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<sst xmlns="http://schemas.openxmlformats.org/spreadsheetml/2006/main" count="1847" uniqueCount="500">
  <si>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</si>
  <si>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</si>
  <si>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</si>
  <si>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</si>
  <si>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</si>
  <si>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</si>
  <si>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</si>
  <si>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</si>
  <si>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</si>
  <si>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</si>
  <si>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</si>
  <si>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</si>
  <si>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</si>
  <si>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</si>
  <si>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</si>
  <si>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</si>
  <si>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</si>
  <si>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</si>
  <si>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</si>
  <si>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</si>
  <si>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</si>
  <si>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</si>
  <si>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</si>
  <si>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</si>
  <si>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</si>
  <si>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</si>
  <si>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</si>
  <si>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</si>
  <si>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</si>
  <si>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</si>
  <si>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</si>
  <si>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</si>
  <si>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</si>
  <si>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</si>
  <si>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</si>
  <si>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</si>
  <si>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</si>
  <si>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</si>
  <si>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</si>
  <si>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</si>
  <si>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</si>
  <si>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</si>
  <si>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</si>
  <si>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</si>
  <si>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</si>
  <si>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</si>
  <si>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</si>
  <si>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</si>
  <si>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</si>
  <si>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</si>
  <si>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</si>
  <si>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</si>
  <si>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</si>
  <si>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</si>
  <si>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</si>
  <si>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</si>
  <si>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</si>
  <si>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</si>
  <si>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</si>
  <si>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</si>
  <si>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</si>
  <si>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</si>
  <si>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</si>
  <si>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</si>
  <si>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</si>
  <si>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</si>
  <si>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</si>
  <si>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</si>
  <si>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</si>
  <si>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</si>
  <si>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</si>
  <si>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</si>
  <si>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</si>
  <si>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</si>
  <si>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</si>
  <si>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</si>
  <si>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</si>
  <si>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</si>
  <si>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</si>
  <si>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</si>
  <si>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</si>
  <si>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</si>
  <si>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</si>
  <si>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</si>
  <si>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</si>
  <si>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</si>
  <si>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</si>
  <si>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</si>
  <si>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</si>
  <si>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</si>
  <si>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</si>
  <si>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</si>
  <si>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</si>
  <si>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</si>
  <si>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</si>
  <si>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</si>
  <si>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</si>
  <si>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</si>
  <si>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</si>
  <si>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</si>
  <si>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</si>
  <si>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</si>
  <si>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</si>
  <si>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</si>
  <si>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</si>
  <si>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</si>
  <si>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</si>
  <si>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</si>
  <si>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</si>
  <si>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</si>
  <si>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</si>
  <si>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</si>
  <si>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</si>
  <si>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</si>
  <si>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</si>
  <si>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</si>
  <si>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</si>
  <si>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</si>
  <si>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</si>
  <si>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</si>
  <si>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</si>
  <si>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</si>
  <si>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</si>
  <si>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</si>
  <si>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</si>
  <si>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</si>
  <si>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</si>
  <si>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</si>
  <si>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</si>
  <si>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</si>
  <si>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</si>
  <si>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</si>
  <si>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</si>
  <si>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</si>
  <si>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</si>
  <si>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</si>
  <si>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</si>
  <si>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</si>
  <si>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</si>
  <si>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</si>
  <si>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</si>
  <si>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</si>
  <si>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</si>
  <si>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</si>
  <si>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</si>
  <si>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</si>
  <si>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</si>
  <si>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</si>
  <si>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</si>
  <si>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</si>
  <si>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</si>
  <si>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</si>
  <si>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</si>
  <si>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</si>
  <si>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</si>
  <si>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</si>
  <si>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</si>
  <si>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</si>
  <si>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</si>
  <si>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</si>
  <si>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</si>
  <si>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</si>
  <si>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</si>
  <si>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</si>
  <si>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</si>
  <si>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</si>
  <si>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</si>
  <si>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</si>
  <si>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</si>
  <si>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</si>
  <si>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</si>
  <si>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</si>
  <si>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</si>
  <si>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</si>
  <si>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</si>
  <si>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</si>
  <si>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</si>
  <si>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</si>
  <si>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</si>
  <si>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</si>
  <si>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</si>
  <si>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</si>
  <si>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</si>
  <si>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</si>
  <si>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</si>
  <si>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</si>
  <si>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</si>
  <si>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</si>
  <si>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</si>
  <si>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</si>
  <si>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</si>
  <si>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</si>
  <si>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</si>
  <si>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</si>
  <si>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</si>
  <si>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</si>
  <si>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</si>
  <si>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</si>
  <si>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</si>
  <si>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</si>
  <si>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</si>
  <si>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</si>
  <si>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</si>
  <si>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</si>
  <si>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</si>
  <si>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</si>
  <si>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</si>
  <si>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</si>
  <si>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</si>
  <si>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</si>
  <si>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</si>
  <si>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</si>
  <si>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</si>
  <si>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</si>
  <si>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</si>
  <si>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</si>
  <si>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</si>
  <si>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</si>
  <si>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</si>
  <si>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</si>
  <si>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</si>
  <si>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</si>
  <si>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</si>
  <si>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</si>
  <si>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</si>
  <si>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</si>
  <si>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</si>
  <si>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</si>
  <si>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</si>
  <si>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</si>
  <si>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</si>
  <si>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</si>
  <si>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</si>
  <si>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</si>
  <si>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</si>
  <si>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</si>
  <si>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</si>
  <si>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</si>
  <si>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</si>
  <si>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</si>
  <si>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</si>
  <si>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</si>
  <si>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</si>
  <si>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</si>
  <si>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</si>
  <si>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</si>
  <si>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</si>
  <si>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</si>
  <si>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</si>
  <si>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</si>
  <si>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</si>
  <si>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</si>
  <si>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</si>
  <si>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</si>
  <si>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</si>
  <si>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</si>
  <si>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</si>
  <si>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</si>
  <si>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</si>
  <si>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</si>
  <si>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</si>
  <si>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</si>
  <si>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</si>
  <si>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</si>
  <si>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</si>
  <si>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</si>
  <si>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</si>
  <si>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</si>
  <si>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</si>
  <si>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</si>
  <si>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</si>
  <si>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</si>
  <si>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</si>
  <si>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</si>
  <si>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</si>
  <si>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</si>
  <si>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</si>
  <si>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</si>
  <si>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</si>
  <si>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</si>
  <si>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</si>
  <si>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</si>
  <si>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</si>
  <si>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</si>
  <si>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</si>
  <si>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</si>
  <si>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</si>
  <si>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</si>
  <si>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</si>
  <si>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</si>
  <si>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</si>
  <si>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</si>
  <si>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</si>
  <si>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</si>
  <si>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</si>
  <si>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</si>
  <si>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</si>
  <si>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</si>
  <si>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</si>
  <si>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</si>
  <si>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</si>
  <si>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</si>
  <si>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</si>
  <si>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</si>
  <si>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</si>
  <si>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</si>
  <si>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</si>
  <si>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</si>
  <si>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</si>
  <si>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</si>
  <si>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</si>
  <si>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</si>
  <si>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</si>
  <si>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</si>
  <si>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</si>
  <si>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</si>
  <si>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</si>
  <si>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</si>
  <si>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</si>
  <si>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</si>
  <si>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</si>
  <si>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</si>
  <si>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</si>
  <si>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</si>
  <si>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</si>
  <si>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</si>
  <si>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</si>
  <si>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</si>
  <si>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</si>
  <si>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</si>
  <si>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</si>
  <si>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</si>
  <si>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</si>
  <si>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</si>
  <si>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</si>
  <si>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</si>
  <si>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</si>
  <si>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</si>
  <si>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</si>
  <si>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</si>
  <si>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</si>
  <si>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</si>
  <si>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</si>
  <si>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</si>
  <si>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</si>
  <si>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</si>
  <si>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</si>
  <si>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</si>
  <si>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</si>
  <si>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</si>
  <si>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</si>
  <si>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</si>
  <si>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</si>
  <si>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</si>
  <si>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</si>
  <si>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</si>
  <si>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</si>
  <si>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</si>
  <si>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</si>
  <si>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</si>
  <si>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</si>
  <si>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</si>
  <si>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</si>
  <si>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</si>
  <si>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</si>
  <si>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</si>
  <si>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</si>
  <si>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</si>
  <si>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</si>
  <si>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</si>
  <si>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</si>
  <si>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</si>
  <si>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</si>
  <si>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</si>
  <si>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</si>
  <si>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</si>
  <si>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</si>
  <si>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</si>
  <si>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</si>
  <si>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</si>
  <si>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</si>
  <si>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</si>
  <si>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</si>
  <si>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</si>
  <si>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</si>
  <si>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</si>
  <si>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</si>
  <si>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</si>
  <si>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</si>
  <si>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</si>
  <si>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</si>
  <si>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</si>
  <si>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</si>
  <si>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</si>
  <si>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</si>
  <si>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</si>
  <si>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</si>
  <si>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</si>
  <si>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Jun</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</si>
  <si>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</si>
  <si>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</si>
  <si>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</si>
  <si>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</si>
  <si>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</si>
  <si>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</si>
  <si>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</si>
  <si>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</si>
  <si>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</si>
  <si>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</si>
  <si>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</si>
  <si>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</si>
  <si>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</si>
  <si>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</si>
  <si>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</si>
  <si>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</si>
  <si>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</si>
  <si>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</si>
  <si>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</si>
  <si>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</si>
  <si>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</si>
  <si>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</si>
  <si>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</si>
  <si>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</si>
  <si>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</si>
  <si>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</si>
  <si>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</si>
  <si>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</si>
  <si>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</si>
  <si>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</si>
  <si>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</si>
  <si>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</si>
  <si>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</si>
  <si>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</si>
  <si>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</si>
  <si>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</si>
  <si>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</si>
  <si>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</si>
  <si>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</si>
  <si>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</si>
  <si>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</si>
  <si>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</si>
  <si>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</si>
  <si>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</si>
  <si>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</si>
  <si>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</si>
  <si>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</si>
  <si>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</si>
  <si>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</si>
  <si>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</si>
  <si>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</si>
  <si>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</si>
  <si>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</si>
  <si>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</si>
  <si>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</si>
  <si>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</si>
  <si>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</si>
  <si>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</si>
  <si>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</si>
  <si>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</si>
  <si>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</si>
  <si>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</si>
  <si>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</si>
  <si>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AGM/DIV-RS.40/- PER SH</t>
  </si>
  <si>
    <t>AGM/DIVIDEND-30%</t>
  </si>
  <si>
    <t>AGM/DIV-RS.5.30 PER SH</t>
  </si>
  <si>
    <t>AGM/FIN DIV-RE.1/- PER SH</t>
  </si>
  <si>
    <t>AGM/DIVIDEND-35%</t>
  </si>
  <si>
    <t>CNX100</t>
  </si>
  <si>
    <t>JUNIOR</t>
  </si>
  <si>
    <t>FV SPLIT RS.10/- TO RS.2/</t>
  </si>
  <si>
    <t>AGM/DIVIDEND - 20%</t>
  </si>
  <si>
    <t>AGM/DIV-RS.5/- PER SH</t>
  </si>
  <si>
    <t>AGM/DIVIDEND-7%</t>
  </si>
  <si>
    <t>AGM/DIV FIN-25% + SPL-15%PURPOSE REVISED</t>
  </si>
  <si>
    <t>AGM/DIVIDEND-10%</t>
  </si>
  <si>
    <t>AGM/DIVIDEND-100%</t>
  </si>
  <si>
    <t>AGM/SPECIAL DIVIDEND- 20%</t>
  </si>
  <si>
    <t>AGM/DIVIDEND-50%</t>
  </si>
  <si>
    <t>AGM/DIVIDEND-850%</t>
  </si>
  <si>
    <t>AGM/DIV-RS.3.10 PER SH</t>
  </si>
  <si>
    <t>AGM/DIVIDEND-95%</t>
  </si>
  <si>
    <t>AGM/DIVIDEND-15%</t>
  </si>
  <si>
    <t>AGM/DIV-RS.8/- PER SH</t>
  </si>
  <si>
    <t>Prev OI</t>
  </si>
  <si>
    <t>Hindalc0</t>
  </si>
  <si>
    <t xml:space="preserve">OI Change </t>
  </si>
  <si>
    <t>Total Open Interest of Nifty Stocks</t>
  </si>
  <si>
    <t>OI Change</t>
  </si>
  <si>
    <t>% change</t>
  </si>
  <si>
    <t>AGM/DIV-70%/ELEC. OF DIR</t>
  </si>
  <si>
    <t>AGM/FINAL DIVIDEND-100%</t>
  </si>
  <si>
    <t>BONUS 1:1</t>
  </si>
  <si>
    <t>FINAL DIVIDEND - 45%</t>
  </si>
  <si>
    <t>BONUS 1:2</t>
  </si>
  <si>
    <t>HTMTGLOBAL</t>
  </si>
  <si>
    <t>HTMTGlobal</t>
  </si>
  <si>
    <t>Aug</t>
  </si>
  <si>
    <t>Derivatives Info Kit for 20 JUNE, 2007</t>
  </si>
  <si>
    <t>-</t>
  </si>
  <si>
    <t>DIVIDEND-75%</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</si>
</sst>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1"/>
  <sheetViews>
    <sheetView tabSelected="1" workbookViewId="0" topLeftCell="A1">
      <pane xSplit="1" ySplit="3" topLeftCell="B185" activePane="bottomRight" state="frozen"/>
      <selection pane="topLeft" activeCell="E255" sqref="E255"/>
      <selection pane="topRight" activeCell="E255" sqref="E255"/>
      <selection pane="bottomLeft" activeCell="E255" sqref="E255"/>
      <selection pane="bottomRight" activeCell="C270" sqref="C270"/>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497</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6496.85</v>
      </c>
      <c r="D4" s="180">
        <f>Volume!M4</f>
        <v>2.0402233408460964</v>
      </c>
      <c r="E4" s="181">
        <f>Volume!C4*100</f>
        <v>31</v>
      </c>
      <c r="F4" s="371">
        <f>'Open Int.'!D4*100</f>
        <v>-4</v>
      </c>
      <c r="G4" s="372">
        <f>'Open Int.'!R4</f>
        <v>194.15836225</v>
      </c>
      <c r="H4" s="372">
        <f>'Open Int.'!Z4</f>
        <v>-4.585982000000001</v>
      </c>
      <c r="I4" s="373">
        <f>'Open Int.'!O4</f>
        <v>0.9710557135686799</v>
      </c>
      <c r="J4" s="183">
        <f>IF(Volume!D4=0,0,Volume!F4/Volume!D4)</f>
        <v>0</v>
      </c>
      <c r="K4" s="186">
        <f>IF('Open Int.'!E4=0,0,'Open Int.'!H4/'Open Int.'!E4)</f>
        <v>0</v>
      </c>
    </row>
    <row r="5" spans="1:11" ht="15">
      <c r="A5" s="201" t="s">
        <v>467</v>
      </c>
      <c r="B5" s="287">
        <f>Margins!B5</f>
        <v>50</v>
      </c>
      <c r="C5" s="287">
        <f>Volume!J5</f>
        <v>4167.15</v>
      </c>
      <c r="D5" s="182">
        <f>Volume!M5</f>
        <v>0.9508466774873423</v>
      </c>
      <c r="E5" s="175">
        <f>Volume!C5*100</f>
        <v>25</v>
      </c>
      <c r="F5" s="381">
        <f>'Open Int.'!D5*100</f>
        <v>-1</v>
      </c>
      <c r="G5" s="382">
        <f>'Open Int.'!R5</f>
        <v>77.02976774999999</v>
      </c>
      <c r="H5" s="382">
        <f>'Open Int.'!Z5</f>
        <v>-0.388996750000004</v>
      </c>
      <c r="I5" s="383">
        <f>'Open Int.'!O5</f>
        <v>1</v>
      </c>
      <c r="J5" s="185">
        <f>IF(Volume!D5=0,0,Volume!F5/Volume!D5)</f>
        <v>0</v>
      </c>
      <c r="K5" s="187">
        <f>IF('Open Int.'!E5=0,0,'Open Int.'!H5/'Open Int.'!E5)</f>
        <v>0</v>
      </c>
    </row>
    <row r="6" spans="1:11" ht="15">
      <c r="A6" s="201" t="s">
        <v>74</v>
      </c>
      <c r="B6" s="287">
        <f>Margins!B6</f>
        <v>50</v>
      </c>
      <c r="C6" s="287">
        <f>Volume!J6</f>
        <v>5197.4</v>
      </c>
      <c r="D6" s="182">
        <f>Volume!M6</f>
        <v>0.07894787514681328</v>
      </c>
      <c r="E6" s="175">
        <f>Volume!C6*100</f>
        <v>-32</v>
      </c>
      <c r="F6" s="347">
        <f>'Open Int.'!D6*100</f>
        <v>-1</v>
      </c>
      <c r="G6" s="176">
        <f>'Open Int.'!R6</f>
        <v>65.539214</v>
      </c>
      <c r="H6" s="176">
        <f>'Open Int.'!Z6</f>
        <v>-0.8830930000000023</v>
      </c>
      <c r="I6" s="171">
        <f>'Open Int.'!O6</f>
        <v>0.9900872323552736</v>
      </c>
      <c r="J6" s="185">
        <f>IF(Volume!D6=0,0,Volume!F6/Volume!D6)</f>
        <v>0</v>
      </c>
      <c r="K6" s="187">
        <f>IF('Open Int.'!E6=0,0,'Open Int.'!H6/'Open Int.'!E6)</f>
        <v>0</v>
      </c>
    </row>
    <row r="7" spans="1:11" ht="15">
      <c r="A7" s="201" t="s">
        <v>468</v>
      </c>
      <c r="B7" s="287">
        <f>Margins!B7</f>
        <v>25</v>
      </c>
      <c r="C7" s="287">
        <f>Volume!J7</f>
        <v>8379.45</v>
      </c>
      <c r="D7" s="182">
        <f>Volume!M7</f>
        <v>1.7510093804074038</v>
      </c>
      <c r="E7" s="175">
        <f>Volume!C7*100</f>
        <v>-16</v>
      </c>
      <c r="F7" s="347">
        <f>'Open Int.'!D7*100</f>
        <v>-2</v>
      </c>
      <c r="G7" s="176">
        <f>'Open Int.'!R7</f>
        <v>177.623391375</v>
      </c>
      <c r="H7" s="176">
        <f>'Open Int.'!Z7</f>
        <v>-0.7932998750000024</v>
      </c>
      <c r="I7" s="171">
        <f>'Open Int.'!O7</f>
        <v>0.9964618469159099</v>
      </c>
      <c r="J7" s="185">
        <f>IF(Volume!D7=0,0,Volume!F7/Volume!D7)</f>
        <v>0</v>
      </c>
      <c r="K7" s="187">
        <f>IF('Open Int.'!E7=0,0,'Open Int.'!H7/'Open Int.'!E7)</f>
        <v>0.033003300330033</v>
      </c>
    </row>
    <row r="8" spans="1:11" ht="15">
      <c r="A8" s="201" t="s">
        <v>9</v>
      </c>
      <c r="B8" s="287">
        <f>Margins!B8</f>
        <v>50</v>
      </c>
      <c r="C8" s="287">
        <f>Volume!J8</f>
        <v>4248.65</v>
      </c>
      <c r="D8" s="182">
        <f>Volume!M8</f>
        <v>0.8150819827729268</v>
      </c>
      <c r="E8" s="175">
        <f>Volume!C8*100</f>
        <v>-16</v>
      </c>
      <c r="F8" s="347">
        <f>'Open Int.'!D8*100</f>
        <v>0</v>
      </c>
      <c r="G8" s="176">
        <f>'Open Int.'!R8</f>
        <v>34153.1554035</v>
      </c>
      <c r="H8" s="176">
        <f>'Open Int.'!Z8</f>
        <v>933.0506505000012</v>
      </c>
      <c r="I8" s="171">
        <f>'Open Int.'!O8</f>
        <v>0.8109724466604218</v>
      </c>
      <c r="J8" s="185">
        <f>IF(Volume!D8=0,0,Volume!F8/Volume!D8)</f>
        <v>1.0748029523745908</v>
      </c>
      <c r="K8" s="187">
        <f>IF('Open Int.'!E8=0,0,'Open Int.'!H8/'Open Int.'!E8)</f>
        <v>1.3797445779490667</v>
      </c>
    </row>
    <row r="9" spans="1:11" ht="15">
      <c r="A9" s="201" t="s">
        <v>279</v>
      </c>
      <c r="B9" s="287">
        <f>Margins!B9</f>
        <v>200</v>
      </c>
      <c r="C9" s="287">
        <f>Volume!J9</f>
        <v>3028.05</v>
      </c>
      <c r="D9" s="182">
        <f>Volume!M9</f>
        <v>-0.3947303498297725</v>
      </c>
      <c r="E9" s="175">
        <f>Volume!C9*100</f>
        <v>22</v>
      </c>
      <c r="F9" s="347">
        <f>'Open Int.'!D9*100</f>
        <v>11</v>
      </c>
      <c r="G9" s="176">
        <f>'Open Int.'!R9</f>
        <v>301.836024</v>
      </c>
      <c r="H9" s="176">
        <f>'Open Int.'!Z9</f>
        <v>29.082738000000006</v>
      </c>
      <c r="I9" s="171">
        <f>'Open Int.'!O9</f>
        <v>0.7453852327447833</v>
      </c>
      <c r="J9" s="185">
        <f>IF(Volume!D9=0,0,Volume!F9/Volume!D9)</f>
        <v>0</v>
      </c>
      <c r="K9" s="187">
        <f>IF('Open Int.'!E9=0,0,'Open Int.'!H9/'Open Int.'!E9)</f>
        <v>0.058823529411764705</v>
      </c>
    </row>
    <row r="10" spans="1:11" ht="15">
      <c r="A10" s="201" t="s">
        <v>134</v>
      </c>
      <c r="B10" s="287">
        <f>Margins!B10</f>
        <v>100</v>
      </c>
      <c r="C10" s="287">
        <f>Volume!J10</f>
        <v>4656.85</v>
      </c>
      <c r="D10" s="182">
        <f>Volume!M10</f>
        <v>1.0042185856351233</v>
      </c>
      <c r="E10" s="175">
        <f>Volume!C10*100</f>
        <v>10</v>
      </c>
      <c r="F10" s="347">
        <f>'Open Int.'!D10*100</f>
        <v>-3</v>
      </c>
      <c r="G10" s="176">
        <f>'Open Int.'!R10</f>
        <v>147.2030285</v>
      </c>
      <c r="H10" s="176">
        <f>'Open Int.'!Z10</f>
        <v>-2.1326860000000067</v>
      </c>
      <c r="I10" s="171">
        <f>'Open Int.'!O10</f>
        <v>0.9541284403669725</v>
      </c>
      <c r="J10" s="185">
        <f>IF(Volume!D10=0,0,Volume!F10/Volume!D10)</f>
        <v>0</v>
      </c>
      <c r="K10" s="187">
        <f>IF('Open Int.'!E10=0,0,'Open Int.'!H10/'Open Int.'!E10)</f>
        <v>0.3076923076923077</v>
      </c>
    </row>
    <row r="11" spans="1:11" ht="15">
      <c r="A11" s="201" t="s">
        <v>401</v>
      </c>
      <c r="B11" s="287">
        <f>Margins!B11</f>
        <v>200</v>
      </c>
      <c r="C11" s="287">
        <f>Volume!J11</f>
        <v>1275.85</v>
      </c>
      <c r="D11" s="182">
        <f>Volume!M11</f>
        <v>0.11770706634754974</v>
      </c>
      <c r="E11" s="175">
        <f>Volume!C11*100</f>
        <v>-7.000000000000001</v>
      </c>
      <c r="F11" s="347">
        <f>'Open Int.'!D11*100</f>
        <v>0</v>
      </c>
      <c r="G11" s="176">
        <f>'Open Int.'!R11</f>
        <v>63.690432</v>
      </c>
      <c r="H11" s="176">
        <f>'Open Int.'!Z11</f>
        <v>0.2787760000000006</v>
      </c>
      <c r="I11" s="171">
        <f>'Open Int.'!O11</f>
        <v>0.9891826923076923</v>
      </c>
      <c r="J11" s="185">
        <f>IF(Volume!D11=0,0,Volume!F11/Volume!D11)</f>
        <v>0</v>
      </c>
      <c r="K11" s="187">
        <f>IF('Open Int.'!E11=0,0,'Open Int.'!H11/'Open Int.'!E11)</f>
        <v>0</v>
      </c>
    </row>
    <row r="12" spans="1:11" ht="15">
      <c r="A12" s="201" t="s">
        <v>0</v>
      </c>
      <c r="B12" s="287">
        <f>Margins!B12</f>
        <v>375</v>
      </c>
      <c r="C12" s="287">
        <f>Volume!J12</f>
        <v>849.8</v>
      </c>
      <c r="D12" s="182">
        <f>Volume!M12</f>
        <v>0.5918560606060606</v>
      </c>
      <c r="E12" s="175">
        <f>Volume!C12*100</f>
        <v>6</v>
      </c>
      <c r="F12" s="347">
        <f>'Open Int.'!D12*100</f>
        <v>4</v>
      </c>
      <c r="G12" s="176">
        <f>'Open Int.'!R12</f>
        <v>181.9952925</v>
      </c>
      <c r="H12" s="176">
        <f>'Open Int.'!Z12</f>
        <v>7.470172500000018</v>
      </c>
      <c r="I12" s="171">
        <f>'Open Int.'!O12</f>
        <v>0.9373139555244265</v>
      </c>
      <c r="J12" s="185">
        <f>IF(Volume!D12=0,0,Volume!F12/Volume!D12)</f>
        <v>0.11320754716981132</v>
      </c>
      <c r="K12" s="187">
        <f>IF('Open Int.'!E12=0,0,'Open Int.'!H12/'Open Int.'!E12)</f>
        <v>0.19745222929936307</v>
      </c>
    </row>
    <row r="13" spans="1:11" ht="15">
      <c r="A13" s="201" t="s">
        <v>402</v>
      </c>
      <c r="B13" s="287">
        <f>Margins!B13</f>
        <v>450</v>
      </c>
      <c r="C13" s="287">
        <f>Volume!J13</f>
        <v>559.55</v>
      </c>
      <c r="D13" s="182">
        <f>Volume!M13</f>
        <v>1.9123941353246516</v>
      </c>
      <c r="E13" s="175">
        <f>Volume!C13*100</f>
        <v>118</v>
      </c>
      <c r="F13" s="347">
        <f>'Open Int.'!D13*100</f>
        <v>2</v>
      </c>
      <c r="G13" s="176">
        <f>'Open Int.'!R13</f>
        <v>63.93138525</v>
      </c>
      <c r="H13" s="176">
        <f>'Open Int.'!Z13</f>
        <v>2.410332749999995</v>
      </c>
      <c r="I13" s="171">
        <f>'Open Int.'!O13</f>
        <v>0.8550610476565577</v>
      </c>
      <c r="J13" s="185">
        <f>IF(Volume!D13=0,0,Volume!F13/Volume!D13)</f>
        <v>0</v>
      </c>
      <c r="K13" s="187">
        <f>IF('Open Int.'!E13=0,0,'Open Int.'!H13/'Open Int.'!E13)</f>
        <v>0</v>
      </c>
    </row>
    <row r="14" spans="1:11" ht="15">
      <c r="A14" s="201" t="s">
        <v>403</v>
      </c>
      <c r="B14" s="287">
        <f>Margins!B14</f>
        <v>200</v>
      </c>
      <c r="C14" s="287">
        <f>Volume!J14</f>
        <v>1617.25</v>
      </c>
      <c r="D14" s="182">
        <f>Volume!M14</f>
        <v>7.358603292618156</v>
      </c>
      <c r="E14" s="175">
        <f>Volume!C14*100</f>
        <v>338</v>
      </c>
      <c r="F14" s="347">
        <f>'Open Int.'!D14*100</f>
        <v>3</v>
      </c>
      <c r="G14" s="176">
        <f>'Open Int.'!R14</f>
        <v>87.13743</v>
      </c>
      <c r="H14" s="176">
        <f>'Open Int.'!Z14</f>
        <v>8.352710000000002</v>
      </c>
      <c r="I14" s="171">
        <f>'Open Int.'!O14</f>
        <v>0.9120267260579065</v>
      </c>
      <c r="J14" s="185">
        <f>IF(Volume!D14=0,0,Volume!F14/Volume!D14)</f>
        <v>0</v>
      </c>
      <c r="K14" s="187">
        <f>IF('Open Int.'!E14=0,0,'Open Int.'!H14/'Open Int.'!E14)</f>
        <v>0</v>
      </c>
    </row>
    <row r="15" spans="1:11" ht="15">
      <c r="A15" s="201" t="s">
        <v>404</v>
      </c>
      <c r="B15" s="287">
        <f>Margins!B15</f>
        <v>1700</v>
      </c>
      <c r="C15" s="287">
        <f>Volume!J15</f>
        <v>133.8</v>
      </c>
      <c r="D15" s="182">
        <f>Volume!M15</f>
        <v>0.5259203606311172</v>
      </c>
      <c r="E15" s="175">
        <f>Volume!C15*100</f>
        <v>-45</v>
      </c>
      <c r="F15" s="347">
        <f>'Open Int.'!D15*100</f>
        <v>-1</v>
      </c>
      <c r="G15" s="176">
        <f>'Open Int.'!R15</f>
        <v>71.67264600000001</v>
      </c>
      <c r="H15" s="176">
        <f>'Open Int.'!Z15</f>
        <v>-0.46222999999999104</v>
      </c>
      <c r="I15" s="171">
        <f>'Open Int.'!O15</f>
        <v>0.9438273563947953</v>
      </c>
      <c r="J15" s="185">
        <f>IF(Volume!D15=0,0,Volume!F15/Volume!D15)</f>
        <v>0</v>
      </c>
      <c r="K15" s="187">
        <f>IF('Open Int.'!E15=0,0,'Open Int.'!H15/'Open Int.'!E15)</f>
        <v>0.12595419847328243</v>
      </c>
    </row>
    <row r="16" spans="1:11" ht="15">
      <c r="A16" s="201" t="s">
        <v>135</v>
      </c>
      <c r="B16" s="287">
        <f>Margins!B16</f>
        <v>2450</v>
      </c>
      <c r="C16" s="287">
        <f>Volume!J16</f>
        <v>81.1</v>
      </c>
      <c r="D16" s="182">
        <f>Volume!M16</f>
        <v>1.50187734668334</v>
      </c>
      <c r="E16" s="175">
        <f>Volume!C16*100</f>
        <v>47</v>
      </c>
      <c r="F16" s="347">
        <f>'Open Int.'!D16*100</f>
        <v>1</v>
      </c>
      <c r="G16" s="176">
        <f>'Open Int.'!R16</f>
        <v>25.512437999999996</v>
      </c>
      <c r="H16" s="176">
        <f>'Open Int.'!Z16</f>
        <v>0.7102794999999915</v>
      </c>
      <c r="I16" s="171">
        <f>'Open Int.'!O16</f>
        <v>0.9813084112149533</v>
      </c>
      <c r="J16" s="185">
        <f>IF(Volume!D16=0,0,Volume!F16/Volume!D16)</f>
        <v>0</v>
      </c>
      <c r="K16" s="187">
        <f>IF('Open Int.'!E16=0,0,'Open Int.'!H16/'Open Int.'!E16)</f>
        <v>0</v>
      </c>
    </row>
    <row r="17" spans="1:11" ht="15">
      <c r="A17" s="201" t="s">
        <v>174</v>
      </c>
      <c r="B17" s="287">
        <f>Margins!B17</f>
        <v>3350</v>
      </c>
      <c r="C17" s="287">
        <f>Volume!J17</f>
        <v>57</v>
      </c>
      <c r="D17" s="182">
        <f>Volume!M17</f>
        <v>3.167420814479638</v>
      </c>
      <c r="E17" s="175">
        <f>Volume!C17*100</f>
        <v>-50</v>
      </c>
      <c r="F17" s="347">
        <f>'Open Int.'!D17*100</f>
        <v>-8</v>
      </c>
      <c r="G17" s="176">
        <f>'Open Int.'!R17</f>
        <v>47.642025</v>
      </c>
      <c r="H17" s="176">
        <f>'Open Int.'!Z17</f>
        <v>-2.4611612500000035</v>
      </c>
      <c r="I17" s="171">
        <f>'Open Int.'!O17</f>
        <v>0.8789579158316633</v>
      </c>
      <c r="J17" s="185">
        <f>IF(Volume!D17=0,0,Volume!F17/Volume!D17)</f>
        <v>0.05714285714285714</v>
      </c>
      <c r="K17" s="187">
        <f>IF('Open Int.'!E17=0,0,'Open Int.'!H17/'Open Int.'!E17)</f>
        <v>0.032</v>
      </c>
    </row>
    <row r="18" spans="1:11" ht="15">
      <c r="A18" s="201" t="s">
        <v>280</v>
      </c>
      <c r="B18" s="287">
        <f>Margins!B18</f>
        <v>600</v>
      </c>
      <c r="C18" s="287">
        <f>Volume!J18</f>
        <v>414.35</v>
      </c>
      <c r="D18" s="182">
        <f>Volume!M18</f>
        <v>1.3948366572861974</v>
      </c>
      <c r="E18" s="175">
        <f>Volume!C18*100</f>
        <v>197</v>
      </c>
      <c r="F18" s="347">
        <f>'Open Int.'!D18*100</f>
        <v>0</v>
      </c>
      <c r="G18" s="176">
        <f>'Open Int.'!R18</f>
        <v>64.265685</v>
      </c>
      <c r="H18" s="176">
        <f>'Open Int.'!Z18</f>
        <v>0.7859940000000023</v>
      </c>
      <c r="I18" s="171">
        <f>'Open Int.'!O18</f>
        <v>0.9845261121856866</v>
      </c>
      <c r="J18" s="185">
        <f>IF(Volume!D18=0,0,Volume!F18/Volume!D18)</f>
        <v>0</v>
      </c>
      <c r="K18" s="187">
        <f>IF('Open Int.'!E18=0,0,'Open Int.'!H18/'Open Int.'!E18)</f>
        <v>0</v>
      </c>
    </row>
    <row r="19" spans="1:11" ht="15">
      <c r="A19" s="201" t="s">
        <v>75</v>
      </c>
      <c r="B19" s="287">
        <f>Margins!B19</f>
        <v>2300</v>
      </c>
      <c r="C19" s="287">
        <f>Volume!J19</f>
        <v>85.2</v>
      </c>
      <c r="D19" s="182">
        <f>Volume!M19</f>
        <v>0.7687758722649387</v>
      </c>
      <c r="E19" s="175">
        <f>Volume!C19*100</f>
        <v>24</v>
      </c>
      <c r="F19" s="347">
        <f>'Open Int.'!D19*100</f>
        <v>1</v>
      </c>
      <c r="G19" s="176">
        <f>'Open Int.'!R19</f>
        <v>29.041272</v>
      </c>
      <c r="H19" s="176">
        <f>'Open Int.'!Z19</f>
        <v>0.435470500000001</v>
      </c>
      <c r="I19" s="171">
        <f>'Open Int.'!O19</f>
        <v>0.99055330634278</v>
      </c>
      <c r="J19" s="185">
        <f>IF(Volume!D19=0,0,Volume!F19/Volume!D19)</f>
        <v>0</v>
      </c>
      <c r="K19" s="187">
        <f>IF('Open Int.'!E19=0,0,'Open Int.'!H19/'Open Int.'!E19)</f>
        <v>0.04081632653061224</v>
      </c>
    </row>
    <row r="20" spans="1:11" ht="15">
      <c r="A20" s="201" t="s">
        <v>405</v>
      </c>
      <c r="B20" s="287">
        <f>Margins!B20</f>
        <v>650</v>
      </c>
      <c r="C20" s="287">
        <f>Volume!J20</f>
        <v>256.45</v>
      </c>
      <c r="D20" s="182">
        <f>Volume!M20</f>
        <v>-3.7891577565184855</v>
      </c>
      <c r="E20" s="175">
        <f>Volume!C20*100</f>
        <v>3</v>
      </c>
      <c r="F20" s="347">
        <f>'Open Int.'!D20*100</f>
        <v>11</v>
      </c>
      <c r="G20" s="176">
        <f>'Open Int.'!R20</f>
        <v>43.89013525</v>
      </c>
      <c r="H20" s="176">
        <f>'Open Int.'!Z20</f>
        <v>2.9667137499999967</v>
      </c>
      <c r="I20" s="171">
        <f>'Open Int.'!O20</f>
        <v>0.9361944549943031</v>
      </c>
      <c r="J20" s="185">
        <f>IF(Volume!D20=0,0,Volume!F20/Volume!D20)</f>
        <v>0</v>
      </c>
      <c r="K20" s="187">
        <f>IF('Open Int.'!E20=0,0,'Open Int.'!H20/'Open Int.'!E20)</f>
        <v>0</v>
      </c>
    </row>
    <row r="21" spans="1:11" ht="15">
      <c r="A21" s="201" t="s">
        <v>406</v>
      </c>
      <c r="B21" s="287">
        <f>Margins!B21</f>
        <v>400</v>
      </c>
      <c r="C21" s="287">
        <f>Volume!J21</f>
        <v>712.35</v>
      </c>
      <c r="D21" s="182">
        <f>Volume!M21</f>
        <v>3.516675143500697</v>
      </c>
      <c r="E21" s="175">
        <f>Volume!C21*100</f>
        <v>-11</v>
      </c>
      <c r="F21" s="347">
        <f>'Open Int.'!D21*100</f>
        <v>10</v>
      </c>
      <c r="G21" s="176">
        <f>'Open Int.'!R21</f>
        <v>65.308248</v>
      </c>
      <c r="H21" s="176">
        <f>'Open Int.'!Z21</f>
        <v>8.13674600000001</v>
      </c>
      <c r="I21" s="171">
        <f>'Open Int.'!O21</f>
        <v>0.9637870855148342</v>
      </c>
      <c r="J21" s="185">
        <f>IF(Volume!D21=0,0,Volume!F21/Volume!D21)</f>
        <v>0</v>
      </c>
      <c r="K21" s="187">
        <f>IF('Open Int.'!E21=0,0,'Open Int.'!H21/'Open Int.'!E21)</f>
        <v>1</v>
      </c>
    </row>
    <row r="22" spans="1:11" ht="15">
      <c r="A22" s="201" t="s">
        <v>88</v>
      </c>
      <c r="B22" s="287">
        <f>Margins!B22</f>
        <v>4300</v>
      </c>
      <c r="C22" s="287">
        <f>Volume!J22</f>
        <v>43.65</v>
      </c>
      <c r="D22" s="182">
        <f>Volume!M22</f>
        <v>1.0416666666666567</v>
      </c>
      <c r="E22" s="175">
        <f>Volume!C22*100</f>
        <v>79</v>
      </c>
      <c r="F22" s="347">
        <f>'Open Int.'!D22*100</f>
        <v>0</v>
      </c>
      <c r="G22" s="176">
        <f>'Open Int.'!R22</f>
        <v>98.35218</v>
      </c>
      <c r="H22" s="176">
        <f>'Open Int.'!Z22</f>
        <v>1.013939999999991</v>
      </c>
      <c r="I22" s="171">
        <f>'Open Int.'!O22</f>
        <v>0.8979007633587787</v>
      </c>
      <c r="J22" s="185">
        <f>IF(Volume!D22=0,0,Volume!F22/Volume!D22)</f>
        <v>0.02040816326530612</v>
      </c>
      <c r="K22" s="187">
        <f>IF('Open Int.'!E22=0,0,'Open Int.'!H22/'Open Int.'!E22)</f>
        <v>0.07575757575757576</v>
      </c>
    </row>
    <row r="23" spans="1:11" ht="15">
      <c r="A23" s="201" t="s">
        <v>136</v>
      </c>
      <c r="B23" s="287">
        <f>Margins!B23</f>
        <v>4775</v>
      </c>
      <c r="C23" s="287">
        <f>Volume!J23</f>
        <v>37.05</v>
      </c>
      <c r="D23" s="182">
        <f>Volume!M23</f>
        <v>0.13513513513512745</v>
      </c>
      <c r="E23" s="175">
        <f>Volume!C23*100</f>
        <v>90</v>
      </c>
      <c r="F23" s="347">
        <f>'Open Int.'!D23*100</f>
        <v>-1</v>
      </c>
      <c r="G23" s="176">
        <f>'Open Int.'!R23</f>
        <v>117.594569625</v>
      </c>
      <c r="H23" s="176">
        <f>'Open Int.'!Z23</f>
        <v>-0.9543553749999916</v>
      </c>
      <c r="I23" s="171">
        <f>'Open Int.'!O23</f>
        <v>0.9226718820520535</v>
      </c>
      <c r="J23" s="185">
        <f>IF(Volume!D23=0,0,Volume!F23/Volume!D23)</f>
        <v>0.4225352112676056</v>
      </c>
      <c r="K23" s="187">
        <f>IF('Open Int.'!E23=0,0,'Open Int.'!H23/'Open Int.'!E23)</f>
        <v>0.1656957928802589</v>
      </c>
    </row>
    <row r="24" spans="1:11" ht="15">
      <c r="A24" s="201" t="s">
        <v>157</v>
      </c>
      <c r="B24" s="287">
        <f>Margins!B24</f>
        <v>350</v>
      </c>
      <c r="C24" s="287">
        <f>Volume!J24</f>
        <v>756.65</v>
      </c>
      <c r="D24" s="182">
        <f>Volume!M24</f>
        <v>1.7071039720411227</v>
      </c>
      <c r="E24" s="175">
        <f>Volume!C24*100</f>
        <v>150</v>
      </c>
      <c r="F24" s="347">
        <f>'Open Int.'!D24*100</f>
        <v>2</v>
      </c>
      <c r="G24" s="176">
        <f>'Open Int.'!R24</f>
        <v>101.61431175</v>
      </c>
      <c r="H24" s="176">
        <f>'Open Int.'!Z24</f>
        <v>3.7365299999999877</v>
      </c>
      <c r="I24" s="171">
        <f>'Open Int.'!O24</f>
        <v>0.9463122230909565</v>
      </c>
      <c r="J24" s="185">
        <f>IF(Volume!D24=0,0,Volume!F24/Volume!D24)</f>
        <v>0</v>
      </c>
      <c r="K24" s="187">
        <f>IF('Open Int.'!E24=0,0,'Open Int.'!H24/'Open Int.'!E24)</f>
        <v>0.08695652173913043</v>
      </c>
    </row>
    <row r="25" spans="1:11" s="8" customFormat="1" ht="15">
      <c r="A25" s="201" t="s">
        <v>193</v>
      </c>
      <c r="B25" s="287">
        <f>Margins!B25</f>
        <v>100</v>
      </c>
      <c r="C25" s="287">
        <f>Volume!J25</f>
        <v>2162.8</v>
      </c>
      <c r="D25" s="182">
        <f>Volume!M25</f>
        <v>1.946735800141418</v>
      </c>
      <c r="E25" s="175">
        <f>Volume!C25*100</f>
        <v>108</v>
      </c>
      <c r="F25" s="347">
        <f>'Open Int.'!D25*100</f>
        <v>5</v>
      </c>
      <c r="G25" s="176">
        <f>'Open Int.'!R25</f>
        <v>474.885996</v>
      </c>
      <c r="H25" s="176">
        <f>'Open Int.'!Z25</f>
        <v>29.81651099999999</v>
      </c>
      <c r="I25" s="171">
        <f>'Open Int.'!O25</f>
        <v>0.9302272623764631</v>
      </c>
      <c r="J25" s="185">
        <f>IF(Volume!D25=0,0,Volume!F25/Volume!D25)</f>
        <v>0.06707317073170732</v>
      </c>
      <c r="K25" s="187">
        <f>IF('Open Int.'!E25=0,0,'Open Int.'!H25/'Open Int.'!E25)</f>
        <v>0.15274725274725276</v>
      </c>
    </row>
    <row r="26" spans="1:11" s="8" customFormat="1" ht="15">
      <c r="A26" s="201" t="s">
        <v>281</v>
      </c>
      <c r="B26" s="287">
        <f>Margins!B26</f>
        <v>1900</v>
      </c>
      <c r="C26" s="287">
        <f>Volume!J26</f>
        <v>164</v>
      </c>
      <c r="D26" s="182">
        <f>Volume!M26</f>
        <v>1.078582434514638</v>
      </c>
      <c r="E26" s="175">
        <f>Volume!C26*100</f>
        <v>39</v>
      </c>
      <c r="F26" s="347">
        <f>'Open Int.'!D26*100</f>
        <v>0</v>
      </c>
      <c r="G26" s="176">
        <f>'Open Int.'!R26</f>
        <v>142.30772</v>
      </c>
      <c r="H26" s="176">
        <f>'Open Int.'!Z26</f>
        <v>2.2583874999999978</v>
      </c>
      <c r="I26" s="171">
        <f>'Open Int.'!O26</f>
        <v>0.9415371140792643</v>
      </c>
      <c r="J26" s="185">
        <f>IF(Volume!D26=0,0,Volume!F26/Volume!D26)</f>
        <v>0</v>
      </c>
      <c r="K26" s="187">
        <f>IF('Open Int.'!E26=0,0,'Open Int.'!H26/'Open Int.'!E26)</f>
        <v>0.0838150289017341</v>
      </c>
    </row>
    <row r="27" spans="1:11" s="8" customFormat="1" ht="15">
      <c r="A27" s="201" t="s">
        <v>282</v>
      </c>
      <c r="B27" s="287">
        <f>Margins!B27</f>
        <v>4800</v>
      </c>
      <c r="C27" s="287">
        <f>Volume!J27</f>
        <v>68.25</v>
      </c>
      <c r="D27" s="182">
        <f>Volume!M27</f>
        <v>1.0362694300518176</v>
      </c>
      <c r="E27" s="175">
        <f>Volume!C27*100</f>
        <v>72</v>
      </c>
      <c r="F27" s="347">
        <f>'Open Int.'!D27*100</f>
        <v>-1</v>
      </c>
      <c r="G27" s="176">
        <f>'Open Int.'!R27</f>
        <v>102.73536</v>
      </c>
      <c r="H27" s="176">
        <f>'Open Int.'!Z27</f>
        <v>1.3779360000000054</v>
      </c>
      <c r="I27" s="171">
        <f>'Open Int.'!O27</f>
        <v>0.9397321428571429</v>
      </c>
      <c r="J27" s="185">
        <f>IF(Volume!D27=0,0,Volume!F27/Volume!D27)</f>
        <v>0.1</v>
      </c>
      <c r="K27" s="187">
        <f>IF('Open Int.'!E27=0,0,'Open Int.'!H27/'Open Int.'!E27)</f>
        <v>0.08685446009389672</v>
      </c>
    </row>
    <row r="28" spans="1:11" ht="15">
      <c r="A28" s="201" t="s">
        <v>76</v>
      </c>
      <c r="B28" s="287">
        <f>Margins!B28</f>
        <v>1400</v>
      </c>
      <c r="C28" s="287">
        <f>Volume!J28</f>
        <v>270.35</v>
      </c>
      <c r="D28" s="182">
        <f>Volume!M28</f>
        <v>1.520841156590316</v>
      </c>
      <c r="E28" s="175">
        <f>Volume!C28*100</f>
        <v>-57.99999999999999</v>
      </c>
      <c r="F28" s="347">
        <f>'Open Int.'!D28*100</f>
        <v>1</v>
      </c>
      <c r="G28" s="176">
        <f>'Open Int.'!R28</f>
        <v>199.69132400000004</v>
      </c>
      <c r="H28" s="176">
        <f>'Open Int.'!Z28</f>
        <v>5.526668000000029</v>
      </c>
      <c r="I28" s="171">
        <f>'Open Int.'!O28</f>
        <v>0.8510235026535254</v>
      </c>
      <c r="J28" s="185">
        <f>IF(Volume!D28=0,0,Volume!F28/Volume!D28)</f>
        <v>0</v>
      </c>
      <c r="K28" s="187">
        <f>IF('Open Int.'!E28=0,0,'Open Int.'!H28/'Open Int.'!E28)</f>
        <v>0.29411764705882354</v>
      </c>
    </row>
    <row r="29" spans="1:11" ht="15">
      <c r="A29" s="201" t="s">
        <v>77</v>
      </c>
      <c r="B29" s="287">
        <f>Margins!B29</f>
        <v>1900</v>
      </c>
      <c r="C29" s="287">
        <f>Volume!J29</f>
        <v>213.75</v>
      </c>
      <c r="D29" s="182">
        <f>Volume!M29</f>
        <v>4.779411764705882</v>
      </c>
      <c r="E29" s="175">
        <f>Volume!C29*100</f>
        <v>11</v>
      </c>
      <c r="F29" s="347">
        <f>'Open Int.'!D29*100</f>
        <v>-10</v>
      </c>
      <c r="G29" s="176">
        <f>'Open Int.'!R29</f>
        <v>84.0272625</v>
      </c>
      <c r="H29" s="176">
        <f>'Open Int.'!Z29</f>
        <v>-4.229257499999989</v>
      </c>
      <c r="I29" s="171">
        <f>'Open Int.'!O29</f>
        <v>0.9144514258095698</v>
      </c>
      <c r="J29" s="185">
        <f>IF(Volume!D29=0,0,Volume!F29/Volume!D29)</f>
        <v>0.13008130081300814</v>
      </c>
      <c r="K29" s="187">
        <f>IF('Open Int.'!E29=0,0,'Open Int.'!H29/'Open Int.'!E29)</f>
        <v>0.26119402985074625</v>
      </c>
    </row>
    <row r="30" spans="1:11" ht="15">
      <c r="A30" s="201" t="s">
        <v>283</v>
      </c>
      <c r="B30" s="287">
        <f>Margins!B30</f>
        <v>1050</v>
      </c>
      <c r="C30" s="287">
        <f>Volume!J30</f>
        <v>166.2</v>
      </c>
      <c r="D30" s="182">
        <f>Volume!M30</f>
        <v>1.8070444104134693</v>
      </c>
      <c r="E30" s="175">
        <f>Volume!C30*100</f>
        <v>20</v>
      </c>
      <c r="F30" s="347">
        <f>'Open Int.'!D30*100</f>
        <v>0</v>
      </c>
      <c r="G30" s="176">
        <f>'Open Int.'!R30</f>
        <v>34.273764</v>
      </c>
      <c r="H30" s="176">
        <f>'Open Int.'!Z30</f>
        <v>0.556925249999999</v>
      </c>
      <c r="I30" s="171">
        <f>'Open Int.'!O30</f>
        <v>0.9424643584521385</v>
      </c>
      <c r="J30" s="185">
        <f>IF(Volume!D30=0,0,Volume!F30/Volume!D30)</f>
        <v>0</v>
      </c>
      <c r="K30" s="187">
        <f>IF('Open Int.'!E30=0,0,'Open Int.'!H30/'Open Int.'!E30)</f>
        <v>0.07692307692307693</v>
      </c>
    </row>
    <row r="31" spans="1:11" s="8" customFormat="1" ht="15">
      <c r="A31" s="201" t="s">
        <v>34</v>
      </c>
      <c r="B31" s="287">
        <f>Margins!B31</f>
        <v>275</v>
      </c>
      <c r="C31" s="287">
        <f>Volume!J31</f>
        <v>1847.15</v>
      </c>
      <c r="D31" s="182">
        <f>Volume!M31</f>
        <v>2.044029500317653</v>
      </c>
      <c r="E31" s="175">
        <f>Volume!C31*100</f>
        <v>152</v>
      </c>
      <c r="F31" s="347">
        <f>'Open Int.'!D31*100</f>
        <v>-1</v>
      </c>
      <c r="G31" s="176">
        <f>'Open Int.'!R31</f>
        <v>167.679659125</v>
      </c>
      <c r="H31" s="176">
        <f>'Open Int.'!Z31</f>
        <v>1.317823374999989</v>
      </c>
      <c r="I31" s="171">
        <f>'Open Int.'!O31</f>
        <v>0.9878824598606483</v>
      </c>
      <c r="J31" s="185">
        <f>IF(Volume!D31=0,0,Volume!F31/Volume!D31)</f>
        <v>0</v>
      </c>
      <c r="K31" s="187">
        <f>IF('Open Int.'!E31=0,0,'Open Int.'!H31/'Open Int.'!E31)</f>
        <v>0.06666666666666667</v>
      </c>
    </row>
    <row r="32" spans="1:11" s="8" customFormat="1" ht="15">
      <c r="A32" s="201" t="s">
        <v>284</v>
      </c>
      <c r="B32" s="287">
        <f>Margins!B32</f>
        <v>250</v>
      </c>
      <c r="C32" s="287">
        <f>Volume!J32</f>
        <v>1139.8</v>
      </c>
      <c r="D32" s="182">
        <f>Volume!M32</f>
        <v>0.1449721038527315</v>
      </c>
      <c r="E32" s="175">
        <f>Volume!C32*100</f>
        <v>63</v>
      </c>
      <c r="F32" s="347">
        <f>'Open Int.'!D32*100</f>
        <v>18</v>
      </c>
      <c r="G32" s="176">
        <f>'Open Int.'!R32</f>
        <v>73.06118</v>
      </c>
      <c r="H32" s="176">
        <f>'Open Int.'!Z32</f>
        <v>11.117366249999996</v>
      </c>
      <c r="I32" s="171">
        <f>'Open Int.'!O32</f>
        <v>0.7710608424336973</v>
      </c>
      <c r="J32" s="185">
        <f>IF(Volume!D32=0,0,Volume!F32/Volume!D32)</f>
        <v>0</v>
      </c>
      <c r="K32" s="187">
        <f>IF('Open Int.'!E32=0,0,'Open Int.'!H32/'Open Int.'!E32)</f>
        <v>0</v>
      </c>
    </row>
    <row r="33" spans="1:11" s="8" customFormat="1" ht="15">
      <c r="A33" s="201" t="s">
        <v>137</v>
      </c>
      <c r="B33" s="287">
        <f>Margins!B33</f>
        <v>1000</v>
      </c>
      <c r="C33" s="287">
        <f>Volume!J33</f>
        <v>305.6</v>
      </c>
      <c r="D33" s="182">
        <f>Volume!M33</f>
        <v>-0.8596918085969107</v>
      </c>
      <c r="E33" s="175">
        <f>Volume!C33*100</f>
        <v>78</v>
      </c>
      <c r="F33" s="347">
        <f>'Open Int.'!D33*100</f>
        <v>1</v>
      </c>
      <c r="G33" s="176">
        <f>'Open Int.'!R33</f>
        <v>297.5016</v>
      </c>
      <c r="H33" s="176">
        <f>'Open Int.'!Z33</f>
        <v>-0.08294999999998254</v>
      </c>
      <c r="I33" s="171">
        <f>'Open Int.'!O33</f>
        <v>0.740010272213662</v>
      </c>
      <c r="J33" s="185">
        <f>IF(Volume!D33=0,0,Volume!F33/Volume!D33)</f>
        <v>0</v>
      </c>
      <c r="K33" s="187">
        <f>IF('Open Int.'!E33=0,0,'Open Int.'!H33/'Open Int.'!E33)</f>
        <v>0.03508771929824561</v>
      </c>
    </row>
    <row r="34" spans="1:11" s="8" customFormat="1" ht="15">
      <c r="A34" s="201" t="s">
        <v>232</v>
      </c>
      <c r="B34" s="287">
        <f>Margins!B34</f>
        <v>500</v>
      </c>
      <c r="C34" s="287">
        <f>Volume!J34</f>
        <v>824.95</v>
      </c>
      <c r="D34" s="182">
        <f>Volume!M34</f>
        <v>1.6135985711646268</v>
      </c>
      <c r="E34" s="175">
        <f>Volume!C34*100</f>
        <v>33</v>
      </c>
      <c r="F34" s="347">
        <f>'Open Int.'!D34*100</f>
        <v>3</v>
      </c>
      <c r="G34" s="176">
        <f>'Open Int.'!R34</f>
        <v>871.2709425</v>
      </c>
      <c r="H34" s="176">
        <f>'Open Int.'!Z34</f>
        <v>39.895950000000084</v>
      </c>
      <c r="I34" s="171">
        <f>'Open Int.'!O34</f>
        <v>0.8755385125218955</v>
      </c>
      <c r="J34" s="185">
        <f>IF(Volume!D34=0,0,Volume!F34/Volume!D34)</f>
        <v>0.2112676056338028</v>
      </c>
      <c r="K34" s="187">
        <f>IF('Open Int.'!E34=0,0,'Open Int.'!H34/'Open Int.'!E34)</f>
        <v>0.1884422110552764</v>
      </c>
    </row>
    <row r="35" spans="1:11" ht="15">
      <c r="A35" s="201" t="s">
        <v>1</v>
      </c>
      <c r="B35" s="287">
        <f>Margins!B35</f>
        <v>300</v>
      </c>
      <c r="C35" s="287">
        <f>Volume!J35</f>
        <v>1425.8</v>
      </c>
      <c r="D35" s="182">
        <f>Volume!M35</f>
        <v>1.390222222222219</v>
      </c>
      <c r="E35" s="175">
        <f>Volume!C35*100</f>
        <v>60</v>
      </c>
      <c r="F35" s="347">
        <f>'Open Int.'!D35*100</f>
        <v>0</v>
      </c>
      <c r="G35" s="176">
        <f>'Open Int.'!R35</f>
        <v>384.196068</v>
      </c>
      <c r="H35" s="176">
        <f>'Open Int.'!Z35</f>
        <v>5.394505500000037</v>
      </c>
      <c r="I35" s="171">
        <f>'Open Int.'!O35</f>
        <v>0.9355377421509686</v>
      </c>
      <c r="J35" s="185">
        <f>IF(Volume!D35=0,0,Volume!F35/Volume!D35)</f>
        <v>0.13043478260869565</v>
      </c>
      <c r="K35" s="187">
        <f>IF('Open Int.'!E35=0,0,'Open Int.'!H35/'Open Int.'!E35)</f>
        <v>0.14492753623188406</v>
      </c>
    </row>
    <row r="36" spans="1:11" ht="15">
      <c r="A36" s="201" t="s">
        <v>158</v>
      </c>
      <c r="B36" s="287">
        <f>Margins!B36</f>
        <v>1900</v>
      </c>
      <c r="C36" s="287">
        <f>Volume!J36</f>
        <v>115.95</v>
      </c>
      <c r="D36" s="182">
        <f>Volume!M36</f>
        <v>1.2663755458515307</v>
      </c>
      <c r="E36" s="175">
        <f>Volume!C36*100</f>
        <v>80</v>
      </c>
      <c r="F36" s="347">
        <f>'Open Int.'!D36*100</f>
        <v>-1</v>
      </c>
      <c r="G36" s="176">
        <f>'Open Int.'!R36</f>
        <v>29.785236</v>
      </c>
      <c r="H36" s="176">
        <f>'Open Int.'!Z36</f>
        <v>0.024395999999999418</v>
      </c>
      <c r="I36" s="171">
        <f>'Open Int.'!O36</f>
        <v>0.9837278106508875</v>
      </c>
      <c r="J36" s="185">
        <f>IF(Volume!D36=0,0,Volume!F36/Volume!D36)</f>
        <v>0</v>
      </c>
      <c r="K36" s="187">
        <f>IF('Open Int.'!E36=0,0,'Open Int.'!H36/'Open Int.'!E36)</f>
        <v>0</v>
      </c>
    </row>
    <row r="37" spans="1:11" ht="15">
      <c r="A37" s="201" t="s">
        <v>407</v>
      </c>
      <c r="B37" s="287">
        <f>Margins!B37</f>
        <v>4950</v>
      </c>
      <c r="C37" s="287">
        <f>Volume!J37</f>
        <v>38.05</v>
      </c>
      <c r="D37" s="182">
        <f>Volume!M37</f>
        <v>1.0624169986719751</v>
      </c>
      <c r="E37" s="175">
        <f>Volume!C37*100</f>
        <v>23</v>
      </c>
      <c r="F37" s="347">
        <f>'Open Int.'!D37*100</f>
        <v>0</v>
      </c>
      <c r="G37" s="176">
        <f>'Open Int.'!R37</f>
        <v>72.68330025</v>
      </c>
      <c r="H37" s="176">
        <f>'Open Int.'!Z37</f>
        <v>0.9504495000000048</v>
      </c>
      <c r="I37" s="171">
        <f>'Open Int.'!O37</f>
        <v>0.9543923296190723</v>
      </c>
      <c r="J37" s="185">
        <f>IF(Volume!D37=0,0,Volume!F37/Volume!D37)</f>
        <v>0</v>
      </c>
      <c r="K37" s="187">
        <f>IF('Open Int.'!E37=0,0,'Open Int.'!H37/'Open Int.'!E37)</f>
        <v>0</v>
      </c>
    </row>
    <row r="38" spans="1:11" ht="15">
      <c r="A38" s="201" t="s">
        <v>408</v>
      </c>
      <c r="B38" s="287">
        <f>Margins!B38</f>
        <v>850</v>
      </c>
      <c r="C38" s="287">
        <f>Volume!J38</f>
        <v>236.65</v>
      </c>
      <c r="D38" s="182">
        <f>Volume!M38</f>
        <v>2.7572731220147606</v>
      </c>
      <c r="E38" s="175">
        <f>Volume!C38*100</f>
        <v>176</v>
      </c>
      <c r="F38" s="347">
        <f>'Open Int.'!D38*100</f>
        <v>9</v>
      </c>
      <c r="G38" s="176">
        <f>'Open Int.'!R38</f>
        <v>23.15265275</v>
      </c>
      <c r="H38" s="176">
        <f>'Open Int.'!Z38</f>
        <v>2.5005002500000018</v>
      </c>
      <c r="I38" s="171">
        <f>'Open Int.'!O38</f>
        <v>0.840139009556907</v>
      </c>
      <c r="J38" s="185">
        <f>IF(Volume!D38=0,0,Volume!F38/Volume!D38)</f>
        <v>0</v>
      </c>
      <c r="K38" s="187">
        <f>IF('Open Int.'!E38=0,0,'Open Int.'!H38/'Open Int.'!E38)</f>
        <v>0</v>
      </c>
    </row>
    <row r="39" spans="1:11" ht="15">
      <c r="A39" s="201" t="s">
        <v>285</v>
      </c>
      <c r="B39" s="287">
        <f>Margins!B39</f>
        <v>300</v>
      </c>
      <c r="C39" s="287">
        <f>Volume!J39</f>
        <v>542.8</v>
      </c>
      <c r="D39" s="182">
        <f>Volume!M39</f>
        <v>-0.018419598452757917</v>
      </c>
      <c r="E39" s="175">
        <f>Volume!C39*100</f>
        <v>54</v>
      </c>
      <c r="F39" s="347">
        <f>'Open Int.'!D39*100</f>
        <v>5</v>
      </c>
      <c r="G39" s="176">
        <f>'Open Int.'!R39</f>
        <v>49.03112399999999</v>
      </c>
      <c r="H39" s="176">
        <f>'Open Int.'!Z39</f>
        <v>2.4014429999999933</v>
      </c>
      <c r="I39" s="171">
        <f>'Open Int.'!O39</f>
        <v>0.8688143473928928</v>
      </c>
      <c r="J39" s="185">
        <f>IF(Volume!D39=0,0,Volume!F39/Volume!D39)</f>
        <v>0</v>
      </c>
      <c r="K39" s="187">
        <f>IF('Open Int.'!E39=0,0,'Open Int.'!H39/'Open Int.'!E39)</f>
        <v>0</v>
      </c>
    </row>
    <row r="40" spans="1:11" ht="15">
      <c r="A40" s="201" t="s">
        <v>159</v>
      </c>
      <c r="B40" s="287">
        <f>Margins!B40</f>
        <v>4500</v>
      </c>
      <c r="C40" s="287">
        <f>Volume!J40</f>
        <v>47.4</v>
      </c>
      <c r="D40" s="182">
        <f>Volume!M40</f>
        <v>0.21141649048626093</v>
      </c>
      <c r="E40" s="175">
        <f>Volume!C40*100</f>
        <v>-44</v>
      </c>
      <c r="F40" s="347">
        <f>'Open Int.'!D40*100</f>
        <v>-3</v>
      </c>
      <c r="G40" s="176">
        <f>'Open Int.'!R40</f>
        <v>11.58219</v>
      </c>
      <c r="H40" s="176">
        <f>'Open Int.'!Z40</f>
        <v>-0.31612499999999955</v>
      </c>
      <c r="I40" s="171">
        <f>'Open Int.'!O40</f>
        <v>0.9613259668508287</v>
      </c>
      <c r="J40" s="185">
        <f>IF(Volume!D40=0,0,Volume!F40/Volume!D40)</f>
        <v>0</v>
      </c>
      <c r="K40" s="187">
        <f>IF('Open Int.'!E40=0,0,'Open Int.'!H40/'Open Int.'!E40)</f>
        <v>0.21052631578947367</v>
      </c>
    </row>
    <row r="41" spans="1:11" ht="15">
      <c r="A41" s="201" t="s">
        <v>2</v>
      </c>
      <c r="B41" s="287">
        <f>Margins!B41</f>
        <v>1100</v>
      </c>
      <c r="C41" s="287">
        <f>Volume!J41</f>
        <v>333</v>
      </c>
      <c r="D41" s="182">
        <f>Volume!M41</f>
        <v>0.25590847508656417</v>
      </c>
      <c r="E41" s="175">
        <f>Volume!C41*100</f>
        <v>-46</v>
      </c>
      <c r="F41" s="347">
        <f>'Open Int.'!D41*100</f>
        <v>1</v>
      </c>
      <c r="G41" s="176">
        <f>'Open Int.'!R41</f>
        <v>81.61164</v>
      </c>
      <c r="H41" s="176">
        <f>'Open Int.'!Z41</f>
        <v>0.8294384999999949</v>
      </c>
      <c r="I41" s="171">
        <f>'Open Int.'!O41</f>
        <v>0.9501795332136446</v>
      </c>
      <c r="J41" s="185">
        <f>IF(Volume!D41=0,0,Volume!F41/Volume!D41)</f>
        <v>0</v>
      </c>
      <c r="K41" s="187">
        <f>IF('Open Int.'!E41=0,0,'Open Int.'!H41/'Open Int.'!E41)</f>
        <v>0.03333333333333333</v>
      </c>
    </row>
    <row r="42" spans="1:11" ht="15">
      <c r="A42" s="201" t="s">
        <v>409</v>
      </c>
      <c r="B42" s="287">
        <f>Margins!B42</f>
        <v>1150</v>
      </c>
      <c r="C42" s="287">
        <f>Volume!J42</f>
        <v>240.55</v>
      </c>
      <c r="D42" s="182">
        <f>Volume!M42</f>
        <v>1.4550822437790034</v>
      </c>
      <c r="E42" s="175">
        <f>Volume!C42*100</f>
        <v>112.00000000000001</v>
      </c>
      <c r="F42" s="347">
        <f>'Open Int.'!D42*100</f>
        <v>3</v>
      </c>
      <c r="G42" s="176">
        <f>'Open Int.'!R42</f>
        <v>136.51813875</v>
      </c>
      <c r="H42" s="176">
        <f>'Open Int.'!Z42</f>
        <v>5.311740749999984</v>
      </c>
      <c r="I42" s="171">
        <f>'Open Int.'!O42</f>
        <v>0.9945288753799392</v>
      </c>
      <c r="J42" s="185">
        <f>IF(Volume!D42=0,0,Volume!F42/Volume!D42)</f>
        <v>0</v>
      </c>
      <c r="K42" s="187">
        <f>IF('Open Int.'!E42=0,0,'Open Int.'!H42/'Open Int.'!E42)</f>
        <v>0</v>
      </c>
    </row>
    <row r="43" spans="1:11" ht="15">
      <c r="A43" s="201" t="s">
        <v>391</v>
      </c>
      <c r="B43" s="287">
        <f>Margins!B43</f>
        <v>2500</v>
      </c>
      <c r="C43" s="287">
        <f>Volume!J43</f>
        <v>137.95</v>
      </c>
      <c r="D43" s="182">
        <f>Volume!M43</f>
        <v>-0.07243752263674229</v>
      </c>
      <c r="E43" s="175">
        <f>Volume!C43*100</f>
        <v>32</v>
      </c>
      <c r="F43" s="347">
        <f>'Open Int.'!D43*100</f>
        <v>0</v>
      </c>
      <c r="G43" s="176">
        <f>'Open Int.'!R43</f>
        <v>198.5445375</v>
      </c>
      <c r="H43" s="176">
        <f>'Open Int.'!Z43</f>
        <v>1.30559999999997</v>
      </c>
      <c r="I43" s="171">
        <f>'Open Int.'!O43</f>
        <v>0.957964217474379</v>
      </c>
      <c r="J43" s="185">
        <f>IF(Volume!D43=0,0,Volume!F43/Volume!D43)</f>
        <v>0.42592592592592593</v>
      </c>
      <c r="K43" s="187">
        <f>IF('Open Int.'!E43=0,0,'Open Int.'!H43/'Open Int.'!E43)</f>
        <v>0.17943107221006566</v>
      </c>
    </row>
    <row r="44" spans="1:11" ht="15">
      <c r="A44" s="201" t="s">
        <v>78</v>
      </c>
      <c r="B44" s="287">
        <f>Margins!B44</f>
        <v>1600</v>
      </c>
      <c r="C44" s="287">
        <f>Volume!J44</f>
        <v>275.45</v>
      </c>
      <c r="D44" s="182">
        <f>Volume!M44</f>
        <v>10.179999999999996</v>
      </c>
      <c r="E44" s="175">
        <f>Volume!C44*100</f>
        <v>242</v>
      </c>
      <c r="F44" s="347">
        <f>'Open Int.'!D44*100</f>
        <v>12</v>
      </c>
      <c r="G44" s="176">
        <f>'Open Int.'!R44</f>
        <v>70.471128</v>
      </c>
      <c r="H44" s="176">
        <f>'Open Int.'!Z44</f>
        <v>14.031127999999995</v>
      </c>
      <c r="I44" s="171">
        <f>'Open Int.'!O44</f>
        <v>0.8298936835522202</v>
      </c>
      <c r="J44" s="185">
        <f>IF(Volume!D44=0,0,Volume!F44/Volume!D44)</f>
        <v>0.07547169811320754</v>
      </c>
      <c r="K44" s="187">
        <f>IF('Open Int.'!E44=0,0,'Open Int.'!H44/'Open Int.'!E44)</f>
        <v>0.15</v>
      </c>
    </row>
    <row r="45" spans="1:11" ht="15">
      <c r="A45" s="201" t="s">
        <v>138</v>
      </c>
      <c r="B45" s="287">
        <f>Margins!B45</f>
        <v>425</v>
      </c>
      <c r="C45" s="287">
        <f>Volume!J45</f>
        <v>631.4</v>
      </c>
      <c r="D45" s="182">
        <f>Volume!M45</f>
        <v>0.6295322336441042</v>
      </c>
      <c r="E45" s="175">
        <f>Volume!C45*100</f>
        <v>-6</v>
      </c>
      <c r="F45" s="347">
        <f>'Open Int.'!D45*100</f>
        <v>-1</v>
      </c>
      <c r="G45" s="176">
        <f>'Open Int.'!R45</f>
        <v>435.7117765</v>
      </c>
      <c r="H45" s="176">
        <f>'Open Int.'!Z45</f>
        <v>-1.3008740000000216</v>
      </c>
      <c r="I45" s="171">
        <f>'Open Int.'!O45</f>
        <v>0.9502987004988607</v>
      </c>
      <c r="J45" s="185">
        <f>IF(Volume!D45=0,0,Volume!F45/Volume!D45)</f>
        <v>0.30434782608695654</v>
      </c>
      <c r="K45" s="187">
        <f>IF('Open Int.'!E45=0,0,'Open Int.'!H45/'Open Int.'!E45)</f>
        <v>0.24691358024691357</v>
      </c>
    </row>
    <row r="46" spans="1:11" ht="15">
      <c r="A46" s="201" t="s">
        <v>160</v>
      </c>
      <c r="B46" s="287">
        <f>Margins!B46</f>
        <v>550</v>
      </c>
      <c r="C46" s="287">
        <f>Volume!J46</f>
        <v>353.1</v>
      </c>
      <c r="D46" s="182">
        <f>Volume!M46</f>
        <v>0.7993148729660324</v>
      </c>
      <c r="E46" s="175">
        <f>Volume!C46*100</f>
        <v>84</v>
      </c>
      <c r="F46" s="347">
        <f>'Open Int.'!D46*100</f>
        <v>1</v>
      </c>
      <c r="G46" s="176">
        <f>'Open Int.'!R46</f>
        <v>68.5349445</v>
      </c>
      <c r="H46" s="176">
        <f>'Open Int.'!Z46</f>
        <v>1.371925499999989</v>
      </c>
      <c r="I46" s="171">
        <f>'Open Int.'!O46</f>
        <v>0.9886653442901672</v>
      </c>
      <c r="J46" s="185">
        <f>IF(Volume!D46=0,0,Volume!F46/Volume!D46)</f>
        <v>0</v>
      </c>
      <c r="K46" s="187">
        <f>IF('Open Int.'!E46=0,0,'Open Int.'!H46/'Open Int.'!E46)</f>
        <v>0</v>
      </c>
    </row>
    <row r="47" spans="1:11" ht="15">
      <c r="A47" s="201" t="s">
        <v>161</v>
      </c>
      <c r="B47" s="287">
        <f>Margins!B47</f>
        <v>6900</v>
      </c>
      <c r="C47" s="287">
        <f>Volume!J47</f>
        <v>34.2</v>
      </c>
      <c r="D47" s="182">
        <f>Volume!M47</f>
        <v>0.29325513196481356</v>
      </c>
      <c r="E47" s="175">
        <f>Volume!C47*100</f>
        <v>-48</v>
      </c>
      <c r="F47" s="347">
        <f>'Open Int.'!D47*100</f>
        <v>0</v>
      </c>
      <c r="G47" s="176">
        <f>'Open Int.'!R47</f>
        <v>29.450304</v>
      </c>
      <c r="H47" s="176">
        <f>'Open Int.'!Z47</f>
        <v>0.06258300000000006</v>
      </c>
      <c r="I47" s="171">
        <f>'Open Int.'!O47</f>
        <v>0.7275641025641025</v>
      </c>
      <c r="J47" s="185">
        <f>IF(Volume!D47=0,0,Volume!F47/Volume!D47)</f>
        <v>0</v>
      </c>
      <c r="K47" s="187">
        <f>IF('Open Int.'!E47=0,0,'Open Int.'!H47/'Open Int.'!E47)</f>
        <v>0.015810276679841896</v>
      </c>
    </row>
    <row r="48" spans="1:11" ht="15">
      <c r="A48" s="201" t="s">
        <v>392</v>
      </c>
      <c r="B48" s="287">
        <f>Margins!B48</f>
        <v>1800</v>
      </c>
      <c r="C48" s="287">
        <f>Volume!J48</f>
        <v>251.05</v>
      </c>
      <c r="D48" s="182">
        <f>Volume!M48</f>
        <v>0.520520520520525</v>
      </c>
      <c r="E48" s="175">
        <f>Volume!C48*100</f>
        <v>-71</v>
      </c>
      <c r="F48" s="347">
        <f>'Open Int.'!D48*100</f>
        <v>-2</v>
      </c>
      <c r="G48" s="176">
        <f>'Open Int.'!R48</f>
        <v>7.636941</v>
      </c>
      <c r="H48" s="176">
        <f>'Open Int.'!Z48</f>
        <v>-0.1402739999999998</v>
      </c>
      <c r="I48" s="171">
        <f>'Open Int.'!O48</f>
        <v>0.9881656804733728</v>
      </c>
      <c r="J48" s="185">
        <f>IF(Volume!D48=0,0,Volume!F48/Volume!D48)</f>
        <v>0</v>
      </c>
      <c r="K48" s="187">
        <f>IF('Open Int.'!E48=0,0,'Open Int.'!H48/'Open Int.'!E48)</f>
        <v>0</v>
      </c>
    </row>
    <row r="49" spans="1:11" ht="15">
      <c r="A49" s="201" t="s">
        <v>3</v>
      </c>
      <c r="B49" s="287">
        <f>Margins!B49</f>
        <v>1250</v>
      </c>
      <c r="C49" s="287">
        <f>Volume!J49</f>
        <v>210.15</v>
      </c>
      <c r="D49" s="182">
        <f>Volume!M49</f>
        <v>1.3503737641668732</v>
      </c>
      <c r="E49" s="175">
        <f>Volume!C49*100</f>
        <v>-7.000000000000001</v>
      </c>
      <c r="F49" s="347">
        <f>'Open Int.'!D49*100</f>
        <v>-3</v>
      </c>
      <c r="G49" s="176">
        <f>'Open Int.'!R49</f>
        <v>234.08083125</v>
      </c>
      <c r="H49" s="176">
        <f>'Open Int.'!Z49</f>
        <v>-2.8424625000000106</v>
      </c>
      <c r="I49" s="171">
        <f>'Open Int.'!O49</f>
        <v>0.9490517338121423</v>
      </c>
      <c r="J49" s="185">
        <f>IF(Volume!D49=0,0,Volume!F49/Volume!D49)</f>
        <v>0.1891891891891892</v>
      </c>
      <c r="K49" s="187">
        <f>IF('Open Int.'!E49=0,0,'Open Int.'!H49/'Open Int.'!E49)</f>
        <v>0.10014727540500737</v>
      </c>
    </row>
    <row r="50" spans="1:11" ht="15">
      <c r="A50" s="201" t="s">
        <v>218</v>
      </c>
      <c r="B50" s="287">
        <f>Margins!B50</f>
        <v>1050</v>
      </c>
      <c r="C50" s="287">
        <f>Volume!J50</f>
        <v>361.8</v>
      </c>
      <c r="D50" s="182">
        <f>Volume!M50</f>
        <v>-0.5770816158285149</v>
      </c>
      <c r="E50" s="175">
        <f>Volume!C50*100</f>
        <v>-32</v>
      </c>
      <c r="F50" s="347">
        <f>'Open Int.'!D50*100</f>
        <v>-1</v>
      </c>
      <c r="G50" s="176">
        <f>'Open Int.'!R50</f>
        <v>32.936463</v>
      </c>
      <c r="H50" s="176">
        <f>'Open Int.'!Z50</f>
        <v>-0.49684949999999617</v>
      </c>
      <c r="I50" s="171">
        <f>'Open Int.'!O50</f>
        <v>0.9757785467128027</v>
      </c>
      <c r="J50" s="185">
        <f>IF(Volume!D50=0,0,Volume!F50/Volume!D50)</f>
        <v>0</v>
      </c>
      <c r="K50" s="187">
        <f>IF('Open Int.'!E50=0,0,'Open Int.'!H50/'Open Int.'!E50)</f>
        <v>0.3333333333333333</v>
      </c>
    </row>
    <row r="51" spans="1:11" ht="15">
      <c r="A51" s="201" t="s">
        <v>162</v>
      </c>
      <c r="B51" s="287">
        <f>Margins!B51</f>
        <v>1200</v>
      </c>
      <c r="C51" s="287">
        <f>Volume!J51</f>
        <v>321.7</v>
      </c>
      <c r="D51" s="182">
        <f>Volume!M51</f>
        <v>2.845268542199481</v>
      </c>
      <c r="E51" s="175">
        <f>Volume!C51*100</f>
        <v>27</v>
      </c>
      <c r="F51" s="347">
        <f>'Open Int.'!D51*100</f>
        <v>-10</v>
      </c>
      <c r="G51" s="176">
        <f>'Open Int.'!R51</f>
        <v>16.98576</v>
      </c>
      <c r="H51" s="176">
        <f>'Open Int.'!Z51</f>
        <v>-1.2942719999999994</v>
      </c>
      <c r="I51" s="171">
        <f>'Open Int.'!O51</f>
        <v>0.9818181818181818</v>
      </c>
      <c r="J51" s="185">
        <f>IF(Volume!D51=0,0,Volume!F51/Volume!D51)</f>
        <v>0</v>
      </c>
      <c r="K51" s="187">
        <f>IF('Open Int.'!E51=0,0,'Open Int.'!H51/'Open Int.'!E51)</f>
        <v>0</v>
      </c>
    </row>
    <row r="52" spans="1:11" ht="15">
      <c r="A52" s="201" t="s">
        <v>286</v>
      </c>
      <c r="B52" s="287">
        <f>Margins!B52</f>
        <v>1000</v>
      </c>
      <c r="C52" s="287">
        <f>Volume!J52</f>
        <v>245.2</v>
      </c>
      <c r="D52" s="182">
        <f>Volume!M52</f>
        <v>-0.4466098254161684</v>
      </c>
      <c r="E52" s="175">
        <f>Volume!C52*100</f>
        <v>174</v>
      </c>
      <c r="F52" s="347">
        <f>'Open Int.'!D52*100</f>
        <v>12</v>
      </c>
      <c r="G52" s="176">
        <f>'Open Int.'!R52</f>
        <v>15.88896</v>
      </c>
      <c r="H52" s="176">
        <f>'Open Int.'!Z52</f>
        <v>1.6528200000000002</v>
      </c>
      <c r="I52" s="171">
        <f>'Open Int.'!O52</f>
        <v>0.9675925925925926</v>
      </c>
      <c r="J52" s="185">
        <f>IF(Volume!D52=0,0,Volume!F52/Volume!D52)</f>
        <v>0</v>
      </c>
      <c r="K52" s="187">
        <f>IF('Open Int.'!E52=0,0,'Open Int.'!H52/'Open Int.'!E52)</f>
        <v>0</v>
      </c>
    </row>
    <row r="53" spans="1:11" ht="15">
      <c r="A53" s="201" t="s">
        <v>183</v>
      </c>
      <c r="B53" s="287">
        <f>Margins!B53</f>
        <v>950</v>
      </c>
      <c r="C53" s="287">
        <f>Volume!J53</f>
        <v>321.35</v>
      </c>
      <c r="D53" s="182">
        <f>Volume!M53</f>
        <v>-0.7106442144291533</v>
      </c>
      <c r="E53" s="175">
        <f>Volume!C53*100</f>
        <v>45</v>
      </c>
      <c r="F53" s="347">
        <f>'Open Int.'!D53*100</f>
        <v>10</v>
      </c>
      <c r="G53" s="176">
        <f>'Open Int.'!R53</f>
        <v>29.2460635</v>
      </c>
      <c r="H53" s="176">
        <f>'Open Int.'!Z53</f>
        <v>2.465644250000004</v>
      </c>
      <c r="I53" s="171">
        <f>'Open Int.'!O53</f>
        <v>0.988517745302714</v>
      </c>
      <c r="J53" s="185">
        <f>IF(Volume!D53=0,0,Volume!F53/Volume!D53)</f>
        <v>0</v>
      </c>
      <c r="K53" s="187">
        <f>IF('Open Int.'!E53=0,0,'Open Int.'!H53/'Open Int.'!E53)</f>
        <v>0</v>
      </c>
    </row>
    <row r="54" spans="1:11" ht="15">
      <c r="A54" s="201" t="s">
        <v>219</v>
      </c>
      <c r="B54" s="287">
        <f>Margins!B54</f>
        <v>2700</v>
      </c>
      <c r="C54" s="287">
        <f>Volume!J54</f>
        <v>102.9</v>
      </c>
      <c r="D54" s="182">
        <f>Volume!M54</f>
        <v>-0.387221684414319</v>
      </c>
      <c r="E54" s="175">
        <f>Volume!C54*100</f>
        <v>214</v>
      </c>
      <c r="F54" s="347">
        <f>'Open Int.'!D54*100</f>
        <v>1</v>
      </c>
      <c r="G54" s="176">
        <f>'Open Int.'!R54</f>
        <v>76.625514</v>
      </c>
      <c r="H54" s="176">
        <f>'Open Int.'!Z54</f>
        <v>-0.04684500000000469</v>
      </c>
      <c r="I54" s="171">
        <f>'Open Int.'!O54</f>
        <v>0.935097897026831</v>
      </c>
      <c r="J54" s="185">
        <f>IF(Volume!D54=0,0,Volume!F54/Volume!D54)</f>
        <v>0</v>
      </c>
      <c r="K54" s="187">
        <f>IF('Open Int.'!E54=0,0,'Open Int.'!H54/'Open Int.'!E54)</f>
        <v>0.05263157894736842</v>
      </c>
    </row>
    <row r="55" spans="1:11" ht="15">
      <c r="A55" s="201" t="s">
        <v>410</v>
      </c>
      <c r="B55" s="287">
        <f>Margins!B55</f>
        <v>5250</v>
      </c>
      <c r="C55" s="287">
        <f>Volume!J55</f>
        <v>48.6</v>
      </c>
      <c r="D55" s="182">
        <f>Volume!M55</f>
        <v>3.2943676939426236</v>
      </c>
      <c r="E55" s="175">
        <f>Volume!C55*100</f>
        <v>41</v>
      </c>
      <c r="F55" s="347">
        <f>'Open Int.'!D55*100</f>
        <v>6</v>
      </c>
      <c r="G55" s="176">
        <f>'Open Int.'!R55</f>
        <v>64.731555</v>
      </c>
      <c r="H55" s="176">
        <f>'Open Int.'!Z55</f>
        <v>4.336998749999999</v>
      </c>
      <c r="I55" s="171">
        <f>'Open Int.'!O55</f>
        <v>0.9680725266062278</v>
      </c>
      <c r="J55" s="185">
        <f>IF(Volume!D55=0,0,Volume!F55/Volume!D55)</f>
        <v>0.14124293785310735</v>
      </c>
      <c r="K55" s="187">
        <f>IF('Open Int.'!E55=0,0,'Open Int.'!H55/'Open Int.'!E55)</f>
        <v>0.18271604938271604</v>
      </c>
    </row>
    <row r="56" spans="1:11" ht="15">
      <c r="A56" s="201" t="s">
        <v>163</v>
      </c>
      <c r="B56" s="287">
        <f>Margins!B56</f>
        <v>62</v>
      </c>
      <c r="C56" s="287">
        <f>Volume!J56</f>
        <v>6285.75</v>
      </c>
      <c r="D56" s="182">
        <f>Volume!M56</f>
        <v>7.155642686668939</v>
      </c>
      <c r="E56" s="175">
        <f>Volume!C56*100</f>
        <v>142</v>
      </c>
      <c r="F56" s="347">
        <f>'Open Int.'!D56*100</f>
        <v>9</v>
      </c>
      <c r="G56" s="176">
        <f>'Open Int.'!R56</f>
        <v>275.4516222</v>
      </c>
      <c r="H56" s="176">
        <f>'Open Int.'!Z56</f>
        <v>41.81588139999997</v>
      </c>
      <c r="I56" s="171">
        <f>'Open Int.'!O56</f>
        <v>0.9032258064516129</v>
      </c>
      <c r="J56" s="185">
        <f>IF(Volume!D56=0,0,Volume!F56/Volume!D56)</f>
        <v>0.16666666666666666</v>
      </c>
      <c r="K56" s="187">
        <f>IF('Open Int.'!E56=0,0,'Open Int.'!H56/'Open Int.'!E56)</f>
        <v>0.23595505617977527</v>
      </c>
    </row>
    <row r="57" spans="1:11" ht="15">
      <c r="A57" s="201" t="s">
        <v>194</v>
      </c>
      <c r="B57" s="287">
        <f>Margins!B57</f>
        <v>400</v>
      </c>
      <c r="C57" s="287">
        <f>Volume!J57</f>
        <v>641.6</v>
      </c>
      <c r="D57" s="182">
        <f>Volume!M57</f>
        <v>0.9122365523749714</v>
      </c>
      <c r="E57" s="175">
        <f>Volume!C57*100</f>
        <v>11</v>
      </c>
      <c r="F57" s="347">
        <f>'Open Int.'!D57*100</f>
        <v>-3</v>
      </c>
      <c r="G57" s="176">
        <f>'Open Int.'!R57</f>
        <v>317.20704</v>
      </c>
      <c r="H57" s="176">
        <f>'Open Int.'!Z57</f>
        <v>-5.347015999999996</v>
      </c>
      <c r="I57" s="171">
        <f>'Open Int.'!O57</f>
        <v>0.8988673139158576</v>
      </c>
      <c r="J57" s="185">
        <f>IF(Volume!D57=0,0,Volume!F57/Volume!D57)</f>
        <v>0.075</v>
      </c>
      <c r="K57" s="187">
        <f>IF('Open Int.'!E57=0,0,'Open Int.'!H57/'Open Int.'!E57)</f>
        <v>0.125</v>
      </c>
    </row>
    <row r="58" spans="1:11" ht="15">
      <c r="A58" s="201" t="s">
        <v>411</v>
      </c>
      <c r="B58" s="287">
        <f>Margins!B58</f>
        <v>150</v>
      </c>
      <c r="C58" s="287">
        <f>Volume!J58</f>
        <v>2308.45</v>
      </c>
      <c r="D58" s="182">
        <f>Volume!M58</f>
        <v>8.393200920317415</v>
      </c>
      <c r="E58" s="175">
        <f>Volume!C58*100</f>
        <v>-15</v>
      </c>
      <c r="F58" s="347">
        <f>'Open Int.'!D58*100</f>
        <v>4</v>
      </c>
      <c r="G58" s="176">
        <f>'Open Int.'!R58</f>
        <v>94.56565425</v>
      </c>
      <c r="H58" s="176">
        <f>'Open Int.'!Z58</f>
        <v>10.421207250000009</v>
      </c>
      <c r="I58" s="171">
        <f>'Open Int.'!O58</f>
        <v>0.9044306114976199</v>
      </c>
      <c r="J58" s="185">
        <f>IF(Volume!D58=0,0,Volume!F58/Volume!D58)</f>
        <v>0</v>
      </c>
      <c r="K58" s="187">
        <f>IF('Open Int.'!E58=0,0,'Open Int.'!H58/'Open Int.'!E58)</f>
        <v>0</v>
      </c>
    </row>
    <row r="59" spans="1:11" ht="15">
      <c r="A59" s="201" t="s">
        <v>412</v>
      </c>
      <c r="B59" s="287">
        <f>Margins!B59</f>
        <v>200</v>
      </c>
      <c r="C59" s="287">
        <f>Volume!J59</f>
        <v>1085.6</v>
      </c>
      <c r="D59" s="182">
        <f>Volume!M59</f>
        <v>4.394653332051141</v>
      </c>
      <c r="E59" s="175">
        <f>Volume!C59*100</f>
        <v>242</v>
      </c>
      <c r="F59" s="347">
        <f>'Open Int.'!D59*100</f>
        <v>8</v>
      </c>
      <c r="G59" s="176">
        <f>'Open Int.'!R59</f>
        <v>59.078352</v>
      </c>
      <c r="H59" s="176">
        <f>'Open Int.'!Z59</f>
        <v>6.584199999999996</v>
      </c>
      <c r="I59" s="171">
        <f>'Open Int.'!O59</f>
        <v>0.9757442116868799</v>
      </c>
      <c r="J59" s="185">
        <f>IF(Volume!D59=0,0,Volume!F59/Volume!D59)</f>
        <v>0</v>
      </c>
      <c r="K59" s="187">
        <f>IF('Open Int.'!E59=0,0,'Open Int.'!H59/'Open Int.'!E59)</f>
        <v>0</v>
      </c>
    </row>
    <row r="60" spans="1:11" ht="15">
      <c r="A60" s="201" t="s">
        <v>220</v>
      </c>
      <c r="B60" s="287">
        <f>Margins!B60</f>
        <v>2400</v>
      </c>
      <c r="C60" s="287">
        <f>Volume!J60</f>
        <v>113.7</v>
      </c>
      <c r="D60" s="182">
        <f>Volume!M60</f>
        <v>1.2466607301870043</v>
      </c>
      <c r="E60" s="175">
        <f>Volume!C60*100</f>
        <v>142</v>
      </c>
      <c r="F60" s="347">
        <f>'Open Int.'!D60*100</f>
        <v>1</v>
      </c>
      <c r="G60" s="176">
        <f>'Open Int.'!R60</f>
        <v>72.558792</v>
      </c>
      <c r="H60" s="176">
        <f>'Open Int.'!Z60</f>
        <v>1.2437999999999931</v>
      </c>
      <c r="I60" s="171">
        <f>'Open Int.'!O60</f>
        <v>0.9559984956750658</v>
      </c>
      <c r="J60" s="185">
        <f>IF(Volume!D60=0,0,Volume!F60/Volume!D60)</f>
        <v>0</v>
      </c>
      <c r="K60" s="187">
        <f>IF('Open Int.'!E60=0,0,'Open Int.'!H60/'Open Int.'!E60)</f>
        <v>0.061946902654867256</v>
      </c>
    </row>
    <row r="61" spans="1:11" ht="15">
      <c r="A61" s="201" t="s">
        <v>164</v>
      </c>
      <c r="B61" s="287">
        <f>Margins!B61</f>
        <v>5650</v>
      </c>
      <c r="C61" s="287">
        <f>Volume!J61</f>
        <v>53.5</v>
      </c>
      <c r="D61" s="182">
        <f>Volume!M61</f>
        <v>-1.0175763182238615</v>
      </c>
      <c r="E61" s="175">
        <f>Volume!C61*100</f>
        <v>320</v>
      </c>
      <c r="F61" s="347">
        <f>'Open Int.'!D61*100</f>
        <v>0</v>
      </c>
      <c r="G61" s="176">
        <f>'Open Int.'!R61</f>
        <v>126.895045</v>
      </c>
      <c r="H61" s="176">
        <f>'Open Int.'!Z61</f>
        <v>-1.182375499999992</v>
      </c>
      <c r="I61" s="171">
        <f>'Open Int.'!O61</f>
        <v>0.858265840876608</v>
      </c>
      <c r="J61" s="185">
        <f>IF(Volume!D61=0,0,Volume!F61/Volume!D61)</f>
        <v>0</v>
      </c>
      <c r="K61" s="187">
        <f>IF('Open Int.'!E61=0,0,'Open Int.'!H61/'Open Int.'!E61)</f>
        <v>0.16265060240963855</v>
      </c>
    </row>
    <row r="62" spans="1:11" ht="15">
      <c r="A62" s="201" t="s">
        <v>165</v>
      </c>
      <c r="B62" s="287">
        <f>Margins!B62</f>
        <v>1300</v>
      </c>
      <c r="C62" s="287">
        <f>Volume!J62</f>
        <v>293.8</v>
      </c>
      <c r="D62" s="182">
        <f>Volume!M62</f>
        <v>2.9432375613174617</v>
      </c>
      <c r="E62" s="175">
        <f>Volume!C62*100</f>
        <v>1047</v>
      </c>
      <c r="F62" s="347">
        <f>'Open Int.'!D62*100</f>
        <v>53</v>
      </c>
      <c r="G62" s="176">
        <f>'Open Int.'!R62</f>
        <v>14.819272</v>
      </c>
      <c r="H62" s="176">
        <f>'Open Int.'!Z62</f>
        <v>5.432466000000002</v>
      </c>
      <c r="I62" s="171">
        <f>'Open Int.'!O62</f>
        <v>0.8762886597938144</v>
      </c>
      <c r="J62" s="185">
        <f>IF(Volume!D62=0,0,Volume!F62/Volume!D62)</f>
        <v>0</v>
      </c>
      <c r="K62" s="187">
        <f>IF('Open Int.'!E62=0,0,'Open Int.'!H62/'Open Int.'!E62)</f>
        <v>0</v>
      </c>
    </row>
    <row r="63" spans="1:11" ht="15">
      <c r="A63" s="201" t="s">
        <v>413</v>
      </c>
      <c r="B63" s="287">
        <f>Margins!B63</f>
        <v>150</v>
      </c>
      <c r="C63" s="287">
        <f>Volume!J63</f>
        <v>2686.65</v>
      </c>
      <c r="D63" s="182">
        <f>Volume!M63</f>
        <v>1.3964108467156038</v>
      </c>
      <c r="E63" s="175">
        <f>Volume!C63*100</f>
        <v>-39</v>
      </c>
      <c r="F63" s="347">
        <f>'Open Int.'!D63*100</f>
        <v>7.000000000000001</v>
      </c>
      <c r="G63" s="176">
        <f>'Open Int.'!R63</f>
        <v>169.3395495</v>
      </c>
      <c r="H63" s="176">
        <f>'Open Int.'!Z63</f>
        <v>13.023447750000003</v>
      </c>
      <c r="I63" s="171">
        <f>'Open Int.'!O63</f>
        <v>0.9347929557353641</v>
      </c>
      <c r="J63" s="185">
        <f>IF(Volume!D63=0,0,Volume!F63/Volume!D63)</f>
        <v>0</v>
      </c>
      <c r="K63" s="187">
        <f>IF('Open Int.'!E63=0,0,'Open Int.'!H63/'Open Int.'!E63)</f>
        <v>0</v>
      </c>
    </row>
    <row r="64" spans="1:11" ht="15">
      <c r="A64" s="201" t="s">
        <v>89</v>
      </c>
      <c r="B64" s="287">
        <f>Margins!B64</f>
        <v>750</v>
      </c>
      <c r="C64" s="287">
        <f>Volume!J64</f>
        <v>297.35</v>
      </c>
      <c r="D64" s="182">
        <f>Volume!M64</f>
        <v>-2.4122087298982495</v>
      </c>
      <c r="E64" s="175">
        <f>Volume!C64*100</f>
        <v>-39</v>
      </c>
      <c r="F64" s="347">
        <f>'Open Int.'!D64*100</f>
        <v>3</v>
      </c>
      <c r="G64" s="176">
        <f>'Open Int.'!R64</f>
        <v>151.53699375</v>
      </c>
      <c r="H64" s="176">
        <f>'Open Int.'!Z64</f>
        <v>0.6647887499999854</v>
      </c>
      <c r="I64" s="171">
        <f>'Open Int.'!O64</f>
        <v>0.8679911699779249</v>
      </c>
      <c r="J64" s="185">
        <f>IF(Volume!D64=0,0,Volume!F64/Volume!D64)</f>
        <v>0</v>
      </c>
      <c r="K64" s="187">
        <f>IF('Open Int.'!E64=0,0,'Open Int.'!H64/'Open Int.'!E64)</f>
        <v>0.1497584541062802</v>
      </c>
    </row>
    <row r="65" spans="1:11" ht="15">
      <c r="A65" s="201" t="s">
        <v>287</v>
      </c>
      <c r="B65" s="287">
        <f>Margins!B65</f>
        <v>2000</v>
      </c>
      <c r="C65" s="287">
        <f>Volume!J65</f>
        <v>198.85</v>
      </c>
      <c r="D65" s="182">
        <f>Volume!M65</f>
        <v>9.018640350877186</v>
      </c>
      <c r="E65" s="175">
        <f>Volume!C65*100</f>
        <v>881</v>
      </c>
      <c r="F65" s="347">
        <f>'Open Int.'!D65*100</f>
        <v>27</v>
      </c>
      <c r="G65" s="176">
        <f>'Open Int.'!R65</f>
        <v>59.93339</v>
      </c>
      <c r="H65" s="176">
        <f>'Open Int.'!Z65</f>
        <v>16.412750000000003</v>
      </c>
      <c r="I65" s="171">
        <f>'Open Int.'!O65</f>
        <v>0.9741207697412076</v>
      </c>
      <c r="J65" s="185">
        <f>IF(Volume!D65=0,0,Volume!F65/Volume!D65)</f>
        <v>0</v>
      </c>
      <c r="K65" s="187">
        <f>IF('Open Int.'!E65=0,0,'Open Int.'!H65/'Open Int.'!E65)</f>
        <v>0</v>
      </c>
    </row>
    <row r="66" spans="1:11" ht="15">
      <c r="A66" s="201" t="s">
        <v>414</v>
      </c>
      <c r="B66" s="287">
        <f>Margins!B66</f>
        <v>350</v>
      </c>
      <c r="C66" s="287">
        <f>Volume!J66</f>
        <v>542.55</v>
      </c>
      <c r="D66" s="182">
        <f>Volume!M66</f>
        <v>-0.3947126858821536</v>
      </c>
      <c r="E66" s="175">
        <f>Volume!C66*100</f>
        <v>1</v>
      </c>
      <c r="F66" s="347">
        <f>'Open Int.'!D66*100</f>
        <v>2</v>
      </c>
      <c r="G66" s="176">
        <f>'Open Int.'!R66</f>
        <v>60.841557</v>
      </c>
      <c r="H66" s="176">
        <f>'Open Int.'!Z66</f>
        <v>1.0362204999999989</v>
      </c>
      <c r="I66" s="171">
        <f>'Open Int.'!O66</f>
        <v>0.965980024968789</v>
      </c>
      <c r="J66" s="185">
        <f>IF(Volume!D66=0,0,Volume!F66/Volume!D66)</f>
        <v>0</v>
      </c>
      <c r="K66" s="187">
        <f>IF('Open Int.'!E66=0,0,'Open Int.'!H66/'Open Int.'!E66)</f>
        <v>0</v>
      </c>
    </row>
    <row r="67" spans="1:11" ht="15">
      <c r="A67" s="201" t="s">
        <v>271</v>
      </c>
      <c r="B67" s="287">
        <f>Margins!B67</f>
        <v>1200</v>
      </c>
      <c r="C67" s="287">
        <f>Volume!J67</f>
        <v>313.25</v>
      </c>
      <c r="D67" s="182">
        <f>Volume!M67</f>
        <v>0.9995163630501445</v>
      </c>
      <c r="E67" s="175">
        <f>Volume!C67*100</f>
        <v>-39</v>
      </c>
      <c r="F67" s="347">
        <f>'Open Int.'!D67*100</f>
        <v>-9</v>
      </c>
      <c r="G67" s="176">
        <f>'Open Int.'!R67</f>
        <v>68.94006</v>
      </c>
      <c r="H67" s="176">
        <f>'Open Int.'!Z67</f>
        <v>-5.756466000000003</v>
      </c>
      <c r="I67" s="171">
        <f>'Open Int.'!O67</f>
        <v>0.8255179934569248</v>
      </c>
      <c r="J67" s="185">
        <f>IF(Volume!D67=0,0,Volume!F67/Volume!D67)</f>
        <v>0</v>
      </c>
      <c r="K67" s="187">
        <f>IF('Open Int.'!E67=0,0,'Open Int.'!H67/'Open Int.'!E67)</f>
        <v>0.06896551724137931</v>
      </c>
    </row>
    <row r="68" spans="1:11" ht="15">
      <c r="A68" s="201" t="s">
        <v>221</v>
      </c>
      <c r="B68" s="287">
        <f>Margins!B68</f>
        <v>300</v>
      </c>
      <c r="C68" s="287">
        <f>Volume!J68</f>
        <v>1269.3</v>
      </c>
      <c r="D68" s="182">
        <f>Volume!M68</f>
        <v>-1.8822710934178593</v>
      </c>
      <c r="E68" s="175">
        <f>Volume!C68*100</f>
        <v>33</v>
      </c>
      <c r="F68" s="347">
        <f>'Open Int.'!D68*100</f>
        <v>6</v>
      </c>
      <c r="G68" s="176">
        <f>'Open Int.'!R68</f>
        <v>91.3896</v>
      </c>
      <c r="H68" s="176">
        <f>'Open Int.'!Z68</f>
        <v>3.486082499999995</v>
      </c>
      <c r="I68" s="171">
        <f>'Open Int.'!O68</f>
        <v>0.8858333333333334</v>
      </c>
      <c r="J68" s="185">
        <f>IF(Volume!D68=0,0,Volume!F68/Volume!D68)</f>
        <v>0</v>
      </c>
      <c r="K68" s="187">
        <f>IF('Open Int.'!E68=0,0,'Open Int.'!H68/'Open Int.'!E68)</f>
        <v>0</v>
      </c>
    </row>
    <row r="69" spans="1:11" ht="15">
      <c r="A69" s="201" t="s">
        <v>233</v>
      </c>
      <c r="B69" s="287">
        <f>Margins!B69</f>
        <v>1000</v>
      </c>
      <c r="C69" s="287">
        <f>Volume!J69</f>
        <v>586.85</v>
      </c>
      <c r="D69" s="182">
        <f>Volume!M69</f>
        <v>0.5310492505353358</v>
      </c>
      <c r="E69" s="175">
        <f>Volume!C69*100</f>
        <v>4</v>
      </c>
      <c r="F69" s="347">
        <f>'Open Int.'!D69*100</f>
        <v>18</v>
      </c>
      <c r="G69" s="176">
        <f>'Open Int.'!R69</f>
        <v>259.211645</v>
      </c>
      <c r="H69" s="176">
        <f>'Open Int.'!Z69</f>
        <v>39.42976999999996</v>
      </c>
      <c r="I69" s="171">
        <f>'Open Int.'!O69</f>
        <v>0.8956305184514376</v>
      </c>
      <c r="J69" s="185">
        <f>IF(Volume!D69=0,0,Volume!F69/Volume!D69)</f>
        <v>0.1871345029239766</v>
      </c>
      <c r="K69" s="187">
        <f>IF('Open Int.'!E69=0,0,'Open Int.'!H69/'Open Int.'!E69)</f>
        <v>0.5622641509433962</v>
      </c>
    </row>
    <row r="70" spans="1:11" ht="15">
      <c r="A70" s="201" t="s">
        <v>166</v>
      </c>
      <c r="B70" s="287">
        <f>Margins!B70</f>
        <v>2950</v>
      </c>
      <c r="C70" s="287">
        <f>Volume!J70</f>
        <v>105.35</v>
      </c>
      <c r="D70" s="182">
        <f>Volume!M70</f>
        <v>-0.47236655644780345</v>
      </c>
      <c r="E70" s="175">
        <f>Volume!C70*100</f>
        <v>-19</v>
      </c>
      <c r="F70" s="347">
        <f>'Open Int.'!D70*100</f>
        <v>1</v>
      </c>
      <c r="G70" s="176">
        <f>'Open Int.'!R70</f>
        <v>47.5497225</v>
      </c>
      <c r="H70" s="176">
        <f>'Open Int.'!Z70</f>
        <v>0.0553567500000014</v>
      </c>
      <c r="I70" s="171">
        <f>'Open Int.'!O70</f>
        <v>0.9758169934640523</v>
      </c>
      <c r="J70" s="185">
        <f>IF(Volume!D70=0,0,Volume!F70/Volume!D70)</f>
        <v>0</v>
      </c>
      <c r="K70" s="187">
        <f>IF('Open Int.'!E70=0,0,'Open Int.'!H70/'Open Int.'!E70)</f>
        <v>0.12903225806451613</v>
      </c>
    </row>
    <row r="71" spans="1:11" ht="15">
      <c r="A71" s="201" t="s">
        <v>222</v>
      </c>
      <c r="B71" s="287">
        <f>Margins!B71</f>
        <v>88</v>
      </c>
      <c r="C71" s="287">
        <f>Volume!J71</f>
        <v>2511.45</v>
      </c>
      <c r="D71" s="182">
        <f>Volume!M71</f>
        <v>3.173527236874538</v>
      </c>
      <c r="E71" s="175">
        <f>Volume!C71*100</f>
        <v>89</v>
      </c>
      <c r="F71" s="347">
        <f>'Open Int.'!D71*100</f>
        <v>7.000000000000001</v>
      </c>
      <c r="G71" s="176">
        <f>'Open Int.'!R71</f>
        <v>180.34220159999998</v>
      </c>
      <c r="H71" s="176">
        <f>'Open Int.'!Z71</f>
        <v>17.200170239999977</v>
      </c>
      <c r="I71" s="171">
        <f>'Open Int.'!O71</f>
        <v>0.8014705882352942</v>
      </c>
      <c r="J71" s="185">
        <f>IF(Volume!D71=0,0,Volume!F71/Volume!D71)</f>
        <v>0</v>
      </c>
      <c r="K71" s="187">
        <f>IF('Open Int.'!E71=0,0,'Open Int.'!H71/'Open Int.'!E71)</f>
        <v>0</v>
      </c>
    </row>
    <row r="72" spans="1:11" ht="15">
      <c r="A72" s="201" t="s">
        <v>288</v>
      </c>
      <c r="B72" s="287">
        <f>Margins!B72</f>
        <v>1500</v>
      </c>
      <c r="C72" s="287">
        <f>Volume!J72</f>
        <v>230.15</v>
      </c>
      <c r="D72" s="182">
        <f>Volume!M72</f>
        <v>0.3706934147405121</v>
      </c>
      <c r="E72" s="175">
        <f>Volume!C72*100</f>
        <v>4</v>
      </c>
      <c r="F72" s="347">
        <f>'Open Int.'!D72*100</f>
        <v>-9</v>
      </c>
      <c r="G72" s="176">
        <f>'Open Int.'!R72</f>
        <v>184.21206</v>
      </c>
      <c r="H72" s="176">
        <f>'Open Int.'!Z72</f>
        <v>-16.379580000000004</v>
      </c>
      <c r="I72" s="171">
        <f>'Open Int.'!O72</f>
        <v>0.9627061469265368</v>
      </c>
      <c r="J72" s="185">
        <f>IF(Volume!D72=0,0,Volume!F72/Volume!D72)</f>
        <v>0.06666666666666667</v>
      </c>
      <c r="K72" s="187">
        <f>IF('Open Int.'!E72=0,0,'Open Int.'!H72/'Open Int.'!E72)</f>
        <v>0.15384615384615385</v>
      </c>
    </row>
    <row r="73" spans="1:11" ht="15">
      <c r="A73" s="201" t="s">
        <v>289</v>
      </c>
      <c r="B73" s="287">
        <f>Margins!B73</f>
        <v>1400</v>
      </c>
      <c r="C73" s="287">
        <f>Volume!J73</f>
        <v>152.2</v>
      </c>
      <c r="D73" s="182">
        <f>Volume!M73</f>
        <v>0.032862306933935555</v>
      </c>
      <c r="E73" s="175">
        <f>Volume!C73*100</f>
        <v>2</v>
      </c>
      <c r="F73" s="347">
        <f>'Open Int.'!D73*100</f>
        <v>0</v>
      </c>
      <c r="G73" s="176">
        <f>'Open Int.'!R73</f>
        <v>51.991519999999994</v>
      </c>
      <c r="H73" s="176">
        <f>'Open Int.'!Z73</f>
        <v>0.16618699999999365</v>
      </c>
      <c r="I73" s="171">
        <f>'Open Int.'!O73</f>
        <v>0.964344262295082</v>
      </c>
      <c r="J73" s="185">
        <f>IF(Volume!D73=0,0,Volume!F73/Volume!D73)</f>
        <v>0</v>
      </c>
      <c r="K73" s="187">
        <f>IF('Open Int.'!E73=0,0,'Open Int.'!H73/'Open Int.'!E73)</f>
        <v>0.1</v>
      </c>
    </row>
    <row r="74" spans="1:11" ht="15">
      <c r="A74" s="201" t="s">
        <v>195</v>
      </c>
      <c r="B74" s="287">
        <f>Margins!B74</f>
        <v>2062</v>
      </c>
      <c r="C74" s="287">
        <f>Volume!J74</f>
        <v>118.15</v>
      </c>
      <c r="D74" s="182">
        <f>Volume!M74</f>
        <v>4.511278195488729</v>
      </c>
      <c r="E74" s="175">
        <f>Volume!C74*100</f>
        <v>37</v>
      </c>
      <c r="F74" s="347">
        <f>'Open Int.'!D74*100</f>
        <v>-12</v>
      </c>
      <c r="G74" s="176">
        <f>'Open Int.'!R74</f>
        <v>304.16618705</v>
      </c>
      <c r="H74" s="176">
        <f>'Open Int.'!Z74</f>
        <v>-26.312584019999974</v>
      </c>
      <c r="I74" s="171">
        <f>'Open Int.'!O74</f>
        <v>0.7931117340808971</v>
      </c>
      <c r="J74" s="185">
        <f>IF(Volume!D74=0,0,Volume!F74/Volume!D74)</f>
        <v>0.1292372881355932</v>
      </c>
      <c r="K74" s="187">
        <f>IF('Open Int.'!E74=0,0,'Open Int.'!H74/'Open Int.'!E74)</f>
        <v>0.1431159420289855</v>
      </c>
    </row>
    <row r="75" spans="1:11" ht="15">
      <c r="A75" s="201" t="s">
        <v>290</v>
      </c>
      <c r="B75" s="287">
        <f>Margins!B75</f>
        <v>1400</v>
      </c>
      <c r="C75" s="287">
        <f>Volume!J75</f>
        <v>104</v>
      </c>
      <c r="D75" s="182">
        <f>Volume!M75</f>
        <v>6.285130301481866</v>
      </c>
      <c r="E75" s="175">
        <f>Volume!C75*100</f>
        <v>524</v>
      </c>
      <c r="F75" s="347">
        <f>'Open Int.'!D75*100</f>
        <v>-2</v>
      </c>
      <c r="G75" s="176">
        <f>'Open Int.'!R75</f>
        <v>82.1912</v>
      </c>
      <c r="H75" s="176">
        <f>'Open Int.'!Z75</f>
        <v>3.4219499999999954</v>
      </c>
      <c r="I75" s="171">
        <f>'Open Int.'!O75</f>
        <v>0.9325066430469442</v>
      </c>
      <c r="J75" s="185">
        <f>IF(Volume!D75=0,0,Volume!F75/Volume!D75)</f>
        <v>0.05309734513274336</v>
      </c>
      <c r="K75" s="187">
        <f>IF('Open Int.'!E75=0,0,'Open Int.'!H75/'Open Int.'!E75)</f>
        <v>0.05909090909090909</v>
      </c>
    </row>
    <row r="76" spans="1:11" ht="15">
      <c r="A76" s="201" t="s">
        <v>197</v>
      </c>
      <c r="B76" s="287">
        <f>Margins!B76</f>
        <v>650</v>
      </c>
      <c r="C76" s="287">
        <f>Volume!J76</f>
        <v>337.25</v>
      </c>
      <c r="D76" s="182">
        <f>Volume!M76</f>
        <v>0.3720238095238095</v>
      </c>
      <c r="E76" s="175">
        <f>Volume!C76*100</f>
        <v>1</v>
      </c>
      <c r="F76" s="347">
        <f>'Open Int.'!D76*100</f>
        <v>3</v>
      </c>
      <c r="G76" s="176">
        <f>'Open Int.'!R76</f>
        <v>119.58041875</v>
      </c>
      <c r="H76" s="176">
        <f>'Open Int.'!Z76</f>
        <v>4.43993875000001</v>
      </c>
      <c r="I76" s="171">
        <f>'Open Int.'!O76</f>
        <v>0.9308890925756187</v>
      </c>
      <c r="J76" s="185">
        <f>IF(Volume!D76=0,0,Volume!F76/Volume!D76)</f>
        <v>0</v>
      </c>
      <c r="K76" s="187">
        <f>IF('Open Int.'!E76=0,0,'Open Int.'!H76/'Open Int.'!E76)</f>
        <v>0</v>
      </c>
    </row>
    <row r="77" spans="1:11" ht="15">
      <c r="A77" s="201" t="s">
        <v>4</v>
      </c>
      <c r="B77" s="287">
        <f>Margins!B77</f>
        <v>150</v>
      </c>
      <c r="C77" s="287">
        <f>Volume!J77</f>
        <v>1814.55</v>
      </c>
      <c r="D77" s="182">
        <f>Volume!M77</f>
        <v>2.4503853428563285</v>
      </c>
      <c r="E77" s="175">
        <f>Volume!C77*100</f>
        <v>-18</v>
      </c>
      <c r="F77" s="347">
        <f>'Open Int.'!D77*100</f>
        <v>-2</v>
      </c>
      <c r="G77" s="176">
        <f>'Open Int.'!R77</f>
        <v>229.15044675</v>
      </c>
      <c r="H77" s="176">
        <f>'Open Int.'!Z77</f>
        <v>1.7082194999999842</v>
      </c>
      <c r="I77" s="171">
        <f>'Open Int.'!O77</f>
        <v>0.9417983133388763</v>
      </c>
      <c r="J77" s="185">
        <f>IF(Volume!D77=0,0,Volume!F77/Volume!D77)</f>
        <v>0</v>
      </c>
      <c r="K77" s="187">
        <f>IF('Open Int.'!E77=0,0,'Open Int.'!H77/'Open Int.'!E77)</f>
        <v>0</v>
      </c>
    </row>
    <row r="78" spans="1:11" ht="15">
      <c r="A78" s="201" t="s">
        <v>79</v>
      </c>
      <c r="B78" s="287">
        <f>Margins!B78</f>
        <v>200</v>
      </c>
      <c r="C78" s="287">
        <f>Volume!J78</f>
        <v>1100.05</v>
      </c>
      <c r="D78" s="182">
        <f>Volume!M78</f>
        <v>0.00909132233282504</v>
      </c>
      <c r="E78" s="175">
        <f>Volume!C78*100</f>
        <v>37</v>
      </c>
      <c r="F78" s="347">
        <f>'Open Int.'!D78*100</f>
        <v>-2</v>
      </c>
      <c r="G78" s="176">
        <f>'Open Int.'!R78</f>
        <v>188.834583</v>
      </c>
      <c r="H78" s="176">
        <f>'Open Int.'!Z78</f>
        <v>-3.216686999999979</v>
      </c>
      <c r="I78" s="171">
        <f>'Open Int.'!O78</f>
        <v>0.9112198531981824</v>
      </c>
      <c r="J78" s="185">
        <f>IF(Volume!D78=0,0,Volume!F78/Volume!D78)</f>
        <v>0</v>
      </c>
      <c r="K78" s="187">
        <f>IF('Open Int.'!E78=0,0,'Open Int.'!H78/'Open Int.'!E78)</f>
        <v>0</v>
      </c>
    </row>
    <row r="79" spans="1:11" ht="15">
      <c r="A79" s="201" t="s">
        <v>196</v>
      </c>
      <c r="B79" s="287">
        <f>Margins!B79</f>
        <v>400</v>
      </c>
      <c r="C79" s="287">
        <f>Volume!J79</f>
        <v>669.4</v>
      </c>
      <c r="D79" s="182">
        <f>Volume!M79</f>
        <v>0.4954211079417436</v>
      </c>
      <c r="E79" s="175">
        <f>Volume!C79*100</f>
        <v>-28.000000000000004</v>
      </c>
      <c r="F79" s="347">
        <f>'Open Int.'!D79*100</f>
        <v>1</v>
      </c>
      <c r="G79" s="176">
        <f>'Open Int.'!R79</f>
        <v>130.66688</v>
      </c>
      <c r="H79" s="176">
        <f>'Open Int.'!Z79</f>
        <v>2.109579999999994</v>
      </c>
      <c r="I79" s="171">
        <f>'Open Int.'!O79</f>
        <v>0.898360655737705</v>
      </c>
      <c r="J79" s="185">
        <f>IF(Volume!D79=0,0,Volume!F79/Volume!D79)</f>
        <v>0</v>
      </c>
      <c r="K79" s="187">
        <f>IF('Open Int.'!E79=0,0,'Open Int.'!H79/'Open Int.'!E79)</f>
        <v>0.23076923076923078</v>
      </c>
    </row>
    <row r="80" spans="1:11" ht="15">
      <c r="A80" s="201" t="s">
        <v>5</v>
      </c>
      <c r="B80" s="287">
        <f>Margins!B80</f>
        <v>1595</v>
      </c>
      <c r="C80" s="287">
        <f>Volume!J80</f>
        <v>162.7</v>
      </c>
      <c r="D80" s="182">
        <f>Volume!M80</f>
        <v>0.5873261205564072</v>
      </c>
      <c r="E80" s="175">
        <f>Volume!C80*100</f>
        <v>11</v>
      </c>
      <c r="F80" s="347">
        <f>'Open Int.'!D80*100</f>
        <v>0</v>
      </c>
      <c r="G80" s="176">
        <f>'Open Int.'!R80</f>
        <v>583.86367435</v>
      </c>
      <c r="H80" s="176">
        <f>'Open Int.'!Z80</f>
        <v>7.898208725000018</v>
      </c>
      <c r="I80" s="171">
        <f>'Open Int.'!O80</f>
        <v>0.9527979021289835</v>
      </c>
      <c r="J80" s="185">
        <f>IF(Volume!D80=0,0,Volume!F80/Volume!D80)</f>
        <v>0.3853211009174312</v>
      </c>
      <c r="K80" s="187">
        <f>IF('Open Int.'!E80=0,0,'Open Int.'!H80/'Open Int.'!E80)</f>
        <v>0.5041286397218601</v>
      </c>
    </row>
    <row r="81" spans="1:11" ht="15">
      <c r="A81" s="201" t="s">
        <v>198</v>
      </c>
      <c r="B81" s="287">
        <f>Margins!B81</f>
        <v>1000</v>
      </c>
      <c r="C81" s="287">
        <f>Volume!J81</f>
        <v>188.6</v>
      </c>
      <c r="D81" s="182">
        <f>Volume!M81</f>
        <v>-0.18523418893886973</v>
      </c>
      <c r="E81" s="175">
        <f>Volume!C81*100</f>
        <v>-17</v>
      </c>
      <c r="F81" s="347">
        <f>'Open Int.'!D81*100</f>
        <v>3</v>
      </c>
      <c r="G81" s="176">
        <f>'Open Int.'!R81</f>
        <v>257.439</v>
      </c>
      <c r="H81" s="176">
        <f>'Open Int.'!Z81</f>
        <v>7.325885000000028</v>
      </c>
      <c r="I81" s="171">
        <f>'Open Int.'!O81</f>
        <v>0.955091575091575</v>
      </c>
      <c r="J81" s="185">
        <f>IF(Volume!D81=0,0,Volume!F81/Volume!D81)</f>
        <v>0.05472636815920398</v>
      </c>
      <c r="K81" s="187">
        <f>IF('Open Int.'!E81=0,0,'Open Int.'!H81/'Open Int.'!E81)</f>
        <v>0.14166666666666666</v>
      </c>
    </row>
    <row r="82" spans="1:11" ht="15">
      <c r="A82" s="201" t="s">
        <v>199</v>
      </c>
      <c r="B82" s="287">
        <f>Margins!B82</f>
        <v>1300</v>
      </c>
      <c r="C82" s="287">
        <f>Volume!J82</f>
        <v>263.05</v>
      </c>
      <c r="D82" s="182">
        <f>Volume!M82</f>
        <v>-0.3032025772219107</v>
      </c>
      <c r="E82" s="175">
        <f>Volume!C82*100</f>
        <v>-67</v>
      </c>
      <c r="F82" s="347">
        <f>'Open Int.'!D82*100</f>
        <v>0</v>
      </c>
      <c r="G82" s="176">
        <f>'Open Int.'!R82</f>
        <v>112.643271</v>
      </c>
      <c r="H82" s="176">
        <f>'Open Int.'!Z82</f>
        <v>-0.411176999999995</v>
      </c>
      <c r="I82" s="171">
        <f>'Open Int.'!O82</f>
        <v>0.860655737704918</v>
      </c>
      <c r="J82" s="185">
        <f>IF(Volume!D82=0,0,Volume!F82/Volume!D82)</f>
        <v>0</v>
      </c>
      <c r="K82" s="187">
        <f>IF('Open Int.'!E82=0,0,'Open Int.'!H82/'Open Int.'!E82)</f>
        <v>0.19852941176470587</v>
      </c>
    </row>
    <row r="83" spans="1:11" ht="15">
      <c r="A83" s="201" t="s">
        <v>399</v>
      </c>
      <c r="B83" s="287">
        <f>Margins!B83</f>
        <v>250</v>
      </c>
      <c r="C83" s="287">
        <f>Volume!J83</f>
        <v>489.5</v>
      </c>
      <c r="D83" s="182">
        <f>Volume!M83</f>
        <v>0.10224948875255625</v>
      </c>
      <c r="E83" s="175">
        <f>Volume!C83*100</f>
        <v>1</v>
      </c>
      <c r="F83" s="347">
        <f>'Open Int.'!D83*100</f>
        <v>1</v>
      </c>
      <c r="G83" s="176">
        <f>'Open Int.'!R83</f>
        <v>17.47515</v>
      </c>
      <c r="H83" s="176">
        <f>'Open Int.'!Z83</f>
        <v>0.2745749999999987</v>
      </c>
      <c r="I83" s="171">
        <f>'Open Int.'!O83</f>
        <v>0.9530812324929971</v>
      </c>
      <c r="J83" s="185">
        <f>IF(Volume!D83=0,0,Volume!F83/Volume!D83)</f>
        <v>0</v>
      </c>
      <c r="K83" s="187">
        <f>IF('Open Int.'!E83=0,0,'Open Int.'!H83/'Open Int.'!E83)</f>
        <v>0</v>
      </c>
    </row>
    <row r="84" spans="1:11" ht="15">
      <c r="A84" s="201" t="s">
        <v>415</v>
      </c>
      <c r="B84" s="287">
        <f>Margins!B84</f>
        <v>3750</v>
      </c>
      <c r="C84" s="287">
        <f>Volume!J84</f>
        <v>53.35</v>
      </c>
      <c r="D84" s="182">
        <f>Volume!M84</f>
        <v>1.5223596574690852</v>
      </c>
      <c r="E84" s="175">
        <f>Volume!C84*100</f>
        <v>34</v>
      </c>
      <c r="F84" s="347">
        <f>'Open Int.'!D84*100</f>
        <v>-2</v>
      </c>
      <c r="G84" s="176">
        <f>'Open Int.'!R84</f>
        <v>63.939975</v>
      </c>
      <c r="H84" s="176">
        <f>'Open Int.'!Z84</f>
        <v>-0.04621875000000131</v>
      </c>
      <c r="I84" s="171">
        <f>'Open Int.'!O84</f>
        <v>0.9152065081351689</v>
      </c>
      <c r="J84" s="185">
        <f>IF(Volume!D84=0,0,Volume!F84/Volume!D84)</f>
        <v>0</v>
      </c>
      <c r="K84" s="187">
        <f>IF('Open Int.'!E84=0,0,'Open Int.'!H84/'Open Int.'!E84)</f>
        <v>0.024691358024691357</v>
      </c>
    </row>
    <row r="85" spans="1:11" ht="15">
      <c r="A85" s="201" t="s">
        <v>494</v>
      </c>
      <c r="B85" s="287">
        <f>Margins!B85</f>
        <v>250</v>
      </c>
      <c r="C85" s="287">
        <f>Volume!J85</f>
        <v>595.9</v>
      </c>
      <c r="D85" s="182">
        <f>Volume!M85</f>
        <v>2.186401440452714</v>
      </c>
      <c r="E85" s="175">
        <f>Volume!C85*100</f>
        <v>-69</v>
      </c>
      <c r="F85" s="347">
        <f>'Open Int.'!D85*100</f>
        <v>5</v>
      </c>
      <c r="G85" s="176">
        <f>'Open Int.'!R85</f>
        <v>29.407665</v>
      </c>
      <c r="H85" s="176">
        <f>'Open Int.'!Z85</f>
        <v>2.0870875000000026</v>
      </c>
      <c r="I85" s="171">
        <f>'Open Int.'!O85</f>
        <v>0.9924012158054711</v>
      </c>
      <c r="J85" s="185">
        <f>IF(Volume!D85=0,0,Volume!F85/Volume!D85)</f>
        <v>0</v>
      </c>
      <c r="K85" s="187">
        <f>IF('Open Int.'!E85=0,0,'Open Int.'!H85/'Open Int.'!E85)</f>
        <v>0.09090909090909091</v>
      </c>
    </row>
    <row r="86" spans="1:11" ht="15">
      <c r="A86" s="201" t="s">
        <v>43</v>
      </c>
      <c r="B86" s="287">
        <f>Margins!B86</f>
        <v>150</v>
      </c>
      <c r="C86" s="287">
        <f>Volume!J86</f>
        <v>2579.65</v>
      </c>
      <c r="D86" s="182">
        <f>Volume!M86</f>
        <v>1.4851095637121838</v>
      </c>
      <c r="E86" s="175">
        <f>Volume!C86*100</f>
        <v>-16</v>
      </c>
      <c r="F86" s="347">
        <f>'Open Int.'!D86*100</f>
        <v>0</v>
      </c>
      <c r="G86" s="176">
        <f>'Open Int.'!R86</f>
        <v>242.4613035</v>
      </c>
      <c r="H86" s="176">
        <f>'Open Int.'!Z86</f>
        <v>3.243094500000012</v>
      </c>
      <c r="I86" s="171">
        <f>'Open Int.'!O86</f>
        <v>0.9471752314075965</v>
      </c>
      <c r="J86" s="185">
        <f>IF(Volume!D86=0,0,Volume!F86/Volume!D86)</f>
        <v>0</v>
      </c>
      <c r="K86" s="187">
        <f>IF('Open Int.'!E86=0,0,'Open Int.'!H86/'Open Int.'!E86)</f>
        <v>0.05263157894736842</v>
      </c>
    </row>
    <row r="87" spans="1:11" ht="15">
      <c r="A87" s="201" t="s">
        <v>200</v>
      </c>
      <c r="B87" s="287">
        <f>Margins!B87</f>
        <v>350</v>
      </c>
      <c r="C87" s="287">
        <f>Volume!J87</f>
        <v>948.15</v>
      </c>
      <c r="D87" s="182">
        <f>Volume!M87</f>
        <v>0.31740993493096337</v>
      </c>
      <c r="E87" s="175">
        <f>Volume!C87*100</f>
        <v>-35</v>
      </c>
      <c r="F87" s="347">
        <f>'Open Int.'!D87*100</f>
        <v>2</v>
      </c>
      <c r="G87" s="176">
        <f>'Open Int.'!R87</f>
        <v>1130.38917075</v>
      </c>
      <c r="H87" s="176">
        <f>'Open Int.'!Z87</f>
        <v>38.67476024999996</v>
      </c>
      <c r="I87" s="171">
        <f>'Open Int.'!O87</f>
        <v>0.7705134603528756</v>
      </c>
      <c r="J87" s="185">
        <f>IF(Volume!D87=0,0,Volume!F87/Volume!D87)</f>
        <v>0.1512469831053902</v>
      </c>
      <c r="K87" s="187">
        <f>IF('Open Int.'!E87=0,0,'Open Int.'!H87/'Open Int.'!E87)</f>
        <v>0.24971708789136174</v>
      </c>
    </row>
    <row r="88" spans="1:11" ht="15">
      <c r="A88" s="201" t="s">
        <v>141</v>
      </c>
      <c r="B88" s="287">
        <f>Margins!B88</f>
        <v>2400</v>
      </c>
      <c r="C88" s="287">
        <f>Volume!J88</f>
        <v>105.75</v>
      </c>
      <c r="D88" s="182">
        <f>Volume!M88</f>
        <v>5.1715564395823</v>
      </c>
      <c r="E88" s="175">
        <f>Volume!C88*100</f>
        <v>148</v>
      </c>
      <c r="F88" s="347">
        <f>'Open Int.'!D88*100</f>
        <v>7.000000000000001</v>
      </c>
      <c r="G88" s="176">
        <f>'Open Int.'!R88</f>
        <v>680.15862</v>
      </c>
      <c r="H88" s="176">
        <f>'Open Int.'!Z88</f>
        <v>67.90564800000004</v>
      </c>
      <c r="I88" s="171">
        <f>'Open Int.'!O88</f>
        <v>0.9343632225083025</v>
      </c>
      <c r="J88" s="185">
        <f>IF(Volume!D88=0,0,Volume!F88/Volume!D88)</f>
        <v>0.15628591128476213</v>
      </c>
      <c r="K88" s="187">
        <f>IF('Open Int.'!E88=0,0,'Open Int.'!H88/'Open Int.'!E88)</f>
        <v>0.21628564089391214</v>
      </c>
    </row>
    <row r="89" spans="1:11" ht="15">
      <c r="A89" s="201" t="s">
        <v>397</v>
      </c>
      <c r="B89" s="287">
        <f>Margins!B89</f>
        <v>2700</v>
      </c>
      <c r="C89" s="287">
        <f>Volume!J89</f>
        <v>115.1</v>
      </c>
      <c r="D89" s="182">
        <f>Volume!M89</f>
        <v>-1.2864493996569468</v>
      </c>
      <c r="E89" s="175">
        <f>Volume!C89*100</f>
        <v>25</v>
      </c>
      <c r="F89" s="347">
        <f>'Open Int.'!D89*100</f>
        <v>3</v>
      </c>
      <c r="G89" s="176">
        <f>'Open Int.'!R89</f>
        <v>536.979483</v>
      </c>
      <c r="H89" s="176">
        <f>'Open Int.'!Z89</f>
        <v>7.546689000000015</v>
      </c>
      <c r="I89" s="171">
        <f>'Open Int.'!O89</f>
        <v>0.9451357138723305</v>
      </c>
      <c r="J89" s="185">
        <f>IF(Volume!D89=0,0,Volume!F89/Volume!D89)</f>
        <v>0.0880952380952381</v>
      </c>
      <c r="K89" s="187">
        <f>IF('Open Int.'!E89=0,0,'Open Int.'!H89/'Open Int.'!E89)</f>
        <v>0.10311629085381302</v>
      </c>
    </row>
    <row r="90" spans="1:11" ht="15">
      <c r="A90" s="201" t="s">
        <v>184</v>
      </c>
      <c r="B90" s="287">
        <f>Margins!B90</f>
        <v>2950</v>
      </c>
      <c r="C90" s="287">
        <f>Volume!J90</f>
        <v>120.15</v>
      </c>
      <c r="D90" s="182">
        <f>Volume!M90</f>
        <v>4.52370595911266</v>
      </c>
      <c r="E90" s="175">
        <f>Volume!C90*100</f>
        <v>138</v>
      </c>
      <c r="F90" s="347">
        <f>'Open Int.'!D90*100</f>
        <v>22</v>
      </c>
      <c r="G90" s="176">
        <f>'Open Int.'!R90</f>
        <v>168.572853</v>
      </c>
      <c r="H90" s="176">
        <f>'Open Int.'!Z90</f>
        <v>30.897238000000016</v>
      </c>
      <c r="I90" s="171">
        <f>'Open Int.'!O90</f>
        <v>0.947434819175778</v>
      </c>
      <c r="J90" s="185">
        <f>IF(Volume!D90=0,0,Volume!F90/Volume!D90)</f>
        <v>0.16724137931034483</v>
      </c>
      <c r="K90" s="187">
        <f>IF('Open Int.'!E90=0,0,'Open Int.'!H90/'Open Int.'!E90)</f>
        <v>0.2828146143437077</v>
      </c>
    </row>
    <row r="91" spans="1:11" ht="15">
      <c r="A91" s="201" t="s">
        <v>175</v>
      </c>
      <c r="B91" s="287">
        <f>Margins!B91</f>
        <v>7875</v>
      </c>
      <c r="C91" s="287">
        <f>Volume!J91</f>
        <v>49.05</v>
      </c>
      <c r="D91" s="182">
        <f>Volume!M91</f>
        <v>-1.3078470824949813</v>
      </c>
      <c r="E91" s="175">
        <f>Volume!C91*100</f>
        <v>-56.99999999999999</v>
      </c>
      <c r="F91" s="347">
        <f>'Open Int.'!D91*100</f>
        <v>-4</v>
      </c>
      <c r="G91" s="176">
        <f>'Open Int.'!R91</f>
        <v>572.411660625</v>
      </c>
      <c r="H91" s="176">
        <f>'Open Int.'!Z91</f>
        <v>-30.75561562500002</v>
      </c>
      <c r="I91" s="171">
        <f>'Open Int.'!O91</f>
        <v>0.9428436466698158</v>
      </c>
      <c r="J91" s="185">
        <f>IF(Volume!D91=0,0,Volume!F91/Volume!D91)</f>
        <v>0.04316546762589928</v>
      </c>
      <c r="K91" s="187">
        <f>IF('Open Int.'!E91=0,0,'Open Int.'!H91/'Open Int.'!E91)</f>
        <v>0.1854419410745234</v>
      </c>
    </row>
    <row r="92" spans="1:11" ht="15">
      <c r="A92" s="201" t="s">
        <v>142</v>
      </c>
      <c r="B92" s="287">
        <f>Margins!B92</f>
        <v>1750</v>
      </c>
      <c r="C92" s="287">
        <f>Volume!J92</f>
        <v>144.85</v>
      </c>
      <c r="D92" s="182">
        <f>Volume!M92</f>
        <v>-0.6856359273225917</v>
      </c>
      <c r="E92" s="175">
        <f>Volume!C92*100</f>
        <v>132</v>
      </c>
      <c r="F92" s="347">
        <f>'Open Int.'!D92*100</f>
        <v>-3</v>
      </c>
      <c r="G92" s="176">
        <f>'Open Int.'!R92</f>
        <v>193.03073125</v>
      </c>
      <c r="H92" s="176">
        <f>'Open Int.'!Z92</f>
        <v>-5.875852500000008</v>
      </c>
      <c r="I92" s="171">
        <f>'Open Int.'!O92</f>
        <v>0.8936309914642153</v>
      </c>
      <c r="J92" s="185">
        <f>IF(Volume!D92=0,0,Volume!F92/Volume!D92)</f>
        <v>0.08333333333333333</v>
      </c>
      <c r="K92" s="187">
        <f>IF('Open Int.'!E92=0,0,'Open Int.'!H92/'Open Int.'!E92)</f>
        <v>0.07250755287009064</v>
      </c>
    </row>
    <row r="93" spans="1:11" ht="15">
      <c r="A93" s="201" t="s">
        <v>176</v>
      </c>
      <c r="B93" s="287">
        <f>Margins!B93</f>
        <v>1450</v>
      </c>
      <c r="C93" s="287">
        <f>Volume!J93</f>
        <v>187.25</v>
      </c>
      <c r="D93" s="182">
        <f>Volume!M93</f>
        <v>4.056682411781057</v>
      </c>
      <c r="E93" s="175">
        <f>Volume!C93*100</f>
        <v>69</v>
      </c>
      <c r="F93" s="347">
        <f>'Open Int.'!D93*100</f>
        <v>-9</v>
      </c>
      <c r="G93" s="176">
        <f>'Open Int.'!R93</f>
        <v>158.75335875</v>
      </c>
      <c r="H93" s="176">
        <f>'Open Int.'!Z93</f>
        <v>-7.666200750000002</v>
      </c>
      <c r="I93" s="171">
        <f>'Open Int.'!O93</f>
        <v>0.9763981528989225</v>
      </c>
      <c r="J93" s="185">
        <f>IF(Volume!D93=0,0,Volume!F93/Volume!D93)</f>
        <v>0.21428571428571427</v>
      </c>
      <c r="K93" s="187">
        <f>IF('Open Int.'!E93=0,0,'Open Int.'!H93/'Open Int.'!E93)</f>
        <v>0.20351758793969849</v>
      </c>
    </row>
    <row r="94" spans="1:11" ht="15">
      <c r="A94" s="201" t="s">
        <v>416</v>
      </c>
      <c r="B94" s="287">
        <f>Margins!B94</f>
        <v>500</v>
      </c>
      <c r="C94" s="287">
        <f>Volume!J94</f>
        <v>732.6</v>
      </c>
      <c r="D94" s="182">
        <f>Volume!M94</f>
        <v>9.728150977308477</v>
      </c>
      <c r="E94" s="175">
        <f>Volume!C94*100</f>
        <v>140</v>
      </c>
      <c r="F94" s="347">
        <f>'Open Int.'!D94*100</f>
        <v>12</v>
      </c>
      <c r="G94" s="176">
        <f>'Open Int.'!R94</f>
        <v>153.55296</v>
      </c>
      <c r="H94" s="176">
        <f>'Open Int.'!Z94</f>
        <v>28.63564500000001</v>
      </c>
      <c r="I94" s="171">
        <f>'Open Int.'!O94</f>
        <v>0.9031488549618321</v>
      </c>
      <c r="J94" s="185">
        <f>IF(Volume!D94=0,0,Volume!F94/Volume!D94)</f>
        <v>0</v>
      </c>
      <c r="K94" s="187">
        <f>IF('Open Int.'!E94=0,0,'Open Int.'!H94/'Open Int.'!E94)</f>
        <v>0</v>
      </c>
    </row>
    <row r="95" spans="1:11" ht="15">
      <c r="A95" s="201" t="s">
        <v>396</v>
      </c>
      <c r="B95" s="287">
        <f>Margins!B95</f>
        <v>2200</v>
      </c>
      <c r="C95" s="287">
        <f>Volume!J95</f>
        <v>124.2</v>
      </c>
      <c r="D95" s="182">
        <f>Volume!M95</f>
        <v>2.0961775585696647</v>
      </c>
      <c r="E95" s="175">
        <f>Volume!C95*100</f>
        <v>69</v>
      </c>
      <c r="F95" s="347">
        <f>'Open Int.'!D95*100</f>
        <v>7.000000000000001</v>
      </c>
      <c r="G95" s="176">
        <f>'Open Int.'!R95</f>
        <v>26.121744</v>
      </c>
      <c r="H95" s="176">
        <f>'Open Int.'!Z95</f>
        <v>2.168859000000001</v>
      </c>
      <c r="I95" s="171">
        <f>'Open Int.'!O95</f>
        <v>0.9780334728033473</v>
      </c>
      <c r="J95" s="185">
        <f>IF(Volume!D95=0,0,Volume!F95/Volume!D95)</f>
        <v>0</v>
      </c>
      <c r="K95" s="187">
        <f>IF('Open Int.'!E95=0,0,'Open Int.'!H95/'Open Int.'!E95)</f>
        <v>0</v>
      </c>
    </row>
    <row r="96" spans="1:11" ht="15">
      <c r="A96" s="201" t="s">
        <v>167</v>
      </c>
      <c r="B96" s="287">
        <f>Margins!B96</f>
        <v>3850</v>
      </c>
      <c r="C96" s="287">
        <f>Volume!J96</f>
        <v>46.65</v>
      </c>
      <c r="D96" s="182">
        <f>Volume!M96</f>
        <v>3.436807095343674</v>
      </c>
      <c r="E96" s="175">
        <f>Volume!C96*100</f>
        <v>252</v>
      </c>
      <c r="F96" s="347">
        <f>'Open Int.'!D96*100</f>
        <v>-1</v>
      </c>
      <c r="G96" s="176">
        <f>'Open Int.'!R96</f>
        <v>57.09563475</v>
      </c>
      <c r="H96" s="176">
        <f>'Open Int.'!Z96</f>
        <v>1.2025282500000003</v>
      </c>
      <c r="I96" s="171">
        <f>'Open Int.'!O96</f>
        <v>0.9351997483485373</v>
      </c>
      <c r="J96" s="185">
        <f>IF(Volume!D96=0,0,Volume!F96/Volume!D96)</f>
        <v>0.045454545454545456</v>
      </c>
      <c r="K96" s="187">
        <f>IF('Open Int.'!E96=0,0,'Open Int.'!H96/'Open Int.'!E96)</f>
        <v>0.03</v>
      </c>
    </row>
    <row r="97" spans="1:11" ht="15">
      <c r="A97" s="201" t="s">
        <v>201</v>
      </c>
      <c r="B97" s="287">
        <f>Margins!B97</f>
        <v>100</v>
      </c>
      <c r="C97" s="287">
        <f>Volume!J97</f>
        <v>1954.2</v>
      </c>
      <c r="D97" s="182">
        <f>Volume!M97</f>
        <v>-0.12266176019625184</v>
      </c>
      <c r="E97" s="175">
        <f>Volume!C97*100</f>
        <v>-26</v>
      </c>
      <c r="F97" s="347">
        <f>'Open Int.'!D97*100</f>
        <v>-2</v>
      </c>
      <c r="G97" s="176">
        <f>'Open Int.'!R97</f>
        <v>1248.557922</v>
      </c>
      <c r="H97" s="176">
        <f>'Open Int.'!Z97</f>
        <v>-14.66217000000006</v>
      </c>
      <c r="I97" s="171">
        <f>'Open Int.'!O97</f>
        <v>0.8687295550233992</v>
      </c>
      <c r="J97" s="185">
        <f>IF(Volume!D97=0,0,Volume!F97/Volume!D97)</f>
        <v>0.49575070821529743</v>
      </c>
      <c r="K97" s="187">
        <f>IF('Open Int.'!E97=0,0,'Open Int.'!H97/'Open Int.'!E97)</f>
        <v>0.2596321653913277</v>
      </c>
    </row>
    <row r="98" spans="1:11" ht="15">
      <c r="A98" s="201" t="s">
        <v>143</v>
      </c>
      <c r="B98" s="287">
        <f>Margins!B98</f>
        <v>2950</v>
      </c>
      <c r="C98" s="287">
        <f>Volume!J98</f>
        <v>114.45</v>
      </c>
      <c r="D98" s="182">
        <f>Volume!M98</f>
        <v>1.5077605321507788</v>
      </c>
      <c r="E98" s="175">
        <f>Volume!C98*100</f>
        <v>31</v>
      </c>
      <c r="F98" s="347">
        <f>'Open Int.'!D98*100</f>
        <v>-1</v>
      </c>
      <c r="G98" s="176">
        <f>'Open Int.'!R98</f>
        <v>27.11148825</v>
      </c>
      <c r="H98" s="176">
        <f>'Open Int.'!Z98</f>
        <v>0.1033532500000014</v>
      </c>
      <c r="I98" s="171">
        <f>'Open Int.'!O98</f>
        <v>0.9937733499377335</v>
      </c>
      <c r="J98" s="185">
        <f>IF(Volume!D98=0,0,Volume!F98/Volume!D98)</f>
        <v>0</v>
      </c>
      <c r="K98" s="187">
        <f>IF('Open Int.'!E98=0,0,'Open Int.'!H98/'Open Int.'!E98)</f>
        <v>0</v>
      </c>
    </row>
    <row r="99" spans="1:11" ht="15">
      <c r="A99" s="201" t="s">
        <v>90</v>
      </c>
      <c r="B99" s="287">
        <f>Margins!B99</f>
        <v>600</v>
      </c>
      <c r="C99" s="287">
        <f>Volume!J99</f>
        <v>430.7</v>
      </c>
      <c r="D99" s="182">
        <f>Volume!M99</f>
        <v>1.1270251232683757</v>
      </c>
      <c r="E99" s="175">
        <f>Volume!C99*100</f>
        <v>4</v>
      </c>
      <c r="F99" s="347">
        <f>'Open Int.'!D99*100</f>
        <v>-4</v>
      </c>
      <c r="G99" s="176">
        <f>'Open Int.'!R99</f>
        <v>69.592506</v>
      </c>
      <c r="H99" s="176">
        <f>'Open Int.'!Z99</f>
        <v>-1.754261999999997</v>
      </c>
      <c r="I99" s="171">
        <f>'Open Int.'!O99</f>
        <v>0.9773486817675455</v>
      </c>
      <c r="J99" s="185">
        <f>IF(Volume!D99=0,0,Volume!F99/Volume!D99)</f>
        <v>0</v>
      </c>
      <c r="K99" s="187">
        <f>IF('Open Int.'!E99=0,0,'Open Int.'!H99/'Open Int.'!E99)</f>
        <v>0</v>
      </c>
    </row>
    <row r="100" spans="1:11" ht="15">
      <c r="A100" s="201" t="s">
        <v>35</v>
      </c>
      <c r="B100" s="287">
        <f>Margins!B100</f>
        <v>1100</v>
      </c>
      <c r="C100" s="287">
        <f>Volume!J100</f>
        <v>347.4</v>
      </c>
      <c r="D100" s="182">
        <f>Volume!M100</f>
        <v>0.7102478620089835</v>
      </c>
      <c r="E100" s="175">
        <f>Volume!C100*100</f>
        <v>-21</v>
      </c>
      <c r="F100" s="347">
        <f>'Open Int.'!D100*100</f>
        <v>-5</v>
      </c>
      <c r="G100" s="176">
        <f>'Open Int.'!R100</f>
        <v>78.644412</v>
      </c>
      <c r="H100" s="176">
        <f>'Open Int.'!Z100</f>
        <v>-3.088041000000004</v>
      </c>
      <c r="I100" s="171">
        <f>'Open Int.'!O100</f>
        <v>0.9810495626822158</v>
      </c>
      <c r="J100" s="185">
        <f>IF(Volume!D100=0,0,Volume!F100/Volume!D100)</f>
        <v>0</v>
      </c>
      <c r="K100" s="187">
        <f>IF('Open Int.'!E100=0,0,'Open Int.'!H100/'Open Int.'!E100)</f>
        <v>0.3076923076923077</v>
      </c>
    </row>
    <row r="101" spans="1:11" ht="15">
      <c r="A101" s="201" t="s">
        <v>6</v>
      </c>
      <c r="B101" s="287">
        <f>Margins!B101</f>
        <v>2250</v>
      </c>
      <c r="C101" s="287">
        <f>Volume!J101</f>
        <v>155.05</v>
      </c>
      <c r="D101" s="182">
        <f>Volume!M101</f>
        <v>1.306762495916367</v>
      </c>
      <c r="E101" s="175">
        <f>Volume!C101*100</f>
        <v>56.00000000000001</v>
      </c>
      <c r="F101" s="347">
        <f>'Open Int.'!D101*100</f>
        <v>-1</v>
      </c>
      <c r="G101" s="176">
        <f>'Open Int.'!R101</f>
        <v>342.75740625000003</v>
      </c>
      <c r="H101" s="176">
        <f>'Open Int.'!Z101</f>
        <v>3.870270000000005</v>
      </c>
      <c r="I101" s="171">
        <f>'Open Int.'!O101</f>
        <v>0.8219847328244275</v>
      </c>
      <c r="J101" s="185">
        <f>IF(Volume!D101=0,0,Volume!F101/Volume!D101)</f>
        <v>0.06532663316582915</v>
      </c>
      <c r="K101" s="187">
        <f>IF('Open Int.'!E101=0,0,'Open Int.'!H101/'Open Int.'!E101)</f>
        <v>0.1503267973856209</v>
      </c>
    </row>
    <row r="102" spans="1:11" ht="15">
      <c r="A102" s="201" t="s">
        <v>177</v>
      </c>
      <c r="B102" s="287">
        <f>Margins!B102</f>
        <v>500</v>
      </c>
      <c r="C102" s="287">
        <f>Volume!J102</f>
        <v>361.5</v>
      </c>
      <c r="D102" s="182">
        <f>Volume!M102</f>
        <v>4.858593183466279</v>
      </c>
      <c r="E102" s="175">
        <f>Volume!C102*100</f>
        <v>200</v>
      </c>
      <c r="F102" s="347">
        <f>'Open Int.'!D102*100</f>
        <v>1</v>
      </c>
      <c r="G102" s="176">
        <f>'Open Int.'!R102</f>
        <v>214.098375</v>
      </c>
      <c r="H102" s="176">
        <f>'Open Int.'!Z102</f>
        <v>11.230237500000015</v>
      </c>
      <c r="I102" s="171">
        <f>'Open Int.'!O102</f>
        <v>0.9338961587167581</v>
      </c>
      <c r="J102" s="185">
        <f>IF(Volume!D102=0,0,Volume!F102/Volume!D102)</f>
        <v>0.1152542372881356</v>
      </c>
      <c r="K102" s="187">
        <f>IF('Open Int.'!E102=0,0,'Open Int.'!H102/'Open Int.'!E102)</f>
        <v>0.14420062695924765</v>
      </c>
    </row>
    <row r="103" spans="1:11" ht="15">
      <c r="A103" s="201" t="s">
        <v>168</v>
      </c>
      <c r="B103" s="287">
        <f>Margins!B103</f>
        <v>300</v>
      </c>
      <c r="C103" s="287">
        <f>Volume!J103</f>
        <v>660.8</v>
      </c>
      <c r="D103" s="182">
        <f>Volume!M103</f>
        <v>-0.3318250377073975</v>
      </c>
      <c r="E103" s="175">
        <f>Volume!C103*100</f>
        <v>365</v>
      </c>
      <c r="F103" s="347">
        <f>'Open Int.'!D103*100</f>
        <v>0</v>
      </c>
      <c r="G103" s="176">
        <f>'Open Int.'!R103</f>
        <v>8.980272</v>
      </c>
      <c r="H103" s="176">
        <f>'Open Int.'!Z103</f>
        <v>-0.010008000000000905</v>
      </c>
      <c r="I103" s="171">
        <f>'Open Int.'!O103</f>
        <v>0.9823399558498896</v>
      </c>
      <c r="J103" s="185">
        <f>IF(Volume!D103=0,0,Volume!F103/Volume!D103)</f>
        <v>0</v>
      </c>
      <c r="K103" s="187">
        <f>IF('Open Int.'!E103=0,0,'Open Int.'!H103/'Open Int.'!E103)</f>
        <v>0</v>
      </c>
    </row>
    <row r="104" spans="1:11" ht="15">
      <c r="A104" s="201" t="s">
        <v>132</v>
      </c>
      <c r="B104" s="287">
        <f>Margins!B104</f>
        <v>400</v>
      </c>
      <c r="C104" s="287">
        <f>Volume!J104</f>
        <v>791.1</v>
      </c>
      <c r="D104" s="182">
        <f>Volume!M104</f>
        <v>-0.07578628268283728</v>
      </c>
      <c r="E104" s="175">
        <f>Volume!C104*100</f>
        <v>34</v>
      </c>
      <c r="F104" s="347">
        <f>'Open Int.'!D104*100</f>
        <v>1</v>
      </c>
      <c r="G104" s="176">
        <f>'Open Int.'!R104</f>
        <v>132.082056</v>
      </c>
      <c r="H104" s="176">
        <f>'Open Int.'!Z104</f>
        <v>1.5465599999999995</v>
      </c>
      <c r="I104" s="171">
        <f>'Open Int.'!O104</f>
        <v>0.9655007187350264</v>
      </c>
      <c r="J104" s="185">
        <f>IF(Volume!D104=0,0,Volume!F104/Volume!D104)</f>
        <v>0</v>
      </c>
      <c r="K104" s="187">
        <f>IF('Open Int.'!E104=0,0,'Open Int.'!H104/'Open Int.'!E104)</f>
        <v>0.5333333333333333</v>
      </c>
    </row>
    <row r="105" spans="1:11" ht="15">
      <c r="A105" s="201" t="s">
        <v>144</v>
      </c>
      <c r="B105" s="287">
        <f>Margins!B105</f>
        <v>125</v>
      </c>
      <c r="C105" s="287">
        <f>Volume!J105</f>
        <v>3432.15</v>
      </c>
      <c r="D105" s="182">
        <f>Volume!M105</f>
        <v>0.3684695354651901</v>
      </c>
      <c r="E105" s="175">
        <f>Volume!C105*100</f>
        <v>28.000000000000004</v>
      </c>
      <c r="F105" s="347">
        <f>'Open Int.'!D105*100</f>
        <v>-1</v>
      </c>
      <c r="G105" s="176">
        <f>'Open Int.'!R105</f>
        <v>97.129845</v>
      </c>
      <c r="H105" s="176">
        <f>'Open Int.'!Z105</f>
        <v>-0.41281874999999957</v>
      </c>
      <c r="I105" s="171">
        <f>'Open Int.'!O105</f>
        <v>0.9942579505300353</v>
      </c>
      <c r="J105" s="185">
        <f>IF(Volume!D105=0,0,Volume!F105/Volume!D105)</f>
        <v>0</v>
      </c>
      <c r="K105" s="187">
        <f>IF('Open Int.'!E105=0,0,'Open Int.'!H105/'Open Int.'!E105)</f>
        <v>0</v>
      </c>
    </row>
    <row r="106" spans="1:11" ht="15">
      <c r="A106" s="201" t="s">
        <v>291</v>
      </c>
      <c r="B106" s="287">
        <f>Margins!B106</f>
        <v>300</v>
      </c>
      <c r="C106" s="287">
        <f>Volume!J106</f>
        <v>698.6</v>
      </c>
      <c r="D106" s="182">
        <f>Volume!M106</f>
        <v>0.4962957635042863</v>
      </c>
      <c r="E106" s="175">
        <f>Volume!C106*100</f>
        <v>146</v>
      </c>
      <c r="F106" s="347">
        <f>'Open Int.'!D106*100</f>
        <v>35</v>
      </c>
      <c r="G106" s="176">
        <f>'Open Int.'!R106</f>
        <v>87.457734</v>
      </c>
      <c r="H106" s="176">
        <f>'Open Int.'!Z106</f>
        <v>23.017329000000004</v>
      </c>
      <c r="I106" s="171">
        <f>'Open Int.'!O106</f>
        <v>0.9499161274862209</v>
      </c>
      <c r="J106" s="185">
        <f>IF(Volume!D106=0,0,Volume!F106/Volume!D106)</f>
        <v>0</v>
      </c>
      <c r="K106" s="187">
        <f>IF('Open Int.'!E106=0,0,'Open Int.'!H106/'Open Int.'!E106)</f>
        <v>0</v>
      </c>
    </row>
    <row r="107" spans="1:11" ht="15">
      <c r="A107" s="201" t="s">
        <v>133</v>
      </c>
      <c r="B107" s="287">
        <f>Margins!B107</f>
        <v>6250</v>
      </c>
      <c r="C107" s="287">
        <f>Volume!J107</f>
        <v>33.3</v>
      </c>
      <c r="D107" s="182">
        <f>Volume!M107</f>
        <v>0.1503759398496155</v>
      </c>
      <c r="E107" s="175">
        <f>Volume!C107*100</f>
        <v>197</v>
      </c>
      <c r="F107" s="347">
        <f>'Open Int.'!D107*100</f>
        <v>4</v>
      </c>
      <c r="G107" s="176">
        <f>'Open Int.'!R107</f>
        <v>113.6570625</v>
      </c>
      <c r="H107" s="176">
        <f>'Open Int.'!Z107</f>
        <v>3.703468749999999</v>
      </c>
      <c r="I107" s="171">
        <f>'Open Int.'!O107</f>
        <v>0.8970884453396814</v>
      </c>
      <c r="J107" s="185">
        <f>IF(Volume!D107=0,0,Volume!F107/Volume!D107)</f>
        <v>0.1</v>
      </c>
      <c r="K107" s="187">
        <f>IF('Open Int.'!E107=0,0,'Open Int.'!H107/'Open Int.'!E107)</f>
        <v>0.10784313725490197</v>
      </c>
    </row>
    <row r="108" spans="1:11" ht="15">
      <c r="A108" s="201" t="s">
        <v>169</v>
      </c>
      <c r="B108" s="287">
        <f>Margins!B108</f>
        <v>2000</v>
      </c>
      <c r="C108" s="287">
        <f>Volume!J108</f>
        <v>145.05</v>
      </c>
      <c r="D108" s="182">
        <f>Volume!M108</f>
        <v>-0.6506849315068415</v>
      </c>
      <c r="E108" s="175">
        <f>Volume!C108*100</f>
        <v>593</v>
      </c>
      <c r="F108" s="347">
        <f>'Open Int.'!D108*100</f>
        <v>2</v>
      </c>
      <c r="G108" s="176">
        <f>'Open Int.'!R108</f>
        <v>153.98508</v>
      </c>
      <c r="H108" s="176">
        <f>'Open Int.'!Z108</f>
        <v>1.707080000000019</v>
      </c>
      <c r="I108" s="171">
        <f>'Open Int.'!O108</f>
        <v>0.7552750565184627</v>
      </c>
      <c r="J108" s="185">
        <f>IF(Volume!D108=0,0,Volume!F108/Volume!D108)</f>
        <v>0</v>
      </c>
      <c r="K108" s="187">
        <f>IF('Open Int.'!E108=0,0,'Open Int.'!H108/'Open Int.'!E108)</f>
        <v>0</v>
      </c>
    </row>
    <row r="109" spans="1:11" ht="15">
      <c r="A109" s="201" t="s">
        <v>292</v>
      </c>
      <c r="B109" s="287">
        <f>Margins!B109</f>
        <v>550</v>
      </c>
      <c r="C109" s="287">
        <f>Volume!J109</f>
        <v>605.9</v>
      </c>
      <c r="D109" s="182">
        <f>Volume!M109</f>
        <v>1.695199731453512</v>
      </c>
      <c r="E109" s="175">
        <f>Volume!C109*100</f>
        <v>257</v>
      </c>
      <c r="F109" s="347">
        <f>'Open Int.'!D109*100</f>
        <v>-3</v>
      </c>
      <c r="G109" s="176">
        <f>'Open Int.'!R109</f>
        <v>149.96025</v>
      </c>
      <c r="H109" s="176">
        <f>'Open Int.'!Z109</f>
        <v>-2.513906999999989</v>
      </c>
      <c r="I109" s="171">
        <f>'Open Int.'!O109</f>
        <v>0.7237777777777777</v>
      </c>
      <c r="J109" s="185">
        <f>IF(Volume!D109=0,0,Volume!F109/Volume!D109)</f>
        <v>0</v>
      </c>
      <c r="K109" s="187">
        <f>IF('Open Int.'!E109=0,0,'Open Int.'!H109/'Open Int.'!E109)</f>
        <v>0</v>
      </c>
    </row>
    <row r="110" spans="1:11" ht="15">
      <c r="A110" s="201" t="s">
        <v>417</v>
      </c>
      <c r="B110" s="287">
        <f>Margins!B110</f>
        <v>500</v>
      </c>
      <c r="C110" s="287">
        <f>Volume!J110</f>
        <v>386</v>
      </c>
      <c r="D110" s="182">
        <f>Volume!M110</f>
        <v>2.6732278228487862</v>
      </c>
      <c r="E110" s="175">
        <f>Volume!C110*100</f>
        <v>177</v>
      </c>
      <c r="F110" s="347">
        <f>'Open Int.'!D110*100</f>
        <v>4</v>
      </c>
      <c r="G110" s="176">
        <f>'Open Int.'!R110</f>
        <v>34.74</v>
      </c>
      <c r="H110" s="176">
        <f>'Open Int.'!Z110</f>
        <v>2.10754</v>
      </c>
      <c r="I110" s="171">
        <f>'Open Int.'!O110</f>
        <v>0.97</v>
      </c>
      <c r="J110" s="185">
        <f>IF(Volume!D110=0,0,Volume!F110/Volume!D110)</f>
        <v>0</v>
      </c>
      <c r="K110" s="187">
        <f>IF('Open Int.'!E110=0,0,'Open Int.'!H110/'Open Int.'!E110)</f>
        <v>0</v>
      </c>
    </row>
    <row r="111" spans="1:11" ht="15">
      <c r="A111" s="201" t="s">
        <v>293</v>
      </c>
      <c r="B111" s="287">
        <f>Margins!B111</f>
        <v>550</v>
      </c>
      <c r="C111" s="287">
        <f>Volume!J111</f>
        <v>602.2</v>
      </c>
      <c r="D111" s="182">
        <f>Volume!M111</f>
        <v>2.11106401017381</v>
      </c>
      <c r="E111" s="175">
        <f>Volume!C111*100</f>
        <v>36</v>
      </c>
      <c r="F111" s="347">
        <f>'Open Int.'!D111*100</f>
        <v>-4</v>
      </c>
      <c r="G111" s="176">
        <f>'Open Int.'!R111</f>
        <v>102.27764800000001</v>
      </c>
      <c r="H111" s="176">
        <f>'Open Int.'!Z111</f>
        <v>-1.680533249999982</v>
      </c>
      <c r="I111" s="171">
        <f>'Open Int.'!O111</f>
        <v>0.9284326424870466</v>
      </c>
      <c r="J111" s="185">
        <f>IF(Volume!D111=0,0,Volume!F111/Volume!D111)</f>
        <v>0</v>
      </c>
      <c r="K111" s="187">
        <f>IF('Open Int.'!E111=0,0,'Open Int.'!H111/'Open Int.'!E111)</f>
        <v>0</v>
      </c>
    </row>
    <row r="112" spans="1:11" ht="15">
      <c r="A112" s="201" t="s">
        <v>178</v>
      </c>
      <c r="B112" s="287">
        <f>Margins!B112</f>
        <v>1250</v>
      </c>
      <c r="C112" s="287">
        <f>Volume!J112</f>
        <v>170.9</v>
      </c>
      <c r="D112" s="182">
        <f>Volume!M112</f>
        <v>-0.17523364485980314</v>
      </c>
      <c r="E112" s="175">
        <f>Volume!C112*100</f>
        <v>0</v>
      </c>
      <c r="F112" s="347">
        <f>'Open Int.'!D112*100</f>
        <v>3</v>
      </c>
      <c r="G112" s="176">
        <f>'Open Int.'!R112</f>
        <v>44.733075</v>
      </c>
      <c r="H112" s="176">
        <f>'Open Int.'!Z112</f>
        <v>1.333874999999999</v>
      </c>
      <c r="I112" s="171">
        <f>'Open Int.'!O112</f>
        <v>0.9952244508118434</v>
      </c>
      <c r="J112" s="185">
        <f>IF(Volume!D112=0,0,Volume!F112/Volume!D112)</f>
        <v>0</v>
      </c>
      <c r="K112" s="187">
        <f>IF('Open Int.'!E112=0,0,'Open Int.'!H112/'Open Int.'!E112)</f>
        <v>0</v>
      </c>
    </row>
    <row r="113" spans="1:11" ht="15">
      <c r="A113" s="201" t="s">
        <v>145</v>
      </c>
      <c r="B113" s="287">
        <f>Margins!B113</f>
        <v>1700</v>
      </c>
      <c r="C113" s="287">
        <f>Volume!J113</f>
        <v>177.7</v>
      </c>
      <c r="D113" s="182">
        <f>Volume!M113</f>
        <v>1.7463498425422175</v>
      </c>
      <c r="E113" s="175">
        <f>Volume!C113*100</f>
        <v>110.00000000000001</v>
      </c>
      <c r="F113" s="347">
        <f>'Open Int.'!D113*100</f>
        <v>-5</v>
      </c>
      <c r="G113" s="176">
        <f>'Open Int.'!R113</f>
        <v>29.030849</v>
      </c>
      <c r="H113" s="176">
        <f>'Open Int.'!Z113</f>
        <v>-0.7487224999999995</v>
      </c>
      <c r="I113" s="171">
        <f>'Open Int.'!O113</f>
        <v>0.8491155046826223</v>
      </c>
      <c r="J113" s="185">
        <f>IF(Volume!D113=0,0,Volume!F113/Volume!D113)</f>
        <v>0.05263157894736842</v>
      </c>
      <c r="K113" s="187">
        <f>IF('Open Int.'!E113=0,0,'Open Int.'!H113/'Open Int.'!E113)</f>
        <v>0.013513513513513514</v>
      </c>
    </row>
    <row r="114" spans="1:11" ht="15">
      <c r="A114" s="201" t="s">
        <v>272</v>
      </c>
      <c r="B114" s="287">
        <f>Margins!B114</f>
        <v>850</v>
      </c>
      <c r="C114" s="287">
        <f>Volume!J114</f>
        <v>210.65</v>
      </c>
      <c r="D114" s="182">
        <f>Volume!M114</f>
        <v>2.6559454191033223</v>
      </c>
      <c r="E114" s="175">
        <f>Volume!C114*100</f>
        <v>65</v>
      </c>
      <c r="F114" s="347">
        <f>'Open Int.'!D114*100</f>
        <v>3</v>
      </c>
      <c r="G114" s="176">
        <f>'Open Int.'!R114</f>
        <v>56.0434325</v>
      </c>
      <c r="H114" s="176">
        <f>'Open Int.'!Z114</f>
        <v>2.7406805000000034</v>
      </c>
      <c r="I114" s="171">
        <f>'Open Int.'!O114</f>
        <v>0.9661341853035144</v>
      </c>
      <c r="J114" s="185">
        <f>IF(Volume!D114=0,0,Volume!F114/Volume!D114)</f>
        <v>0.0594059405940594</v>
      </c>
      <c r="K114" s="187">
        <f>IF('Open Int.'!E114=0,0,'Open Int.'!H114/'Open Int.'!E114)</f>
        <v>0.16129032258064516</v>
      </c>
    </row>
    <row r="115" spans="1:11" ht="15">
      <c r="A115" s="201" t="s">
        <v>210</v>
      </c>
      <c r="B115" s="287">
        <f>Margins!B115</f>
        <v>200</v>
      </c>
      <c r="C115" s="287">
        <f>Volume!J115</f>
        <v>2026.65</v>
      </c>
      <c r="D115" s="182">
        <f>Volume!M115</f>
        <v>1.540658349616714</v>
      </c>
      <c r="E115" s="175">
        <f>Volume!C115*100</f>
        <v>-3</v>
      </c>
      <c r="F115" s="347">
        <f>'Open Int.'!D115*100</f>
        <v>0</v>
      </c>
      <c r="G115" s="176">
        <f>'Open Int.'!R115</f>
        <v>528.063924</v>
      </c>
      <c r="H115" s="176">
        <f>'Open Int.'!Z115</f>
        <v>7.652958000000012</v>
      </c>
      <c r="I115" s="171">
        <f>'Open Int.'!O115</f>
        <v>0.81639545594105</v>
      </c>
      <c r="J115" s="185">
        <f>IF(Volume!D115=0,0,Volume!F115/Volume!D115)</f>
        <v>0.08088235294117647</v>
      </c>
      <c r="K115" s="187">
        <f>IF('Open Int.'!E115=0,0,'Open Int.'!H115/'Open Int.'!E115)</f>
        <v>0.21739130434782608</v>
      </c>
    </row>
    <row r="116" spans="1:11" ht="15">
      <c r="A116" s="201" t="s">
        <v>294</v>
      </c>
      <c r="B116" s="287">
        <f>Margins!B116</f>
        <v>350</v>
      </c>
      <c r="C116" s="287">
        <f>Volume!J116</f>
        <v>685.9</v>
      </c>
      <c r="D116" s="182">
        <f>Volume!M116</f>
        <v>-0.9888127029953118</v>
      </c>
      <c r="E116" s="175">
        <f>Volume!C116*100</f>
        <v>-30</v>
      </c>
      <c r="F116" s="347">
        <f>'Open Int.'!D116*100</f>
        <v>-1</v>
      </c>
      <c r="G116" s="176">
        <f>'Open Int.'!R116</f>
        <v>273.914165</v>
      </c>
      <c r="H116" s="176">
        <f>'Open Int.'!Z116</f>
        <v>-5.402634999999975</v>
      </c>
      <c r="I116" s="171">
        <f>'Open Int.'!O116</f>
        <v>0.8794040315512708</v>
      </c>
      <c r="J116" s="185">
        <f>IF(Volume!D116=0,0,Volume!F116/Volume!D116)</f>
        <v>0</v>
      </c>
      <c r="K116" s="187">
        <f>IF('Open Int.'!E116=0,0,'Open Int.'!H116/'Open Int.'!E116)</f>
        <v>0.011904761904761904</v>
      </c>
    </row>
    <row r="117" spans="1:11" ht="15">
      <c r="A117" s="201" t="s">
        <v>7</v>
      </c>
      <c r="B117" s="287">
        <f>Margins!B117</f>
        <v>312</v>
      </c>
      <c r="C117" s="287">
        <f>Volume!J117</f>
        <v>713.45</v>
      </c>
      <c r="D117" s="182">
        <f>Volume!M117</f>
        <v>1.7760342368045714</v>
      </c>
      <c r="E117" s="175">
        <f>Volume!C117*100</f>
        <v>12</v>
      </c>
      <c r="F117" s="347">
        <f>'Open Int.'!D117*100</f>
        <v>-3</v>
      </c>
      <c r="G117" s="176">
        <f>'Open Int.'!R117</f>
        <v>207.08143092</v>
      </c>
      <c r="H117" s="176">
        <f>'Open Int.'!Z117</f>
        <v>-3.1008010799999965</v>
      </c>
      <c r="I117" s="171">
        <f>'Open Int.'!O117</f>
        <v>0.9222831344727507</v>
      </c>
      <c r="J117" s="185">
        <f>IF(Volume!D117=0,0,Volume!F117/Volume!D117)</f>
        <v>0.02631578947368421</v>
      </c>
      <c r="K117" s="187">
        <f>IF('Open Int.'!E117=0,0,'Open Int.'!H117/'Open Int.'!E117)</f>
        <v>0.09352517985611511</v>
      </c>
    </row>
    <row r="118" spans="1:11" ht="15">
      <c r="A118" s="201" t="s">
        <v>170</v>
      </c>
      <c r="B118" s="287">
        <f>Margins!B118</f>
        <v>600</v>
      </c>
      <c r="C118" s="287">
        <f>Volume!J118</f>
        <v>630.95</v>
      </c>
      <c r="D118" s="182">
        <f>Volume!M118</f>
        <v>2.518482411243805</v>
      </c>
      <c r="E118" s="175">
        <f>Volume!C118*100</f>
        <v>254.99999999999997</v>
      </c>
      <c r="F118" s="347">
        <f>'Open Int.'!D118*100</f>
        <v>7.000000000000001</v>
      </c>
      <c r="G118" s="176">
        <f>'Open Int.'!R118</f>
        <v>108.460305</v>
      </c>
      <c r="H118" s="176">
        <f>'Open Int.'!Z118</f>
        <v>9.200528999999989</v>
      </c>
      <c r="I118" s="171">
        <f>'Open Int.'!O118</f>
        <v>0.9699825479930192</v>
      </c>
      <c r="J118" s="185">
        <f>IF(Volume!D118=0,0,Volume!F118/Volume!D118)</f>
        <v>0</v>
      </c>
      <c r="K118" s="187">
        <f>IF('Open Int.'!E118=0,0,'Open Int.'!H118/'Open Int.'!E118)</f>
        <v>0.16666666666666666</v>
      </c>
    </row>
    <row r="119" spans="1:11" ht="15">
      <c r="A119" s="201" t="s">
        <v>223</v>
      </c>
      <c r="B119" s="287">
        <f>Margins!B119</f>
        <v>400</v>
      </c>
      <c r="C119" s="287">
        <f>Volume!J119</f>
        <v>767.9</v>
      </c>
      <c r="D119" s="182">
        <f>Volume!M119</f>
        <v>2.1891010712622174</v>
      </c>
      <c r="E119" s="175">
        <f>Volume!C119*100</f>
        <v>5</v>
      </c>
      <c r="F119" s="347">
        <f>'Open Int.'!D119*100</f>
        <v>-5</v>
      </c>
      <c r="G119" s="176">
        <f>'Open Int.'!R119</f>
        <v>184.418864</v>
      </c>
      <c r="H119" s="176">
        <f>'Open Int.'!Z119</f>
        <v>-4.886419999999987</v>
      </c>
      <c r="I119" s="171">
        <f>'Open Int.'!O119</f>
        <v>0.967854763491006</v>
      </c>
      <c r="J119" s="185">
        <f>IF(Volume!D119=0,0,Volume!F119/Volume!D119)</f>
        <v>0.08571428571428572</v>
      </c>
      <c r="K119" s="187">
        <f>IF('Open Int.'!E119=0,0,'Open Int.'!H119/'Open Int.'!E119)</f>
        <v>0.30985915492957744</v>
      </c>
    </row>
    <row r="120" spans="1:11" ht="15">
      <c r="A120" s="201" t="s">
        <v>207</v>
      </c>
      <c r="B120" s="287">
        <f>Margins!B120</f>
        <v>1250</v>
      </c>
      <c r="C120" s="287">
        <f>Volume!J120</f>
        <v>247.65</v>
      </c>
      <c r="D120" s="182">
        <f>Volume!M120</f>
        <v>1.0403916768665897</v>
      </c>
      <c r="E120" s="175">
        <f>Volume!C120*100</f>
        <v>47</v>
      </c>
      <c r="F120" s="347">
        <f>'Open Int.'!D120*100</f>
        <v>-1</v>
      </c>
      <c r="G120" s="176">
        <f>'Open Int.'!R120</f>
        <v>40.33599375</v>
      </c>
      <c r="H120" s="176">
        <f>'Open Int.'!Z120</f>
        <v>0.0783187500000011</v>
      </c>
      <c r="I120" s="171">
        <f>'Open Int.'!O120</f>
        <v>0.9278587874136608</v>
      </c>
      <c r="J120" s="185">
        <f>IF(Volume!D120=0,0,Volume!F120/Volume!D120)</f>
        <v>0</v>
      </c>
      <c r="K120" s="187">
        <f>IF('Open Int.'!E120=0,0,'Open Int.'!H120/'Open Int.'!E120)</f>
        <v>0.1566265060240964</v>
      </c>
    </row>
    <row r="121" spans="1:11" ht="15">
      <c r="A121" s="201" t="s">
        <v>295</v>
      </c>
      <c r="B121" s="287">
        <f>Margins!B121</f>
        <v>250</v>
      </c>
      <c r="C121" s="287">
        <f>Volume!J121</f>
        <v>1179.2</v>
      </c>
      <c r="D121" s="182">
        <f>Volume!M121</f>
        <v>-0.9949204483438907</v>
      </c>
      <c r="E121" s="175">
        <f>Volume!C121*100</f>
        <v>-4</v>
      </c>
      <c r="F121" s="347">
        <f>'Open Int.'!D121*100</f>
        <v>1</v>
      </c>
      <c r="G121" s="176">
        <f>'Open Int.'!R121</f>
        <v>161.72728</v>
      </c>
      <c r="H121" s="176">
        <f>'Open Int.'!Z121</f>
        <v>0.6377674999999954</v>
      </c>
      <c r="I121" s="171">
        <f>'Open Int.'!O121</f>
        <v>0.7528253736784543</v>
      </c>
      <c r="J121" s="185">
        <f>IF(Volume!D121=0,0,Volume!F121/Volume!D121)</f>
        <v>0</v>
      </c>
      <c r="K121" s="187">
        <f>IF('Open Int.'!E121=0,0,'Open Int.'!H121/'Open Int.'!E121)</f>
        <v>0</v>
      </c>
    </row>
    <row r="122" spans="1:11" ht="15">
      <c r="A122" s="201" t="s">
        <v>418</v>
      </c>
      <c r="B122" s="287">
        <f>Margins!B122</f>
        <v>550</v>
      </c>
      <c r="C122" s="287">
        <f>Volume!J122</f>
        <v>444.4</v>
      </c>
      <c r="D122" s="182">
        <f>Volume!M122</f>
        <v>1.891551071878941</v>
      </c>
      <c r="E122" s="175">
        <f>Volume!C122*100</f>
        <v>-9</v>
      </c>
      <c r="F122" s="347">
        <f>'Open Int.'!D122*100</f>
        <v>3</v>
      </c>
      <c r="G122" s="176">
        <f>'Open Int.'!R122</f>
        <v>84.471552</v>
      </c>
      <c r="H122" s="176">
        <f>'Open Int.'!Z122</f>
        <v>3.727102500000001</v>
      </c>
      <c r="I122" s="171">
        <f>'Open Int.'!O122</f>
        <v>0.9270833333333334</v>
      </c>
      <c r="J122" s="185">
        <f>IF(Volume!D122=0,0,Volume!F122/Volume!D122)</f>
        <v>0</v>
      </c>
      <c r="K122" s="187">
        <f>IF('Open Int.'!E122=0,0,'Open Int.'!H122/'Open Int.'!E122)</f>
        <v>0.05555555555555555</v>
      </c>
    </row>
    <row r="123" spans="1:11" ht="15">
      <c r="A123" s="201" t="s">
        <v>277</v>
      </c>
      <c r="B123" s="287">
        <f>Margins!B123</f>
        <v>800</v>
      </c>
      <c r="C123" s="287">
        <f>Volume!J123</f>
        <v>318.1</v>
      </c>
      <c r="D123" s="182">
        <f>Volume!M123</f>
        <v>3.3127638843780596</v>
      </c>
      <c r="E123" s="175">
        <f>Volume!C123*100</f>
        <v>89</v>
      </c>
      <c r="F123" s="347">
        <f>'Open Int.'!D123*100</f>
        <v>-2</v>
      </c>
      <c r="G123" s="176">
        <f>'Open Int.'!R123</f>
        <v>131.617056</v>
      </c>
      <c r="H123" s="176">
        <f>'Open Int.'!Z123</f>
        <v>1.8803120000000035</v>
      </c>
      <c r="I123" s="171">
        <f>'Open Int.'!O123</f>
        <v>0.9650038669760247</v>
      </c>
      <c r="J123" s="185">
        <f>IF(Volume!D123=0,0,Volume!F123/Volume!D123)</f>
        <v>0</v>
      </c>
      <c r="K123" s="187">
        <f>IF('Open Int.'!E123=0,0,'Open Int.'!H123/'Open Int.'!E123)</f>
        <v>0.06666666666666667</v>
      </c>
    </row>
    <row r="124" spans="1:11" ht="15">
      <c r="A124" s="201" t="s">
        <v>146</v>
      </c>
      <c r="B124" s="287">
        <f>Margins!B124</f>
        <v>8900</v>
      </c>
      <c r="C124" s="287">
        <f>Volume!J124</f>
        <v>41.3</v>
      </c>
      <c r="D124" s="182">
        <f>Volume!M124</f>
        <v>1.9753086419753016</v>
      </c>
      <c r="E124" s="175">
        <f>Volume!C124*100</f>
        <v>8</v>
      </c>
      <c r="F124" s="347">
        <f>'Open Int.'!D124*100</f>
        <v>-2</v>
      </c>
      <c r="G124" s="176">
        <f>'Open Int.'!R124</f>
        <v>49.32789399999999</v>
      </c>
      <c r="H124" s="176">
        <f>'Open Int.'!Z124</f>
        <v>0.23460399999999026</v>
      </c>
      <c r="I124" s="171">
        <f>'Open Int.'!O124</f>
        <v>0.936661698956781</v>
      </c>
      <c r="J124" s="185">
        <f>IF(Volume!D124=0,0,Volume!F124/Volume!D124)</f>
        <v>0.047619047619047616</v>
      </c>
      <c r="K124" s="187">
        <f>IF('Open Int.'!E124=0,0,'Open Int.'!H124/'Open Int.'!E124)</f>
        <v>0.027777777777777776</v>
      </c>
    </row>
    <row r="125" spans="1:11" ht="15">
      <c r="A125" s="201" t="s">
        <v>8</v>
      </c>
      <c r="B125" s="287">
        <f>Margins!B125</f>
        <v>1600</v>
      </c>
      <c r="C125" s="287">
        <f>Volume!J125</f>
        <v>160.25</v>
      </c>
      <c r="D125" s="182">
        <f>Volume!M125</f>
        <v>3.5541195476575123</v>
      </c>
      <c r="E125" s="175">
        <f>Volume!C125*100</f>
        <v>490.00000000000006</v>
      </c>
      <c r="F125" s="347">
        <f>'Open Int.'!D125*100</f>
        <v>3</v>
      </c>
      <c r="G125" s="176">
        <f>'Open Int.'!R125</f>
        <v>425.59836</v>
      </c>
      <c r="H125" s="176">
        <f>'Open Int.'!Z125</f>
        <v>21.56468000000001</v>
      </c>
      <c r="I125" s="171">
        <f>'Open Int.'!O125</f>
        <v>0.8257123923127899</v>
      </c>
      <c r="J125" s="185">
        <f>IF(Volume!D125=0,0,Volume!F125/Volume!D125)</f>
        <v>0.16295636687444345</v>
      </c>
      <c r="K125" s="187">
        <f>IF('Open Int.'!E125=0,0,'Open Int.'!H125/'Open Int.'!E125)</f>
        <v>0.18977777777777777</v>
      </c>
    </row>
    <row r="126" spans="1:11" ht="15">
      <c r="A126" s="201" t="s">
        <v>296</v>
      </c>
      <c r="B126" s="287">
        <f>Margins!B126</f>
        <v>1000</v>
      </c>
      <c r="C126" s="287">
        <f>Volume!J126</f>
        <v>175.15</v>
      </c>
      <c r="D126" s="182">
        <f>Volume!M126</f>
        <v>4.255952380952385</v>
      </c>
      <c r="E126" s="175">
        <f>Volume!C126*100</f>
        <v>105</v>
      </c>
      <c r="F126" s="347">
        <f>'Open Int.'!D126*100</f>
        <v>4</v>
      </c>
      <c r="G126" s="176">
        <f>'Open Int.'!R126</f>
        <v>61.6528</v>
      </c>
      <c r="H126" s="176">
        <f>'Open Int.'!Z126</f>
        <v>4.4487999999999985</v>
      </c>
      <c r="I126" s="171">
        <f>'Open Int.'!O126</f>
        <v>0.96875</v>
      </c>
      <c r="J126" s="185">
        <f>IF(Volume!D126=0,0,Volume!F126/Volume!D126)</f>
        <v>0</v>
      </c>
      <c r="K126" s="187">
        <f>IF('Open Int.'!E126=0,0,'Open Int.'!H126/'Open Int.'!E126)</f>
        <v>0</v>
      </c>
    </row>
    <row r="127" spans="1:11" ht="15">
      <c r="A127" s="201" t="s">
        <v>179</v>
      </c>
      <c r="B127" s="287">
        <f>Margins!B127</f>
        <v>14000</v>
      </c>
      <c r="C127" s="287">
        <f>Volume!J127</f>
        <v>19.8</v>
      </c>
      <c r="D127" s="182">
        <f>Volume!M127</f>
        <v>-0.5025125628140596</v>
      </c>
      <c r="E127" s="175">
        <f>Volume!C127*100</f>
        <v>-17</v>
      </c>
      <c r="F127" s="347">
        <f>'Open Int.'!D127*100</f>
        <v>-2</v>
      </c>
      <c r="G127" s="176">
        <f>'Open Int.'!R127</f>
        <v>95.66172</v>
      </c>
      <c r="H127" s="176">
        <f>'Open Int.'!Z127</f>
        <v>-2.6004999999999825</v>
      </c>
      <c r="I127" s="171">
        <f>'Open Int.'!O127</f>
        <v>0.9745001448855404</v>
      </c>
      <c r="J127" s="185">
        <f>IF(Volume!D127=0,0,Volume!F127/Volume!D127)</f>
        <v>0.1</v>
      </c>
      <c r="K127" s="187">
        <f>IF('Open Int.'!E127=0,0,'Open Int.'!H127/'Open Int.'!E127)</f>
        <v>0.13822525597269625</v>
      </c>
    </row>
    <row r="128" spans="1:11" ht="15">
      <c r="A128" s="201" t="s">
        <v>202</v>
      </c>
      <c r="B128" s="287">
        <f>Margins!B128</f>
        <v>1150</v>
      </c>
      <c r="C128" s="287">
        <f>Volume!J128</f>
        <v>259.15</v>
      </c>
      <c r="D128" s="182">
        <f>Volume!M128</f>
        <v>-0.32692307692308564</v>
      </c>
      <c r="E128" s="175">
        <f>Volume!C128*100</f>
        <v>89</v>
      </c>
      <c r="F128" s="347">
        <f>'Open Int.'!D128*100</f>
        <v>-1</v>
      </c>
      <c r="G128" s="176">
        <f>'Open Int.'!R128</f>
        <v>97.09573049999999</v>
      </c>
      <c r="H128" s="176">
        <f>'Open Int.'!Z128</f>
        <v>-0.587569500000015</v>
      </c>
      <c r="I128" s="171">
        <f>'Open Int.'!O128</f>
        <v>0.8968692449355433</v>
      </c>
      <c r="J128" s="185">
        <f>IF(Volume!D128=0,0,Volume!F128/Volume!D128)</f>
        <v>0.1875</v>
      </c>
      <c r="K128" s="187">
        <f>IF('Open Int.'!E128=0,0,'Open Int.'!H128/'Open Int.'!E128)</f>
        <v>0.2073170731707317</v>
      </c>
    </row>
    <row r="129" spans="1:11" ht="15">
      <c r="A129" s="201" t="s">
        <v>171</v>
      </c>
      <c r="B129" s="287">
        <f>Margins!B129</f>
        <v>1100</v>
      </c>
      <c r="C129" s="287">
        <f>Volume!J129</f>
        <v>378.05</v>
      </c>
      <c r="D129" s="182">
        <f>Volume!M129</f>
        <v>0.3051207216768464</v>
      </c>
      <c r="E129" s="175">
        <f>Volume!C129*100</f>
        <v>-25</v>
      </c>
      <c r="F129" s="347">
        <f>'Open Int.'!D129*100</f>
        <v>-2</v>
      </c>
      <c r="G129" s="176">
        <f>'Open Int.'!R129</f>
        <v>182.061319</v>
      </c>
      <c r="H129" s="176">
        <f>'Open Int.'!Z129</f>
        <v>-3.550623999999999</v>
      </c>
      <c r="I129" s="171">
        <f>'Open Int.'!O129</f>
        <v>0.9789858382823207</v>
      </c>
      <c r="J129" s="185">
        <f>IF(Volume!D129=0,0,Volume!F129/Volume!D129)</f>
        <v>0</v>
      </c>
      <c r="K129" s="187">
        <f>IF('Open Int.'!E129=0,0,'Open Int.'!H129/'Open Int.'!E129)</f>
        <v>0.08823529411764706</v>
      </c>
    </row>
    <row r="130" spans="1:11" ht="15">
      <c r="A130" s="201" t="s">
        <v>147</v>
      </c>
      <c r="B130" s="287">
        <f>Margins!B130</f>
        <v>5900</v>
      </c>
      <c r="C130" s="287">
        <f>Volume!J130</f>
        <v>61.25</v>
      </c>
      <c r="D130" s="182">
        <f>Volume!M130</f>
        <v>1.0726072607260704</v>
      </c>
      <c r="E130" s="175">
        <f>Volume!C130*100</f>
        <v>27</v>
      </c>
      <c r="F130" s="347">
        <f>'Open Int.'!D130*100</f>
        <v>1</v>
      </c>
      <c r="G130" s="176">
        <f>'Open Int.'!R130</f>
        <v>38.01665</v>
      </c>
      <c r="H130" s="176">
        <f>'Open Int.'!Z130</f>
        <v>0.7967359999999957</v>
      </c>
      <c r="I130" s="171">
        <f>'Open Int.'!O130</f>
        <v>0.9401140684410646</v>
      </c>
      <c r="J130" s="185">
        <f>IF(Volume!D130=0,0,Volume!F130/Volume!D130)</f>
        <v>0</v>
      </c>
      <c r="K130" s="187">
        <f>IF('Open Int.'!E130=0,0,'Open Int.'!H130/'Open Int.'!E130)</f>
        <v>0.10144927536231885</v>
      </c>
    </row>
    <row r="131" spans="1:11" ht="15">
      <c r="A131" s="201" t="s">
        <v>148</v>
      </c>
      <c r="B131" s="287">
        <f>Margins!B131</f>
        <v>1045</v>
      </c>
      <c r="C131" s="287">
        <f>Volume!J131</f>
        <v>304.4</v>
      </c>
      <c r="D131" s="182">
        <f>Volume!M131</f>
        <v>0.19749835418037062</v>
      </c>
      <c r="E131" s="175">
        <f>Volume!C131*100</f>
        <v>-6</v>
      </c>
      <c r="F131" s="347">
        <f>'Open Int.'!D131*100</f>
        <v>-1</v>
      </c>
      <c r="G131" s="176">
        <f>'Open Int.'!R131</f>
        <v>32.3505666</v>
      </c>
      <c r="H131" s="176">
        <f>'Open Int.'!Z131</f>
        <v>-0.15846379999999982</v>
      </c>
      <c r="I131" s="171">
        <f>'Open Int.'!O131</f>
        <v>0.9754178957718781</v>
      </c>
      <c r="J131" s="185">
        <f>IF(Volume!D131=0,0,Volume!F131/Volume!D131)</f>
        <v>0</v>
      </c>
      <c r="K131" s="187">
        <f>IF('Open Int.'!E131=0,0,'Open Int.'!H131/'Open Int.'!E131)</f>
        <v>0.03571428571428571</v>
      </c>
    </row>
    <row r="132" spans="1:11" ht="15">
      <c r="A132" s="201" t="s">
        <v>122</v>
      </c>
      <c r="B132" s="287">
        <f>Margins!B132</f>
        <v>1625</v>
      </c>
      <c r="C132" s="287">
        <f>Volume!J132</f>
        <v>150.65</v>
      </c>
      <c r="D132" s="182">
        <f>Volume!M132</f>
        <v>-0.3637566137566025</v>
      </c>
      <c r="E132" s="175">
        <f>Volume!C132*100</f>
        <v>6</v>
      </c>
      <c r="F132" s="347">
        <f>'Open Int.'!D132*100</f>
        <v>6</v>
      </c>
      <c r="G132" s="176">
        <f>'Open Int.'!R132</f>
        <v>204.339776875</v>
      </c>
      <c r="H132" s="176">
        <f>'Open Int.'!Z132</f>
        <v>8.68886687500003</v>
      </c>
      <c r="I132" s="171">
        <f>'Open Int.'!O132</f>
        <v>0.924643584521385</v>
      </c>
      <c r="J132" s="185">
        <f>IF(Volume!D132=0,0,Volume!F132/Volume!D132)</f>
        <v>0.14388489208633093</v>
      </c>
      <c r="K132" s="187">
        <f>IF('Open Int.'!E132=0,0,'Open Int.'!H132/'Open Int.'!E132)</f>
        <v>0.1171875</v>
      </c>
    </row>
    <row r="133" spans="1:11" ht="15">
      <c r="A133" s="201" t="s">
        <v>36</v>
      </c>
      <c r="B133" s="287">
        <f>Margins!B133</f>
        <v>225</v>
      </c>
      <c r="C133" s="287">
        <f>Volume!J133</f>
        <v>922.65</v>
      </c>
      <c r="D133" s="182">
        <f>Volume!M133</f>
        <v>0.7975091495056486</v>
      </c>
      <c r="E133" s="175">
        <f>Volume!C133*100</f>
        <v>-15</v>
      </c>
      <c r="F133" s="347">
        <f>'Open Int.'!D133*100</f>
        <v>0</v>
      </c>
      <c r="G133" s="176">
        <f>'Open Int.'!R133</f>
        <v>834.184011375</v>
      </c>
      <c r="H133" s="176">
        <f>'Open Int.'!Z133</f>
        <v>6.043982624999899</v>
      </c>
      <c r="I133" s="171">
        <f>'Open Int.'!O133</f>
        <v>0.9583654779384316</v>
      </c>
      <c r="J133" s="185">
        <f>IF(Volume!D133=0,0,Volume!F133/Volume!D133)</f>
        <v>0.026717557251908396</v>
      </c>
      <c r="K133" s="187">
        <f>IF('Open Int.'!E133=0,0,'Open Int.'!H133/'Open Int.'!E133)</f>
        <v>0.09734513274336283</v>
      </c>
    </row>
    <row r="134" spans="1:11" ht="15">
      <c r="A134" s="201" t="s">
        <v>172</v>
      </c>
      <c r="B134" s="287">
        <f>Margins!B134</f>
        <v>1050</v>
      </c>
      <c r="C134" s="287">
        <f>Volume!J134</f>
        <v>259.1</v>
      </c>
      <c r="D134" s="182">
        <f>Volume!M134</f>
        <v>3.515781062724735</v>
      </c>
      <c r="E134" s="175">
        <f>Volume!C134*100</f>
        <v>285</v>
      </c>
      <c r="F134" s="347">
        <f>'Open Int.'!D134*100</f>
        <v>-1</v>
      </c>
      <c r="G134" s="176">
        <f>'Open Int.'!R134</f>
        <v>202.68097500000002</v>
      </c>
      <c r="H134" s="176">
        <f>'Open Int.'!Z134</f>
        <v>4.623591000000005</v>
      </c>
      <c r="I134" s="171">
        <f>'Open Int.'!O134</f>
        <v>0.9249664429530201</v>
      </c>
      <c r="J134" s="185">
        <f>IF(Volume!D134=0,0,Volume!F134/Volume!D134)</f>
        <v>0</v>
      </c>
      <c r="K134" s="187">
        <f>IF('Open Int.'!E134=0,0,'Open Int.'!H134/'Open Int.'!E134)</f>
        <v>0</v>
      </c>
    </row>
    <row r="135" spans="1:11" ht="15">
      <c r="A135" s="201" t="s">
        <v>80</v>
      </c>
      <c r="B135" s="287">
        <f>Margins!B135</f>
        <v>1200</v>
      </c>
      <c r="C135" s="287">
        <f>Volume!J135</f>
        <v>217.75</v>
      </c>
      <c r="D135" s="182">
        <f>Volume!M135</f>
        <v>1.6810646742937165</v>
      </c>
      <c r="E135" s="175">
        <f>Volume!C135*100</f>
        <v>95</v>
      </c>
      <c r="F135" s="347">
        <f>'Open Int.'!D135*100</f>
        <v>10</v>
      </c>
      <c r="G135" s="176">
        <f>'Open Int.'!R135</f>
        <v>50.97963</v>
      </c>
      <c r="H135" s="176">
        <f>'Open Int.'!Z135</f>
        <v>5.339981999999999</v>
      </c>
      <c r="I135" s="171">
        <f>'Open Int.'!O135</f>
        <v>0.9866735007688365</v>
      </c>
      <c r="J135" s="185">
        <f>IF(Volume!D135=0,0,Volume!F135/Volume!D135)</f>
        <v>0</v>
      </c>
      <c r="K135" s="187">
        <f>IF('Open Int.'!E135=0,0,'Open Int.'!H135/'Open Int.'!E135)</f>
        <v>0</v>
      </c>
    </row>
    <row r="136" spans="1:11" ht="15">
      <c r="A136" s="201" t="s">
        <v>419</v>
      </c>
      <c r="B136" s="287">
        <f>Margins!B136</f>
        <v>500</v>
      </c>
      <c r="C136" s="287">
        <f>Volume!J136</f>
        <v>440.05</v>
      </c>
      <c r="D136" s="182">
        <f>Volume!M136</f>
        <v>0.06822057987493152</v>
      </c>
      <c r="E136" s="175">
        <f>Volume!C136*100</f>
        <v>-14.000000000000002</v>
      </c>
      <c r="F136" s="347">
        <f>'Open Int.'!D136*100</f>
        <v>0</v>
      </c>
      <c r="G136" s="176">
        <f>'Open Int.'!R136</f>
        <v>18.4600975</v>
      </c>
      <c r="H136" s="176">
        <f>'Open Int.'!Z136</f>
        <v>0.03457249999999945</v>
      </c>
      <c r="I136" s="171">
        <f>'Open Int.'!O136</f>
        <v>0.9702026221692491</v>
      </c>
      <c r="J136" s="185">
        <f>IF(Volume!D136=0,0,Volume!F136/Volume!D136)</f>
        <v>0</v>
      </c>
      <c r="K136" s="187">
        <f>IF('Open Int.'!E136=0,0,'Open Int.'!H136/'Open Int.'!E136)</f>
        <v>0</v>
      </c>
    </row>
    <row r="137" spans="1:11" ht="15">
      <c r="A137" s="201" t="s">
        <v>274</v>
      </c>
      <c r="B137" s="287">
        <f>Margins!B137</f>
        <v>700</v>
      </c>
      <c r="C137" s="287">
        <f>Volume!J137</f>
        <v>337.6</v>
      </c>
      <c r="D137" s="182">
        <f>Volume!M137</f>
        <v>2.0401994861719808</v>
      </c>
      <c r="E137" s="175">
        <f>Volume!C137*100</f>
        <v>121</v>
      </c>
      <c r="F137" s="347">
        <f>'Open Int.'!D137*100</f>
        <v>6</v>
      </c>
      <c r="G137" s="176">
        <f>'Open Int.'!R137</f>
        <v>225.992816</v>
      </c>
      <c r="H137" s="176">
        <f>'Open Int.'!Z137</f>
        <v>16.07510799999997</v>
      </c>
      <c r="I137" s="171">
        <f>'Open Int.'!O137</f>
        <v>0.9661194185924918</v>
      </c>
      <c r="J137" s="185">
        <f>IF(Volume!D137=0,0,Volume!F137/Volume!D137)</f>
        <v>0.01818181818181818</v>
      </c>
      <c r="K137" s="187">
        <f>IF('Open Int.'!E137=0,0,'Open Int.'!H137/'Open Int.'!E137)</f>
        <v>0.030534351145038167</v>
      </c>
    </row>
    <row r="138" spans="1:11" ht="15">
      <c r="A138" s="201" t="s">
        <v>420</v>
      </c>
      <c r="B138" s="287">
        <f>Margins!B138</f>
        <v>500</v>
      </c>
      <c r="C138" s="287">
        <f>Volume!J138</f>
        <v>417.1</v>
      </c>
      <c r="D138" s="182">
        <f>Volume!M138</f>
        <v>3.2937097573056</v>
      </c>
      <c r="E138" s="175">
        <f>Volume!C138*100</f>
        <v>598</v>
      </c>
      <c r="F138" s="347">
        <f>'Open Int.'!D138*100</f>
        <v>6</v>
      </c>
      <c r="G138" s="176">
        <f>'Open Int.'!R138</f>
        <v>22.9405</v>
      </c>
      <c r="H138" s="176">
        <f>'Open Int.'!Z138</f>
        <v>2.043849999999999</v>
      </c>
      <c r="I138" s="171">
        <f>'Open Int.'!O138</f>
        <v>0.9881818181818182</v>
      </c>
      <c r="J138" s="185">
        <f>IF(Volume!D138=0,0,Volume!F138/Volume!D138)</f>
        <v>0</v>
      </c>
      <c r="K138" s="187">
        <f>IF('Open Int.'!E138=0,0,'Open Int.'!H138/'Open Int.'!E138)</f>
        <v>0</v>
      </c>
    </row>
    <row r="139" spans="1:11" ht="15">
      <c r="A139" s="201" t="s">
        <v>224</v>
      </c>
      <c r="B139" s="287">
        <f>Margins!B139</f>
        <v>650</v>
      </c>
      <c r="C139" s="287">
        <f>Volume!J139</f>
        <v>527.85</v>
      </c>
      <c r="D139" s="182">
        <f>Volume!M139</f>
        <v>1.072283389181431</v>
      </c>
      <c r="E139" s="175">
        <f>Volume!C139*100</f>
        <v>-45</v>
      </c>
      <c r="F139" s="347">
        <f>'Open Int.'!D139*100</f>
        <v>-2</v>
      </c>
      <c r="G139" s="176">
        <f>'Open Int.'!R139</f>
        <v>184.69207575</v>
      </c>
      <c r="H139" s="176">
        <f>'Open Int.'!Z139</f>
        <v>-0.9599655000000098</v>
      </c>
      <c r="I139" s="171">
        <f>'Open Int.'!O139</f>
        <v>0.99201188928107</v>
      </c>
      <c r="J139" s="185">
        <f>IF(Volume!D139=0,0,Volume!F139/Volume!D139)</f>
        <v>0</v>
      </c>
      <c r="K139" s="187">
        <f>IF('Open Int.'!E139=0,0,'Open Int.'!H139/'Open Int.'!E139)</f>
        <v>0</v>
      </c>
    </row>
    <row r="140" spans="1:11" ht="15">
      <c r="A140" s="201" t="s">
        <v>421</v>
      </c>
      <c r="B140" s="287">
        <f>Margins!B140</f>
        <v>550</v>
      </c>
      <c r="C140" s="287">
        <f>Volume!J140</f>
        <v>498.9</v>
      </c>
      <c r="D140" s="182">
        <f>Volume!M140</f>
        <v>0.808244089715094</v>
      </c>
      <c r="E140" s="175">
        <f>Volume!C140*100</f>
        <v>-22</v>
      </c>
      <c r="F140" s="347">
        <f>'Open Int.'!D140*100</f>
        <v>6</v>
      </c>
      <c r="G140" s="176">
        <f>'Open Int.'!R140</f>
        <v>49.830132</v>
      </c>
      <c r="H140" s="176">
        <f>'Open Int.'!Z140</f>
        <v>3.3392259999999965</v>
      </c>
      <c r="I140" s="171">
        <f>'Open Int.'!O140</f>
        <v>0.9708149779735683</v>
      </c>
      <c r="J140" s="185">
        <f>IF(Volume!D140=0,0,Volume!F140/Volume!D140)</f>
        <v>0</v>
      </c>
      <c r="K140" s="187">
        <f>IF('Open Int.'!E140=0,0,'Open Int.'!H140/'Open Int.'!E140)</f>
        <v>0</v>
      </c>
    </row>
    <row r="141" spans="1:11" ht="15">
      <c r="A141" s="201" t="s">
        <v>422</v>
      </c>
      <c r="B141" s="287">
        <f>Margins!B141</f>
        <v>4400</v>
      </c>
      <c r="C141" s="287">
        <f>Volume!J141</f>
        <v>55</v>
      </c>
      <c r="D141" s="182">
        <f>Volume!M141</f>
        <v>0.18214936247723393</v>
      </c>
      <c r="E141" s="175">
        <f>Volume!C141*100</f>
        <v>44</v>
      </c>
      <c r="F141" s="347">
        <f>'Open Int.'!D141*100</f>
        <v>2</v>
      </c>
      <c r="G141" s="176">
        <f>'Open Int.'!R141</f>
        <v>172.1588</v>
      </c>
      <c r="H141" s="176">
        <f>'Open Int.'!Z141</f>
        <v>1.834844000000004</v>
      </c>
      <c r="I141" s="171">
        <f>'Open Int.'!O141</f>
        <v>0.9107393871239808</v>
      </c>
      <c r="J141" s="185">
        <f>IF(Volume!D141=0,0,Volume!F141/Volume!D141)</f>
        <v>0.16447368421052633</v>
      </c>
      <c r="K141" s="187">
        <f>IF('Open Int.'!E141=0,0,'Open Int.'!H141/'Open Int.'!E141)</f>
        <v>0.17192530585962654</v>
      </c>
    </row>
    <row r="142" spans="1:11" ht="15">
      <c r="A142" s="201" t="s">
        <v>393</v>
      </c>
      <c r="B142" s="287">
        <f>Margins!B142</f>
        <v>2400</v>
      </c>
      <c r="C142" s="287">
        <f>Volume!J142</f>
        <v>149.9</v>
      </c>
      <c r="D142" s="182">
        <f>Volume!M142</f>
        <v>1.3180128421764226</v>
      </c>
      <c r="E142" s="175">
        <f>Volume!C142*100</f>
        <v>165</v>
      </c>
      <c r="F142" s="347">
        <f>'Open Int.'!D142*100</f>
        <v>5</v>
      </c>
      <c r="G142" s="176">
        <f>'Open Int.'!R142</f>
        <v>234.92328</v>
      </c>
      <c r="H142" s="176">
        <f>'Open Int.'!Z142</f>
        <v>15.377316000000008</v>
      </c>
      <c r="I142" s="171">
        <f>'Open Int.'!O142</f>
        <v>0.9684532924961715</v>
      </c>
      <c r="J142" s="185">
        <f>IF(Volume!D142=0,0,Volume!F142/Volume!D142)</f>
        <v>0.065625</v>
      </c>
      <c r="K142" s="187">
        <f>IF('Open Int.'!E142=0,0,'Open Int.'!H142/'Open Int.'!E142)</f>
        <v>0.07255936675461741</v>
      </c>
    </row>
    <row r="143" spans="1:11" ht="15">
      <c r="A143" s="201" t="s">
        <v>81</v>
      </c>
      <c r="B143" s="287">
        <f>Margins!B143</f>
        <v>600</v>
      </c>
      <c r="C143" s="287">
        <f>Volume!J143</f>
        <v>514.25</v>
      </c>
      <c r="D143" s="182">
        <f>Volume!M143</f>
        <v>1.902308530664822</v>
      </c>
      <c r="E143" s="175">
        <f>Volume!C143*100</f>
        <v>21</v>
      </c>
      <c r="F143" s="347">
        <f>'Open Int.'!D143*100</f>
        <v>8</v>
      </c>
      <c r="G143" s="176">
        <f>'Open Int.'!R143</f>
        <v>313.517655</v>
      </c>
      <c r="H143" s="176">
        <f>'Open Int.'!Z143</f>
        <v>28.743659999999977</v>
      </c>
      <c r="I143" s="171">
        <f>'Open Int.'!O143</f>
        <v>0.9337663615785848</v>
      </c>
      <c r="J143" s="185">
        <f>IF(Volume!D143=0,0,Volume!F143/Volume!D143)</f>
        <v>0</v>
      </c>
      <c r="K143" s="187">
        <f>IF('Open Int.'!E143=0,0,'Open Int.'!H143/'Open Int.'!E143)</f>
        <v>0.038461538461538464</v>
      </c>
    </row>
    <row r="144" spans="1:11" ht="15">
      <c r="A144" s="201" t="s">
        <v>225</v>
      </c>
      <c r="B144" s="287">
        <f>Margins!B144</f>
        <v>1400</v>
      </c>
      <c r="C144" s="287">
        <f>Volume!J144</f>
        <v>157.95</v>
      </c>
      <c r="D144" s="182">
        <f>Volume!M144</f>
        <v>0.5090677696468234</v>
      </c>
      <c r="E144" s="175">
        <f>Volume!C144*100</f>
        <v>17</v>
      </c>
      <c r="F144" s="347">
        <f>'Open Int.'!D144*100</f>
        <v>-2</v>
      </c>
      <c r="G144" s="176">
        <f>'Open Int.'!R144</f>
        <v>123.655896</v>
      </c>
      <c r="H144" s="176">
        <f>'Open Int.'!Z144</f>
        <v>-1.3977880000000056</v>
      </c>
      <c r="I144" s="171">
        <f>'Open Int.'!O144</f>
        <v>0.9556509298998569</v>
      </c>
      <c r="J144" s="185">
        <f>IF(Volume!D144=0,0,Volume!F144/Volume!D144)</f>
        <v>0</v>
      </c>
      <c r="K144" s="187">
        <f>IF('Open Int.'!E144=0,0,'Open Int.'!H144/'Open Int.'!E144)</f>
        <v>0.07109004739336493</v>
      </c>
    </row>
    <row r="145" spans="1:11" ht="15">
      <c r="A145" s="201" t="s">
        <v>297</v>
      </c>
      <c r="B145" s="287">
        <f>Margins!B145</f>
        <v>1100</v>
      </c>
      <c r="C145" s="287">
        <f>Volume!J145</f>
        <v>514.3</v>
      </c>
      <c r="D145" s="182">
        <f>Volume!M145</f>
        <v>-0.9819021948402047</v>
      </c>
      <c r="E145" s="175">
        <f>Volume!C145*100</f>
        <v>39</v>
      </c>
      <c r="F145" s="347">
        <f>'Open Int.'!D145*100</f>
        <v>16</v>
      </c>
      <c r="G145" s="176">
        <f>'Open Int.'!R145</f>
        <v>369.42168999999996</v>
      </c>
      <c r="H145" s="176">
        <f>'Open Int.'!Z145</f>
        <v>46.386053999999945</v>
      </c>
      <c r="I145" s="171">
        <f>'Open Int.'!O145</f>
        <v>0.9263399693721286</v>
      </c>
      <c r="J145" s="185">
        <f>IF(Volume!D145=0,0,Volume!F145/Volume!D145)</f>
        <v>0.06060606060606061</v>
      </c>
      <c r="K145" s="187">
        <f>IF('Open Int.'!E145=0,0,'Open Int.'!H145/'Open Int.'!E145)</f>
        <v>0.16666666666666666</v>
      </c>
    </row>
    <row r="146" spans="1:11" ht="15">
      <c r="A146" s="201" t="s">
        <v>226</v>
      </c>
      <c r="B146" s="287">
        <f>Margins!B146</f>
        <v>1500</v>
      </c>
      <c r="C146" s="287">
        <f>Volume!J146</f>
        <v>262.45</v>
      </c>
      <c r="D146" s="182">
        <f>Volume!M146</f>
        <v>6.384272395622213</v>
      </c>
      <c r="E146" s="175">
        <f>Volume!C146*100</f>
        <v>151</v>
      </c>
      <c r="F146" s="347">
        <f>'Open Int.'!D146*100</f>
        <v>18</v>
      </c>
      <c r="G146" s="176">
        <f>'Open Int.'!R146</f>
        <v>277.93455</v>
      </c>
      <c r="H146" s="176">
        <f>'Open Int.'!Z146</f>
        <v>56.49663000000001</v>
      </c>
      <c r="I146" s="171">
        <f>'Open Int.'!O146</f>
        <v>0.928328611898017</v>
      </c>
      <c r="J146" s="185">
        <f>IF(Volume!D146=0,0,Volume!F146/Volume!D146)</f>
        <v>0.125</v>
      </c>
      <c r="K146" s="187">
        <f>IF('Open Int.'!E146=0,0,'Open Int.'!H146/'Open Int.'!E146)</f>
        <v>0.26373626373626374</v>
      </c>
    </row>
    <row r="147" spans="1:11" ht="15">
      <c r="A147" s="201" t="s">
        <v>423</v>
      </c>
      <c r="B147" s="287">
        <f>Margins!B147</f>
        <v>550</v>
      </c>
      <c r="C147" s="287">
        <f>Volume!J147</f>
        <v>515.8</v>
      </c>
      <c r="D147" s="182">
        <f>Volume!M147</f>
        <v>1.1174279553028683</v>
      </c>
      <c r="E147" s="175">
        <f>Volume!C147*100</f>
        <v>131</v>
      </c>
      <c r="F147" s="347">
        <f>'Open Int.'!D147*100</f>
        <v>24</v>
      </c>
      <c r="G147" s="176">
        <f>'Open Int.'!R147</f>
        <v>68.00049299999999</v>
      </c>
      <c r="H147" s="176">
        <f>'Open Int.'!Z147</f>
        <v>13.713100499999989</v>
      </c>
      <c r="I147" s="171">
        <f>'Open Int.'!O147</f>
        <v>0.9136420525657072</v>
      </c>
      <c r="J147" s="185">
        <f>IF(Volume!D147=0,0,Volume!F147/Volume!D147)</f>
        <v>0</v>
      </c>
      <c r="K147" s="187">
        <f>IF('Open Int.'!E147=0,0,'Open Int.'!H147/'Open Int.'!E147)</f>
        <v>0</v>
      </c>
    </row>
    <row r="148" spans="1:11" ht="15">
      <c r="A148" s="201" t="s">
        <v>227</v>
      </c>
      <c r="B148" s="287">
        <f>Margins!B148</f>
        <v>800</v>
      </c>
      <c r="C148" s="287">
        <f>Volume!J148</f>
        <v>352.9</v>
      </c>
      <c r="D148" s="182">
        <f>Volume!M148</f>
        <v>-1.562064156206422</v>
      </c>
      <c r="E148" s="175">
        <f>Volume!C148*100</f>
        <v>-3</v>
      </c>
      <c r="F148" s="347">
        <f>'Open Int.'!D148*100</f>
        <v>12</v>
      </c>
      <c r="G148" s="176">
        <f>'Open Int.'!R148</f>
        <v>213.85739999999998</v>
      </c>
      <c r="H148" s="176">
        <f>'Open Int.'!Z148</f>
        <v>19.665119999999973</v>
      </c>
      <c r="I148" s="171">
        <f>'Open Int.'!O148</f>
        <v>0.8711551155115511</v>
      </c>
      <c r="J148" s="185">
        <f>IF(Volume!D148=0,0,Volume!F148/Volume!D148)</f>
        <v>0.18840579710144928</v>
      </c>
      <c r="K148" s="187">
        <f>IF('Open Int.'!E148=0,0,'Open Int.'!H148/'Open Int.'!E148)</f>
        <v>0.06278026905829596</v>
      </c>
    </row>
    <row r="149" spans="1:11" ht="15">
      <c r="A149" s="201" t="s">
        <v>234</v>
      </c>
      <c r="B149" s="287">
        <f>Margins!B149</f>
        <v>700</v>
      </c>
      <c r="C149" s="287">
        <f>Volume!J149</f>
        <v>506.3</v>
      </c>
      <c r="D149" s="182">
        <f>Volume!M149</f>
        <v>0.47628497717801827</v>
      </c>
      <c r="E149" s="175">
        <f>Volume!C149*100</f>
        <v>0</v>
      </c>
      <c r="F149" s="347">
        <f>'Open Int.'!D149*100</f>
        <v>1</v>
      </c>
      <c r="G149" s="176">
        <f>'Open Int.'!R149</f>
        <v>1193.333911</v>
      </c>
      <c r="H149" s="176">
        <f>'Open Int.'!Z149</f>
        <v>12.464416999999912</v>
      </c>
      <c r="I149" s="171">
        <f>'Open Int.'!O149</f>
        <v>0.9575005197350837</v>
      </c>
      <c r="J149" s="185">
        <f>IF(Volume!D149=0,0,Volume!F149/Volume!D149)</f>
        <v>0.19860279441117765</v>
      </c>
      <c r="K149" s="187">
        <f>IF('Open Int.'!E149=0,0,'Open Int.'!H149/'Open Int.'!E149)</f>
        <v>0.19306930693069307</v>
      </c>
    </row>
    <row r="150" spans="1:11" ht="15">
      <c r="A150" s="201" t="s">
        <v>98</v>
      </c>
      <c r="B150" s="287">
        <f>Margins!B150</f>
        <v>550</v>
      </c>
      <c r="C150" s="287">
        <f>Volume!J150</f>
        <v>538.1</v>
      </c>
      <c r="D150" s="182">
        <f>Volume!M150</f>
        <v>0.843328335832084</v>
      </c>
      <c r="E150" s="175">
        <f>Volume!C150*100</f>
        <v>151</v>
      </c>
      <c r="F150" s="347">
        <f>'Open Int.'!D150*100</f>
        <v>5</v>
      </c>
      <c r="G150" s="176">
        <f>'Open Int.'!R150</f>
        <v>285.5669795</v>
      </c>
      <c r="H150" s="176">
        <f>'Open Int.'!Z150</f>
        <v>15.418639499999983</v>
      </c>
      <c r="I150" s="171">
        <f>'Open Int.'!O150</f>
        <v>0.9752305938439216</v>
      </c>
      <c r="J150" s="185">
        <f>IF(Volume!D150=0,0,Volume!F150/Volume!D150)</f>
        <v>0.030612244897959183</v>
      </c>
      <c r="K150" s="187">
        <f>IF('Open Int.'!E150=0,0,'Open Int.'!H150/'Open Int.'!E150)</f>
        <v>0.07116104868913857</v>
      </c>
    </row>
    <row r="151" spans="1:11" ht="15">
      <c r="A151" s="201" t="s">
        <v>149</v>
      </c>
      <c r="B151" s="287">
        <f>Margins!B151</f>
        <v>550</v>
      </c>
      <c r="C151" s="287">
        <f>Volume!J151</f>
        <v>1108.35</v>
      </c>
      <c r="D151" s="182">
        <f>Volume!M151</f>
        <v>2.8631090487238895</v>
      </c>
      <c r="E151" s="175">
        <f>Volume!C151*100</f>
        <v>7.000000000000001</v>
      </c>
      <c r="F151" s="347">
        <f>'Open Int.'!D151*100</f>
        <v>1</v>
      </c>
      <c r="G151" s="176">
        <f>'Open Int.'!R151</f>
        <v>849.2842709999999</v>
      </c>
      <c r="H151" s="176">
        <f>'Open Int.'!Z151</f>
        <v>45.68477099999984</v>
      </c>
      <c r="I151" s="171">
        <f>'Open Int.'!O151</f>
        <v>0.9216910709158771</v>
      </c>
      <c r="J151" s="185">
        <f>IF(Volume!D151=0,0,Volume!F151/Volume!D151)</f>
        <v>0.21863260706235912</v>
      </c>
      <c r="K151" s="187">
        <f>IF('Open Int.'!E151=0,0,'Open Int.'!H151/'Open Int.'!E151)</f>
        <v>0.37523335407591785</v>
      </c>
    </row>
    <row r="152" spans="1:11" ht="15">
      <c r="A152" s="201" t="s">
        <v>203</v>
      </c>
      <c r="B152" s="287">
        <f>Margins!B152</f>
        <v>150</v>
      </c>
      <c r="C152" s="287">
        <f>Volume!J152</f>
        <v>1732.95</v>
      </c>
      <c r="D152" s="182">
        <f>Volume!M152</f>
        <v>0.3706814166980447</v>
      </c>
      <c r="E152" s="175">
        <f>Volume!C152*100</f>
        <v>-28.000000000000004</v>
      </c>
      <c r="F152" s="347">
        <f>'Open Int.'!D152*100</f>
        <v>-3</v>
      </c>
      <c r="G152" s="176">
        <f>'Open Int.'!R152</f>
        <v>2013.22866825</v>
      </c>
      <c r="H152" s="176">
        <f>'Open Int.'!Z152</f>
        <v>-6.08378249999987</v>
      </c>
      <c r="I152" s="171">
        <f>'Open Int.'!O152</f>
        <v>0.9621428294748803</v>
      </c>
      <c r="J152" s="185">
        <f>IF(Volume!D152=0,0,Volume!F152/Volume!D152)</f>
        <v>0.21003979971755038</v>
      </c>
      <c r="K152" s="187">
        <f>IF('Open Int.'!E152=0,0,'Open Int.'!H152/'Open Int.'!E152)</f>
        <v>0.2863799283154122</v>
      </c>
    </row>
    <row r="153" spans="1:11" ht="15">
      <c r="A153" s="201" t="s">
        <v>298</v>
      </c>
      <c r="B153" s="287">
        <f>Margins!B153</f>
        <v>1000</v>
      </c>
      <c r="C153" s="287">
        <f>Volume!J153</f>
        <v>606.3</v>
      </c>
      <c r="D153" s="182">
        <f>Volume!M153</f>
        <v>4.390495867768596</v>
      </c>
      <c r="E153" s="175">
        <f>Volume!C153*100</f>
        <v>147</v>
      </c>
      <c r="F153" s="347">
        <f>'Open Int.'!D153*100</f>
        <v>-1</v>
      </c>
      <c r="G153" s="176">
        <f>'Open Int.'!R153</f>
        <v>128.83875</v>
      </c>
      <c r="H153" s="176">
        <f>'Open Int.'!Z153</f>
        <v>4.547550000000001</v>
      </c>
      <c r="I153" s="171">
        <f>'Open Int.'!O153</f>
        <v>0.9435294117647058</v>
      </c>
      <c r="J153" s="185">
        <f>IF(Volume!D153=0,0,Volume!F153/Volume!D153)</f>
        <v>0</v>
      </c>
      <c r="K153" s="187">
        <f>IF('Open Int.'!E153=0,0,'Open Int.'!H153/'Open Int.'!E153)</f>
        <v>0.07142857142857142</v>
      </c>
    </row>
    <row r="154" spans="1:11" ht="15">
      <c r="A154" s="201" t="s">
        <v>424</v>
      </c>
      <c r="B154" s="287">
        <f>Margins!B154</f>
        <v>7150</v>
      </c>
      <c r="C154" s="287">
        <f>Volume!J154</f>
        <v>34</v>
      </c>
      <c r="D154" s="182">
        <f>Volume!M154</f>
        <v>1.1904761904761862</v>
      </c>
      <c r="E154" s="175">
        <f>Volume!C154*100</f>
        <v>43</v>
      </c>
      <c r="F154" s="347">
        <f>'Open Int.'!D154*100</f>
        <v>2</v>
      </c>
      <c r="G154" s="176">
        <f>'Open Int.'!R154</f>
        <v>347.3899</v>
      </c>
      <c r="H154" s="176">
        <f>'Open Int.'!Z154</f>
        <v>10.47732400000001</v>
      </c>
      <c r="I154" s="171">
        <f>'Open Int.'!O154</f>
        <v>0.929741077676697</v>
      </c>
      <c r="J154" s="185">
        <f>IF(Volume!D154=0,0,Volume!F154/Volume!D154)</f>
        <v>0.17636022514071295</v>
      </c>
      <c r="K154" s="187">
        <f>IF('Open Int.'!E154=0,0,'Open Int.'!H154/'Open Int.'!E154)</f>
        <v>0.1640838650865998</v>
      </c>
    </row>
    <row r="155" spans="1:11" ht="15">
      <c r="A155" s="201" t="s">
        <v>425</v>
      </c>
      <c r="B155" s="287">
        <f>Margins!B155</f>
        <v>450</v>
      </c>
      <c r="C155" s="287">
        <f>Volume!J155</f>
        <v>464</v>
      </c>
      <c r="D155" s="182">
        <f>Volume!M155</f>
        <v>5.6466302367941745</v>
      </c>
      <c r="E155" s="175">
        <f>Volume!C155*100</f>
        <v>115.99999999999999</v>
      </c>
      <c r="F155" s="347">
        <f>'Open Int.'!D155*100</f>
        <v>20</v>
      </c>
      <c r="G155" s="176">
        <f>'Open Int.'!R155</f>
        <v>81.7452</v>
      </c>
      <c r="H155" s="176">
        <f>'Open Int.'!Z155</f>
        <v>17.452907999999994</v>
      </c>
      <c r="I155" s="171">
        <f>'Open Int.'!O155</f>
        <v>0.9744572158365262</v>
      </c>
      <c r="J155" s="185">
        <f>IF(Volume!D155=0,0,Volume!F155/Volume!D155)</f>
        <v>0</v>
      </c>
      <c r="K155" s="187">
        <f>IF('Open Int.'!E155=0,0,'Open Int.'!H155/'Open Int.'!E155)</f>
        <v>0</v>
      </c>
    </row>
    <row r="156" spans="1:11" ht="15">
      <c r="A156" s="201" t="s">
        <v>216</v>
      </c>
      <c r="B156" s="287">
        <f>Margins!B156</f>
        <v>3350</v>
      </c>
      <c r="C156" s="287">
        <f>Volume!J156</f>
        <v>97.2</v>
      </c>
      <c r="D156" s="182">
        <f>Volume!M156</f>
        <v>-0.30769230769230477</v>
      </c>
      <c r="E156" s="175">
        <f>Volume!C156*100</f>
        <v>30</v>
      </c>
      <c r="F156" s="347">
        <f>'Open Int.'!D156*100</f>
        <v>-3</v>
      </c>
      <c r="G156" s="176">
        <f>'Open Int.'!R156</f>
        <v>797.801562</v>
      </c>
      <c r="H156" s="176">
        <f>'Open Int.'!Z156</f>
        <v>-17.193137999999976</v>
      </c>
      <c r="I156" s="171">
        <f>'Open Int.'!O156</f>
        <v>0.866454430431411</v>
      </c>
      <c r="J156" s="185">
        <f>IF(Volume!D156=0,0,Volume!F156/Volume!D156)</f>
        <v>0.26278836509528586</v>
      </c>
      <c r="K156" s="187">
        <f>IF('Open Int.'!E156=0,0,'Open Int.'!H156/'Open Int.'!E156)</f>
        <v>0.17828346174520696</v>
      </c>
    </row>
    <row r="157" spans="1:11" ht="15">
      <c r="A157" s="201" t="s">
        <v>235</v>
      </c>
      <c r="B157" s="287">
        <f>Margins!B157</f>
        <v>2700</v>
      </c>
      <c r="C157" s="287">
        <f>Volume!J157</f>
        <v>135.05</v>
      </c>
      <c r="D157" s="182">
        <f>Volume!M157</f>
        <v>-0.8079324274696983</v>
      </c>
      <c r="E157" s="175">
        <f>Volume!C157*100</f>
        <v>27</v>
      </c>
      <c r="F157" s="347">
        <f>'Open Int.'!D157*100</f>
        <v>1</v>
      </c>
      <c r="G157" s="176">
        <f>'Open Int.'!R157</f>
        <v>526.824648</v>
      </c>
      <c r="H157" s="176">
        <f>'Open Int.'!Z157</f>
        <v>3.281607000000008</v>
      </c>
      <c r="I157" s="171">
        <f>'Open Int.'!O157</f>
        <v>0.905107973421927</v>
      </c>
      <c r="J157" s="185">
        <f>IF(Volume!D157=0,0,Volume!F157/Volume!D157)</f>
        <v>0.2495697074010327</v>
      </c>
      <c r="K157" s="187">
        <f>IF('Open Int.'!E157=0,0,'Open Int.'!H157/'Open Int.'!E157)</f>
        <v>0.38432188692334374</v>
      </c>
    </row>
    <row r="158" spans="1:11" ht="15">
      <c r="A158" s="201" t="s">
        <v>204</v>
      </c>
      <c r="B158" s="287">
        <f>Margins!B158</f>
        <v>600</v>
      </c>
      <c r="C158" s="287">
        <f>Volume!J158</f>
        <v>471</v>
      </c>
      <c r="D158" s="182">
        <f>Volume!M158</f>
        <v>0.49071901002773877</v>
      </c>
      <c r="E158" s="175">
        <f>Volume!C158*100</f>
        <v>-74</v>
      </c>
      <c r="F158" s="347">
        <f>'Open Int.'!D158*100</f>
        <v>0</v>
      </c>
      <c r="G158" s="176">
        <f>'Open Int.'!R158</f>
        <v>590.46444</v>
      </c>
      <c r="H158" s="176">
        <f>'Open Int.'!Z158</f>
        <v>5.49871799999994</v>
      </c>
      <c r="I158" s="171">
        <f>'Open Int.'!O158</f>
        <v>0.8113333971475064</v>
      </c>
      <c r="J158" s="185">
        <f>IF(Volume!D158=0,0,Volume!F158/Volume!D158)</f>
        <v>0.19814814814814816</v>
      </c>
      <c r="K158" s="187">
        <f>IF('Open Int.'!E158=0,0,'Open Int.'!H158/'Open Int.'!E158)</f>
        <v>0.30629888843145325</v>
      </c>
    </row>
    <row r="159" spans="1:11" ht="15">
      <c r="A159" s="201" t="s">
        <v>205</v>
      </c>
      <c r="B159" s="287">
        <f>Margins!B159</f>
        <v>250</v>
      </c>
      <c r="C159" s="287">
        <f>Volume!J159</f>
        <v>1423.8</v>
      </c>
      <c r="D159" s="182">
        <f>Volume!M159</f>
        <v>3.783074568117199</v>
      </c>
      <c r="E159" s="175">
        <f>Volume!C159*100</f>
        <v>42</v>
      </c>
      <c r="F159" s="347">
        <f>'Open Int.'!D159*100</f>
        <v>9</v>
      </c>
      <c r="G159" s="176">
        <f>'Open Int.'!R159</f>
        <v>1758.784545</v>
      </c>
      <c r="H159" s="176">
        <f>'Open Int.'!Z159</f>
        <v>180.44789249999985</v>
      </c>
      <c r="I159" s="171">
        <f>'Open Int.'!O159</f>
        <v>0.8859160915585599</v>
      </c>
      <c r="J159" s="185">
        <f>IF(Volume!D159=0,0,Volume!F159/Volume!D159)</f>
        <v>0.45132229003196744</v>
      </c>
      <c r="K159" s="187">
        <f>IF('Open Int.'!E159=0,0,'Open Int.'!H159/'Open Int.'!E159)</f>
        <v>0.5428867582275201</v>
      </c>
    </row>
    <row r="160" spans="1:11" ht="15">
      <c r="A160" s="201" t="s">
        <v>37</v>
      </c>
      <c r="B160" s="287">
        <f>Margins!B160</f>
        <v>1600</v>
      </c>
      <c r="C160" s="287">
        <f>Volume!J160</f>
        <v>192.2</v>
      </c>
      <c r="D160" s="182">
        <f>Volume!M160</f>
        <v>1.1046817464492342</v>
      </c>
      <c r="E160" s="175">
        <f>Volume!C160*100</f>
        <v>90</v>
      </c>
      <c r="F160" s="347">
        <f>'Open Int.'!D160*100</f>
        <v>0</v>
      </c>
      <c r="G160" s="176">
        <f>'Open Int.'!R160</f>
        <v>55.415104</v>
      </c>
      <c r="H160" s="176">
        <f>'Open Int.'!Z160</f>
        <v>0.7271360000000016</v>
      </c>
      <c r="I160" s="171">
        <f>'Open Int.'!O160</f>
        <v>0.962819089900111</v>
      </c>
      <c r="J160" s="185">
        <f>IF(Volume!D160=0,0,Volume!F160/Volume!D160)</f>
        <v>0</v>
      </c>
      <c r="K160" s="187">
        <f>IF('Open Int.'!E160=0,0,'Open Int.'!H160/'Open Int.'!E160)</f>
        <v>0.03389830508474576</v>
      </c>
    </row>
    <row r="161" spans="1:11" ht="15">
      <c r="A161" s="201" t="s">
        <v>299</v>
      </c>
      <c r="B161" s="287">
        <f>Margins!B161</f>
        <v>150</v>
      </c>
      <c r="C161" s="287">
        <f>Volume!J161</f>
        <v>1743.9</v>
      </c>
      <c r="D161" s="182">
        <f>Volume!M161</f>
        <v>-0.878165231477524</v>
      </c>
      <c r="E161" s="175">
        <f>Volume!C161*100</f>
        <v>12</v>
      </c>
      <c r="F161" s="347">
        <f>'Open Int.'!D161*100</f>
        <v>1</v>
      </c>
      <c r="G161" s="176">
        <f>'Open Int.'!R161</f>
        <v>302.026041</v>
      </c>
      <c r="H161" s="176">
        <f>'Open Int.'!Z161</f>
        <v>0.6493859999999927</v>
      </c>
      <c r="I161" s="171">
        <f>'Open Int.'!O161</f>
        <v>0.6819677810497142</v>
      </c>
      <c r="J161" s="185">
        <f>IF(Volume!D161=0,0,Volume!F161/Volume!D161)</f>
        <v>0</v>
      </c>
      <c r="K161" s="187">
        <f>IF('Open Int.'!E161=0,0,'Open Int.'!H161/'Open Int.'!E161)</f>
        <v>0.012048192771084338</v>
      </c>
    </row>
    <row r="162" spans="1:11" ht="15">
      <c r="A162" s="201" t="s">
        <v>426</v>
      </c>
      <c r="B162" s="287">
        <f>Margins!B162</f>
        <v>200</v>
      </c>
      <c r="C162" s="287">
        <f>Volume!J162</f>
        <v>1178.3</v>
      </c>
      <c r="D162" s="182">
        <f>Volume!M162</f>
        <v>3.097383848105684</v>
      </c>
      <c r="E162" s="175">
        <f>Volume!C162*100</f>
        <v>27</v>
      </c>
      <c r="F162" s="347">
        <f>'Open Int.'!D162*100</f>
        <v>20</v>
      </c>
      <c r="G162" s="176">
        <f>'Open Int.'!R162</f>
        <v>6.197858</v>
      </c>
      <c r="H162" s="176">
        <f>'Open Int.'!Z162</f>
        <v>1.169097999999999</v>
      </c>
      <c r="I162" s="171">
        <f>'Open Int.'!O162</f>
        <v>0.9505703422053232</v>
      </c>
      <c r="J162" s="185">
        <f>IF(Volume!D162=0,0,Volume!F162/Volume!D162)</f>
        <v>0</v>
      </c>
      <c r="K162" s="187">
        <f>IF('Open Int.'!E162=0,0,'Open Int.'!H162/'Open Int.'!E162)</f>
        <v>0</v>
      </c>
    </row>
    <row r="163" spans="1:11" ht="15">
      <c r="A163" s="201" t="s">
        <v>228</v>
      </c>
      <c r="B163" s="287">
        <f>Margins!B163</f>
        <v>188</v>
      </c>
      <c r="C163" s="287">
        <f>Volume!J163</f>
        <v>1336.15</v>
      </c>
      <c r="D163" s="182">
        <f>Volume!M163</f>
        <v>-0.4396259453820546</v>
      </c>
      <c r="E163" s="175">
        <f>Volume!C163*100</f>
        <v>-23</v>
      </c>
      <c r="F163" s="347">
        <f>'Open Int.'!D163*100</f>
        <v>0</v>
      </c>
      <c r="G163" s="176">
        <f>'Open Int.'!R163</f>
        <v>142.70456122000002</v>
      </c>
      <c r="H163" s="176">
        <f>'Open Int.'!Z163</f>
        <v>-0.5039838199999735</v>
      </c>
      <c r="I163" s="171">
        <f>'Open Int.'!O163</f>
        <v>0.9605703221263862</v>
      </c>
      <c r="J163" s="185">
        <f>IF(Volume!D163=0,0,Volume!F163/Volume!D163)</f>
        <v>0</v>
      </c>
      <c r="K163" s="187">
        <f>IF('Open Int.'!E163=0,0,'Open Int.'!H163/'Open Int.'!E163)</f>
        <v>0.045454545454545456</v>
      </c>
    </row>
    <row r="164" spans="1:11" ht="15">
      <c r="A164" s="201" t="s">
        <v>427</v>
      </c>
      <c r="B164" s="287">
        <f>Margins!B164</f>
        <v>2600</v>
      </c>
      <c r="C164" s="287">
        <f>Volume!J164</f>
        <v>90.75</v>
      </c>
      <c r="D164" s="182">
        <f>Volume!M164</f>
        <v>-0.05506607929515106</v>
      </c>
      <c r="E164" s="175">
        <f>Volume!C164*100</f>
        <v>14.000000000000002</v>
      </c>
      <c r="F164" s="347">
        <f>'Open Int.'!D164*100</f>
        <v>8</v>
      </c>
      <c r="G164" s="176">
        <f>'Open Int.'!R164</f>
        <v>96.621525</v>
      </c>
      <c r="H164" s="176">
        <f>'Open Int.'!Z164</f>
        <v>6.745868999999999</v>
      </c>
      <c r="I164" s="171">
        <f>'Open Int.'!O164</f>
        <v>0.526984126984127</v>
      </c>
      <c r="J164" s="185">
        <f>IF(Volume!D164=0,0,Volume!F164/Volume!D164)</f>
        <v>0</v>
      </c>
      <c r="K164" s="187">
        <f>IF('Open Int.'!E164=0,0,'Open Int.'!H164/'Open Int.'!E164)</f>
        <v>0.06451612903225806</v>
      </c>
    </row>
    <row r="165" spans="1:11" ht="15">
      <c r="A165" s="201" t="s">
        <v>276</v>
      </c>
      <c r="B165" s="287">
        <f>Margins!B165</f>
        <v>350</v>
      </c>
      <c r="C165" s="287">
        <f>Volume!J165</f>
        <v>858.2</v>
      </c>
      <c r="D165" s="182">
        <f>Volume!M165</f>
        <v>1.1193590196771532</v>
      </c>
      <c r="E165" s="175">
        <f>Volume!C165*100</f>
        <v>51</v>
      </c>
      <c r="F165" s="347">
        <f>'Open Int.'!D165*100</f>
        <v>1</v>
      </c>
      <c r="G165" s="176">
        <f>'Open Int.'!R165</f>
        <v>41.060579</v>
      </c>
      <c r="H165" s="176">
        <f>'Open Int.'!Z165</f>
        <v>0.9892084999999966</v>
      </c>
      <c r="I165" s="171">
        <f>'Open Int.'!O165</f>
        <v>0.9795171909290417</v>
      </c>
      <c r="J165" s="185">
        <f>IF(Volume!D165=0,0,Volume!F165/Volume!D165)</f>
        <v>0</v>
      </c>
      <c r="K165" s="187">
        <f>IF('Open Int.'!E165=0,0,'Open Int.'!H165/'Open Int.'!E165)</f>
        <v>0</v>
      </c>
    </row>
    <row r="166" spans="1:11" ht="15">
      <c r="A166" s="201" t="s">
        <v>180</v>
      </c>
      <c r="B166" s="287">
        <f>Margins!B166</f>
        <v>1500</v>
      </c>
      <c r="C166" s="287">
        <f>Volume!J166</f>
        <v>161.95</v>
      </c>
      <c r="D166" s="182">
        <f>Volume!M166</f>
        <v>0.24760136180747586</v>
      </c>
      <c r="E166" s="175">
        <f>Volume!C166*100</f>
        <v>159</v>
      </c>
      <c r="F166" s="347">
        <f>'Open Int.'!D166*100</f>
        <v>1</v>
      </c>
      <c r="G166" s="176">
        <f>'Open Int.'!R166</f>
        <v>114.7820625</v>
      </c>
      <c r="H166" s="176">
        <f>'Open Int.'!Z166</f>
        <v>1.5678224999999912</v>
      </c>
      <c r="I166" s="171">
        <f>'Open Int.'!O166</f>
        <v>0.7661375661375661</v>
      </c>
      <c r="J166" s="185">
        <f>IF(Volume!D166=0,0,Volume!F166/Volume!D166)</f>
        <v>0</v>
      </c>
      <c r="K166" s="187">
        <f>IF('Open Int.'!E166=0,0,'Open Int.'!H166/'Open Int.'!E166)</f>
        <v>0.09019607843137255</v>
      </c>
    </row>
    <row r="167" spans="1:11" ht="15">
      <c r="A167" s="201" t="s">
        <v>181</v>
      </c>
      <c r="B167" s="287">
        <f>Margins!B167</f>
        <v>850</v>
      </c>
      <c r="C167" s="287">
        <f>Volume!J167</f>
        <v>341.45</v>
      </c>
      <c r="D167" s="182">
        <f>Volume!M167</f>
        <v>2.1846476133473027</v>
      </c>
      <c r="E167" s="175">
        <f>Volume!C167*100</f>
        <v>96</v>
      </c>
      <c r="F167" s="347">
        <f>'Open Int.'!D167*100</f>
        <v>3</v>
      </c>
      <c r="G167" s="176">
        <f>'Open Int.'!R167</f>
        <v>24.93097175</v>
      </c>
      <c r="H167" s="176">
        <f>'Open Int.'!Z167</f>
        <v>1.299883750000003</v>
      </c>
      <c r="I167" s="171">
        <f>'Open Int.'!O167</f>
        <v>0.9941792782305006</v>
      </c>
      <c r="J167" s="185">
        <f>IF(Volume!D167=0,0,Volume!F167/Volume!D167)</f>
        <v>0</v>
      </c>
      <c r="K167" s="187">
        <f>IF('Open Int.'!E167=0,0,'Open Int.'!H167/'Open Int.'!E167)</f>
        <v>0</v>
      </c>
    </row>
    <row r="168" spans="1:11" ht="15">
      <c r="A168" s="201" t="s">
        <v>150</v>
      </c>
      <c r="B168" s="287">
        <f>Margins!B168</f>
        <v>438</v>
      </c>
      <c r="C168" s="287">
        <f>Volume!J168</f>
        <v>609</v>
      </c>
      <c r="D168" s="182">
        <f>Volume!M168</f>
        <v>8.74029104544238</v>
      </c>
      <c r="E168" s="175">
        <f>Volume!C168*100</f>
        <v>154</v>
      </c>
      <c r="F168" s="347">
        <f>'Open Int.'!D168*100</f>
        <v>-19</v>
      </c>
      <c r="G168" s="176">
        <f>'Open Int.'!R168</f>
        <v>253.004787</v>
      </c>
      <c r="H168" s="176">
        <f>'Open Int.'!Z168</f>
        <v>-32.23226231999999</v>
      </c>
      <c r="I168" s="171">
        <f>'Open Int.'!O168</f>
        <v>0.9715340010542962</v>
      </c>
      <c r="J168" s="185">
        <f>IF(Volume!D168=0,0,Volume!F168/Volume!D168)</f>
        <v>0.006472491909385114</v>
      </c>
      <c r="K168" s="187">
        <f>IF('Open Int.'!E168=0,0,'Open Int.'!H168/'Open Int.'!E168)</f>
        <v>0.03007518796992481</v>
      </c>
    </row>
    <row r="169" spans="1:11" ht="15">
      <c r="A169" s="201" t="s">
        <v>428</v>
      </c>
      <c r="B169" s="287">
        <f>Margins!B169</f>
        <v>1250</v>
      </c>
      <c r="C169" s="287">
        <f>Volume!J169</f>
        <v>164.35</v>
      </c>
      <c r="D169" s="182">
        <f>Volume!M169</f>
        <v>-0.8745476477684059</v>
      </c>
      <c r="E169" s="175">
        <f>Volume!C169*100</f>
        <v>-60</v>
      </c>
      <c r="F169" s="347">
        <f>'Open Int.'!D169*100</f>
        <v>-2</v>
      </c>
      <c r="G169" s="176">
        <f>'Open Int.'!R169</f>
        <v>78.805825</v>
      </c>
      <c r="H169" s="176">
        <f>'Open Int.'!Z169</f>
        <v>-1.9595000000000056</v>
      </c>
      <c r="I169" s="171">
        <f>'Open Int.'!O169</f>
        <v>0.9345672575599583</v>
      </c>
      <c r="J169" s="185">
        <f>IF(Volume!D169=0,0,Volume!F169/Volume!D169)</f>
        <v>0</v>
      </c>
      <c r="K169" s="187">
        <f>IF('Open Int.'!E169=0,0,'Open Int.'!H169/'Open Int.'!E169)</f>
        <v>0</v>
      </c>
    </row>
    <row r="170" spans="1:11" ht="15">
      <c r="A170" s="201" t="s">
        <v>429</v>
      </c>
      <c r="B170" s="287">
        <f>Margins!B170</f>
        <v>1050</v>
      </c>
      <c r="C170" s="287">
        <f>Volume!J170</f>
        <v>240.45</v>
      </c>
      <c r="D170" s="182">
        <f>Volume!M170</f>
        <v>1.0931259196972858</v>
      </c>
      <c r="E170" s="175">
        <f>Volume!C170*100</f>
        <v>-13</v>
      </c>
      <c r="F170" s="347">
        <f>'Open Int.'!D170*100</f>
        <v>1</v>
      </c>
      <c r="G170" s="176">
        <f>'Open Int.'!R170</f>
        <v>75.86798625</v>
      </c>
      <c r="H170" s="176">
        <f>'Open Int.'!Z170</f>
        <v>1.3198500000000024</v>
      </c>
      <c r="I170" s="171">
        <f>'Open Int.'!O170</f>
        <v>0.9713810316139767</v>
      </c>
      <c r="J170" s="185">
        <f>IF(Volume!D170=0,0,Volume!F170/Volume!D170)</f>
        <v>0</v>
      </c>
      <c r="K170" s="187">
        <f>IF('Open Int.'!E170=0,0,'Open Int.'!H170/'Open Int.'!E170)</f>
        <v>0.10714285714285714</v>
      </c>
    </row>
    <row r="171" spans="1:11" ht="15">
      <c r="A171" s="201" t="s">
        <v>151</v>
      </c>
      <c r="B171" s="287">
        <f>Margins!B171</f>
        <v>225</v>
      </c>
      <c r="C171" s="287">
        <f>Volume!J171</f>
        <v>1050.65</v>
      </c>
      <c r="D171" s="182">
        <f>Volume!M171</f>
        <v>0.5214313050133988</v>
      </c>
      <c r="E171" s="175">
        <f>Volume!C171*100</f>
        <v>10</v>
      </c>
      <c r="F171" s="347">
        <f>'Open Int.'!D171*100</f>
        <v>1</v>
      </c>
      <c r="G171" s="176">
        <f>'Open Int.'!R171</f>
        <v>181.81235587500004</v>
      </c>
      <c r="H171" s="176">
        <f>'Open Int.'!Z171</f>
        <v>3.3183258750000277</v>
      </c>
      <c r="I171" s="171">
        <f>'Open Int.'!O171</f>
        <v>0.978026264464959</v>
      </c>
      <c r="J171" s="185">
        <f>IF(Volume!D171=0,0,Volume!F171/Volume!D171)</f>
        <v>0</v>
      </c>
      <c r="K171" s="187">
        <f>IF('Open Int.'!E171=0,0,'Open Int.'!H171/'Open Int.'!E171)</f>
        <v>0</v>
      </c>
    </row>
    <row r="172" spans="1:11" ht="15">
      <c r="A172" s="201" t="s">
        <v>214</v>
      </c>
      <c r="B172" s="287">
        <f>Margins!B172</f>
        <v>125</v>
      </c>
      <c r="C172" s="287">
        <f>Volume!J172</f>
        <v>1537.2</v>
      </c>
      <c r="D172" s="182">
        <f>Volume!M172</f>
        <v>4.546536538919314</v>
      </c>
      <c r="E172" s="175">
        <f>Volume!C172*100</f>
        <v>75</v>
      </c>
      <c r="F172" s="347">
        <f>'Open Int.'!D172*100</f>
        <v>-4</v>
      </c>
      <c r="G172" s="176">
        <f>'Open Int.'!R172</f>
        <v>44.943885</v>
      </c>
      <c r="H172" s="176">
        <f>'Open Int.'!Z172</f>
        <v>0.24524500000000415</v>
      </c>
      <c r="I172" s="171">
        <f>'Open Int.'!O172</f>
        <v>0.9653698161607525</v>
      </c>
      <c r="J172" s="185">
        <f>IF(Volume!D172=0,0,Volume!F172/Volume!D172)</f>
        <v>0</v>
      </c>
      <c r="K172" s="187">
        <f>IF('Open Int.'!E172=0,0,'Open Int.'!H172/'Open Int.'!E172)</f>
        <v>0</v>
      </c>
    </row>
    <row r="173" spans="1:11" ht="15">
      <c r="A173" s="201" t="s">
        <v>229</v>
      </c>
      <c r="B173" s="287">
        <f>Margins!B173</f>
        <v>200</v>
      </c>
      <c r="C173" s="287">
        <f>Volume!J173</f>
        <v>1382.2</v>
      </c>
      <c r="D173" s="182">
        <f>Volume!M173</f>
        <v>-0.3604382929642445</v>
      </c>
      <c r="E173" s="175">
        <f>Volume!C173*100</f>
        <v>-27</v>
      </c>
      <c r="F173" s="347">
        <f>'Open Int.'!D173*100</f>
        <v>1</v>
      </c>
      <c r="G173" s="176">
        <f>'Open Int.'!R173</f>
        <v>285.756028</v>
      </c>
      <c r="H173" s="176">
        <f>'Open Int.'!Z173</f>
        <v>0.5477080000000001</v>
      </c>
      <c r="I173" s="171">
        <f>'Open Int.'!O173</f>
        <v>0.9514365870175099</v>
      </c>
      <c r="J173" s="185">
        <f>IF(Volume!D173=0,0,Volume!F173/Volume!D173)</f>
        <v>0</v>
      </c>
      <c r="K173" s="187">
        <f>IF('Open Int.'!E173=0,0,'Open Int.'!H173/'Open Int.'!E173)</f>
        <v>0.4166666666666667</v>
      </c>
    </row>
    <row r="174" spans="1:11" ht="15">
      <c r="A174" s="201" t="s">
        <v>91</v>
      </c>
      <c r="B174" s="287">
        <f>Margins!B174</f>
        <v>3800</v>
      </c>
      <c r="C174" s="287">
        <f>Volume!J174</f>
        <v>75.3</v>
      </c>
      <c r="D174" s="182">
        <f>Volume!M174</f>
        <v>2.1016949152542335</v>
      </c>
      <c r="E174" s="175">
        <f>Volume!C174*100</f>
        <v>52</v>
      </c>
      <c r="F174" s="347">
        <f>'Open Int.'!D174*100</f>
        <v>-3</v>
      </c>
      <c r="G174" s="176">
        <f>'Open Int.'!R174</f>
        <v>61.863468</v>
      </c>
      <c r="H174" s="176">
        <f>'Open Int.'!Z174</f>
        <v>-0.23993200000000314</v>
      </c>
      <c r="I174" s="171">
        <f>'Open Int.'!O174</f>
        <v>0.9634597594819612</v>
      </c>
      <c r="J174" s="185">
        <f>IF(Volume!D174=0,0,Volume!F174/Volume!D174)</f>
        <v>0.022727272727272728</v>
      </c>
      <c r="K174" s="187">
        <f>IF('Open Int.'!E174=0,0,'Open Int.'!H174/'Open Int.'!E174)</f>
        <v>0.026455026455026454</v>
      </c>
    </row>
    <row r="175" spans="1:14" ht="15">
      <c r="A175" s="201" t="s">
        <v>152</v>
      </c>
      <c r="B175" s="287">
        <f>Margins!B175</f>
        <v>1350</v>
      </c>
      <c r="C175" s="287">
        <f>Volume!J175</f>
        <v>242.35</v>
      </c>
      <c r="D175" s="182">
        <f>Volume!M175</f>
        <v>-0.5539597866228947</v>
      </c>
      <c r="E175" s="175">
        <f>Volume!C175*100</f>
        <v>67</v>
      </c>
      <c r="F175" s="347">
        <f>'Open Int.'!D175*100</f>
        <v>2</v>
      </c>
      <c r="G175" s="176">
        <f>'Open Int.'!R175</f>
        <v>98.70794325</v>
      </c>
      <c r="H175" s="176">
        <f>'Open Int.'!Z175</f>
        <v>0.9635287499999947</v>
      </c>
      <c r="I175" s="171">
        <f>'Open Int.'!O175</f>
        <v>0.8965860125952934</v>
      </c>
      <c r="J175" s="185">
        <f>IF(Volume!D175=0,0,Volume!F175/Volume!D175)</f>
        <v>0</v>
      </c>
      <c r="K175" s="187">
        <f>IF('Open Int.'!E175=0,0,'Open Int.'!H175/'Open Int.'!E175)</f>
        <v>0.14516129032258066</v>
      </c>
      <c r="N175" s="96"/>
    </row>
    <row r="176" spans="1:14" ht="15">
      <c r="A176" s="201" t="s">
        <v>208</v>
      </c>
      <c r="B176" s="287">
        <f>Margins!B176</f>
        <v>412</v>
      </c>
      <c r="C176" s="287">
        <f>Volume!J176</f>
        <v>686.4</v>
      </c>
      <c r="D176" s="182">
        <f>Volume!M176</f>
        <v>3.451394122079876</v>
      </c>
      <c r="E176" s="175">
        <f>Volume!C176*100</f>
        <v>31</v>
      </c>
      <c r="F176" s="347">
        <f>'Open Int.'!D176*100</f>
        <v>-11</v>
      </c>
      <c r="G176" s="176">
        <f>'Open Int.'!R176</f>
        <v>495.2337561599999</v>
      </c>
      <c r="H176" s="176">
        <f>'Open Int.'!Z176</f>
        <v>-40.61043624000007</v>
      </c>
      <c r="I176" s="171">
        <f>'Open Int.'!O176</f>
        <v>0.8956715395157606</v>
      </c>
      <c r="J176" s="185">
        <f>IF(Volume!D176=0,0,Volume!F176/Volume!D176)</f>
        <v>0.13117283950617284</v>
      </c>
      <c r="K176" s="187">
        <f>IF('Open Int.'!E176=0,0,'Open Int.'!H176/'Open Int.'!E176)</f>
        <v>0.1655430711610487</v>
      </c>
      <c r="N176" s="96"/>
    </row>
    <row r="177" spans="1:14" ht="15">
      <c r="A177" s="177" t="s">
        <v>230</v>
      </c>
      <c r="B177" s="287">
        <f>Margins!B177</f>
        <v>400</v>
      </c>
      <c r="C177" s="287">
        <f>Volume!J177</f>
        <v>623.15</v>
      </c>
      <c r="D177" s="182">
        <f>Volume!M177</f>
        <v>4.39772156140057</v>
      </c>
      <c r="E177" s="175">
        <f>Volume!C177*100</f>
        <v>515</v>
      </c>
      <c r="F177" s="347">
        <f>'Open Int.'!D177*100</f>
        <v>18</v>
      </c>
      <c r="G177" s="176">
        <f>'Open Int.'!R177</f>
        <v>137.691224</v>
      </c>
      <c r="H177" s="176">
        <f>'Open Int.'!Z177</f>
        <v>26.572320000000005</v>
      </c>
      <c r="I177" s="171">
        <f>'Open Int.'!O177</f>
        <v>0.8986241853729182</v>
      </c>
      <c r="J177" s="185">
        <f>IF(Volume!D177=0,0,Volume!F177/Volume!D177)</f>
        <v>0.08163265306122448</v>
      </c>
      <c r="K177" s="187">
        <f>IF('Open Int.'!E177=0,0,'Open Int.'!H177/'Open Int.'!E177)</f>
        <v>0.10204081632653061</v>
      </c>
      <c r="N177" s="96"/>
    </row>
    <row r="178" spans="1:14" ht="15">
      <c r="A178" s="177" t="s">
        <v>185</v>
      </c>
      <c r="B178" s="287">
        <f>Margins!B178</f>
        <v>675</v>
      </c>
      <c r="C178" s="287">
        <f>Volume!J178</f>
        <v>609.4</v>
      </c>
      <c r="D178" s="182">
        <f>Volume!M178</f>
        <v>-0.43297116248672124</v>
      </c>
      <c r="E178" s="175">
        <f>Volume!C178*100</f>
        <v>-27</v>
      </c>
      <c r="F178" s="347">
        <f>'Open Int.'!D178*100</f>
        <v>1</v>
      </c>
      <c r="G178" s="176">
        <f>'Open Int.'!R178</f>
        <v>787.067523</v>
      </c>
      <c r="H178" s="176">
        <f>'Open Int.'!Z178</f>
        <v>1.8242043750001358</v>
      </c>
      <c r="I178" s="171">
        <f>'Open Int.'!O178</f>
        <v>0.9706804640953277</v>
      </c>
      <c r="J178" s="185">
        <f>IF(Volume!D178=0,0,Volume!F178/Volume!D178)</f>
        <v>0.42145178764897073</v>
      </c>
      <c r="K178" s="187">
        <f>IF('Open Int.'!E178=0,0,'Open Int.'!H178/'Open Int.'!E178)</f>
        <v>0.4143274197170447</v>
      </c>
      <c r="N178" s="96"/>
    </row>
    <row r="179" spans="1:14" ht="15">
      <c r="A179" s="177" t="s">
        <v>206</v>
      </c>
      <c r="B179" s="287">
        <f>Margins!B179</f>
        <v>550</v>
      </c>
      <c r="C179" s="287">
        <f>Volume!J179</f>
        <v>825.3</v>
      </c>
      <c r="D179" s="182">
        <f>Volume!M179</f>
        <v>1.4567582518900863</v>
      </c>
      <c r="E179" s="175">
        <f>Volume!C179*100</f>
        <v>360</v>
      </c>
      <c r="F179" s="347">
        <f>'Open Int.'!D179*100</f>
        <v>5</v>
      </c>
      <c r="G179" s="176">
        <f>'Open Int.'!R179</f>
        <v>209.527164</v>
      </c>
      <c r="H179" s="176">
        <f>'Open Int.'!Z179</f>
        <v>12.627524249999993</v>
      </c>
      <c r="I179" s="171">
        <f>'Open Int.'!O179</f>
        <v>0.7476169844020797</v>
      </c>
      <c r="J179" s="185">
        <f>IF(Volume!D179=0,0,Volume!F179/Volume!D179)</f>
        <v>0</v>
      </c>
      <c r="K179" s="187">
        <f>IF('Open Int.'!E179=0,0,'Open Int.'!H179/'Open Int.'!E179)</f>
        <v>0.42592592592592593</v>
      </c>
      <c r="N179" s="96"/>
    </row>
    <row r="180" spans="1:14" ht="15">
      <c r="A180" s="177" t="s">
        <v>118</v>
      </c>
      <c r="B180" s="287">
        <f>Margins!B180</f>
        <v>250</v>
      </c>
      <c r="C180" s="287">
        <f>Volume!J180</f>
        <v>1147</v>
      </c>
      <c r="D180" s="182">
        <f>Volume!M180</f>
        <v>-1.1206896551724137</v>
      </c>
      <c r="E180" s="175">
        <f>Volume!C180*100</f>
        <v>-22</v>
      </c>
      <c r="F180" s="347">
        <f>'Open Int.'!D180*100</f>
        <v>6</v>
      </c>
      <c r="G180" s="176">
        <f>'Open Int.'!R180</f>
        <v>700.214825</v>
      </c>
      <c r="H180" s="176">
        <f>'Open Int.'!Z180</f>
        <v>31.06882500000006</v>
      </c>
      <c r="I180" s="171">
        <f>'Open Int.'!O180</f>
        <v>0.8992997256234899</v>
      </c>
      <c r="J180" s="185">
        <f>IF(Volume!D180=0,0,Volume!F180/Volume!D180)</f>
        <v>0.04395604395604396</v>
      </c>
      <c r="K180" s="187">
        <f>IF('Open Int.'!E180=0,0,'Open Int.'!H180/'Open Int.'!E180)</f>
        <v>0.08323632130384168</v>
      </c>
      <c r="N180" s="96"/>
    </row>
    <row r="181" spans="1:14" ht="15">
      <c r="A181" s="177" t="s">
        <v>231</v>
      </c>
      <c r="B181" s="287">
        <f>Margins!B181</f>
        <v>206</v>
      </c>
      <c r="C181" s="287">
        <f>Volume!J181</f>
        <v>1199.4</v>
      </c>
      <c r="D181" s="182">
        <f>Volume!M181</f>
        <v>5.608875583340675</v>
      </c>
      <c r="E181" s="175">
        <f>Volume!C181*100</f>
        <v>181</v>
      </c>
      <c r="F181" s="347">
        <f>'Open Int.'!D181*100</f>
        <v>8</v>
      </c>
      <c r="G181" s="176">
        <f>'Open Int.'!R181</f>
        <v>154.47216528</v>
      </c>
      <c r="H181" s="176">
        <f>'Open Int.'!Z181</f>
        <v>19.62096440000002</v>
      </c>
      <c r="I181" s="171">
        <f>'Open Int.'!O181</f>
        <v>0.9648112603966731</v>
      </c>
      <c r="J181" s="185">
        <f>IF(Volume!D181=0,0,Volume!F181/Volume!D181)</f>
        <v>0</v>
      </c>
      <c r="K181" s="187">
        <f>IF('Open Int.'!E181=0,0,'Open Int.'!H181/'Open Int.'!E181)</f>
        <v>0</v>
      </c>
      <c r="N181" s="96"/>
    </row>
    <row r="182" spans="1:14" ht="15">
      <c r="A182" s="177" t="s">
        <v>300</v>
      </c>
      <c r="B182" s="287">
        <f>Margins!B182</f>
        <v>7700</v>
      </c>
      <c r="C182" s="287">
        <f>Volume!J182</f>
        <v>51.15</v>
      </c>
      <c r="D182" s="182">
        <f>Volume!M182</f>
        <v>0</v>
      </c>
      <c r="E182" s="175">
        <f>Volume!C182*100</f>
        <v>43</v>
      </c>
      <c r="F182" s="347">
        <f>'Open Int.'!D182*100</f>
        <v>9</v>
      </c>
      <c r="G182" s="176">
        <f>'Open Int.'!R182</f>
        <v>12.839673</v>
      </c>
      <c r="H182" s="176">
        <f>'Open Int.'!Z182</f>
        <v>1.0240229999999997</v>
      </c>
      <c r="I182" s="171">
        <f>'Open Int.'!O182</f>
        <v>0.941717791411043</v>
      </c>
      <c r="J182" s="185">
        <f>IF(Volume!D182=0,0,Volume!F182/Volume!D182)</f>
        <v>0</v>
      </c>
      <c r="K182" s="187">
        <f>IF('Open Int.'!E182=0,0,'Open Int.'!H182/'Open Int.'!E182)</f>
        <v>0.5</v>
      </c>
      <c r="N182" s="96"/>
    </row>
    <row r="183" spans="1:14" ht="15">
      <c r="A183" s="177" t="s">
        <v>301</v>
      </c>
      <c r="B183" s="287">
        <f>Margins!B183</f>
        <v>10450</v>
      </c>
      <c r="C183" s="287">
        <f>Volume!J183</f>
        <v>26.55</v>
      </c>
      <c r="D183" s="182">
        <f>Volume!M183</f>
        <v>1.72413793103448</v>
      </c>
      <c r="E183" s="175">
        <f>Volume!C183*100</f>
        <v>38</v>
      </c>
      <c r="F183" s="347">
        <f>'Open Int.'!D183*100</f>
        <v>1</v>
      </c>
      <c r="G183" s="176">
        <f>'Open Int.'!R183</f>
        <v>255.9730635</v>
      </c>
      <c r="H183" s="176">
        <f>'Open Int.'!Z183</f>
        <v>7.720564499999995</v>
      </c>
      <c r="I183" s="171">
        <f>'Open Int.'!O183</f>
        <v>0.917949273791459</v>
      </c>
      <c r="J183" s="185">
        <f>IF(Volume!D183=0,0,Volume!F183/Volume!D183)</f>
        <v>0.10397553516819572</v>
      </c>
      <c r="K183" s="187">
        <f>IF('Open Int.'!E183=0,0,'Open Int.'!H183/'Open Int.'!E183)</f>
        <v>0.1540073336825563</v>
      </c>
      <c r="N183" s="96"/>
    </row>
    <row r="184" spans="1:14" ht="15">
      <c r="A184" s="177" t="s">
        <v>173</v>
      </c>
      <c r="B184" s="287">
        <f>Margins!B184</f>
        <v>2950</v>
      </c>
      <c r="C184" s="287">
        <f>Volume!J184</f>
        <v>65.75</v>
      </c>
      <c r="D184" s="182">
        <f>Volume!M184</f>
        <v>0.30511060259344447</v>
      </c>
      <c r="E184" s="175">
        <f>Volume!C184*100</f>
        <v>-27</v>
      </c>
      <c r="F184" s="347">
        <f>'Open Int.'!D184*100</f>
        <v>-2</v>
      </c>
      <c r="G184" s="176">
        <f>'Open Int.'!R184</f>
        <v>35.32057125</v>
      </c>
      <c r="H184" s="176">
        <f>'Open Int.'!Z184</f>
        <v>-0.5693647499999983</v>
      </c>
      <c r="I184" s="171">
        <f>'Open Int.'!O184</f>
        <v>0.9478308621636463</v>
      </c>
      <c r="J184" s="185">
        <f>IF(Volume!D184=0,0,Volume!F184/Volume!D184)</f>
        <v>0</v>
      </c>
      <c r="K184" s="187">
        <f>IF('Open Int.'!E184=0,0,'Open Int.'!H184/'Open Int.'!E184)</f>
        <v>0.08333333333333333</v>
      </c>
      <c r="N184" s="96"/>
    </row>
    <row r="185" spans="1:14" ht="15">
      <c r="A185" s="177" t="s">
        <v>302</v>
      </c>
      <c r="B185" s="287">
        <f>Margins!B185</f>
        <v>200</v>
      </c>
      <c r="C185" s="287">
        <f>Volume!J185</f>
        <v>841.25</v>
      </c>
      <c r="D185" s="182">
        <f>Volume!M185</f>
        <v>2.647794521383692</v>
      </c>
      <c r="E185" s="175">
        <f>Volume!C185*100</f>
        <v>538</v>
      </c>
      <c r="F185" s="347">
        <f>'Open Int.'!D185*100</f>
        <v>4</v>
      </c>
      <c r="G185" s="176">
        <f>'Open Int.'!R185</f>
        <v>73.32335</v>
      </c>
      <c r="H185" s="176">
        <f>'Open Int.'!Z185</f>
        <v>4.694233000000011</v>
      </c>
      <c r="I185" s="171">
        <f>'Open Int.'!O185</f>
        <v>0.843735658558972</v>
      </c>
      <c r="J185" s="185">
        <f>IF(Volume!D185=0,0,Volume!F185/Volume!D185)</f>
        <v>0</v>
      </c>
      <c r="K185" s="187">
        <f>IF('Open Int.'!E185=0,0,'Open Int.'!H185/'Open Int.'!E185)</f>
        <v>0</v>
      </c>
      <c r="N185" s="96"/>
    </row>
    <row r="186" spans="1:14" ht="15">
      <c r="A186" s="177" t="s">
        <v>82</v>
      </c>
      <c r="B186" s="287">
        <f>Margins!B186</f>
        <v>2100</v>
      </c>
      <c r="C186" s="287">
        <f>Volume!J186</f>
        <v>133.05</v>
      </c>
      <c r="D186" s="182">
        <f>Volume!M186</f>
        <v>2.267486548808622</v>
      </c>
      <c r="E186" s="175">
        <f>Volume!C186*100</f>
        <v>-20</v>
      </c>
      <c r="F186" s="347">
        <f>'Open Int.'!D186*100</f>
        <v>4</v>
      </c>
      <c r="G186" s="176">
        <f>'Open Int.'!R186</f>
        <v>130.482135</v>
      </c>
      <c r="H186" s="176">
        <f>'Open Int.'!Z186</f>
        <v>7.373709000000005</v>
      </c>
      <c r="I186" s="171">
        <f>'Open Int.'!O186</f>
        <v>0.9458244111349037</v>
      </c>
      <c r="J186" s="185">
        <f>IF(Volume!D186=0,0,Volume!F186/Volume!D186)</f>
        <v>0.04878048780487805</v>
      </c>
      <c r="K186" s="187">
        <f>IF('Open Int.'!E186=0,0,'Open Int.'!H186/'Open Int.'!E186)</f>
        <v>0.11940298507462686</v>
      </c>
      <c r="N186" s="96"/>
    </row>
    <row r="187" spans="1:14" ht="15">
      <c r="A187" s="177" t="s">
        <v>430</v>
      </c>
      <c r="B187" s="287">
        <f>Margins!B187</f>
        <v>700</v>
      </c>
      <c r="C187" s="287">
        <f>Volume!J187</f>
        <v>305.55</v>
      </c>
      <c r="D187" s="182">
        <f>Volume!M187</f>
        <v>2.327528466175482</v>
      </c>
      <c r="E187" s="175">
        <f>Volume!C187*100</f>
        <v>115.99999999999999</v>
      </c>
      <c r="F187" s="347">
        <f>'Open Int.'!D187*100</f>
        <v>-3</v>
      </c>
      <c r="G187" s="176">
        <f>'Open Int.'!R187</f>
        <v>13.774194</v>
      </c>
      <c r="H187" s="176">
        <f>'Open Int.'!Z187</f>
        <v>-0.12563600000000008</v>
      </c>
      <c r="I187" s="171">
        <f>'Open Int.'!O187</f>
        <v>0.9922360248447205</v>
      </c>
      <c r="J187" s="185">
        <f>IF(Volume!D187=0,0,Volume!F187/Volume!D187)</f>
        <v>0</v>
      </c>
      <c r="K187" s="187">
        <f>IF('Open Int.'!E187=0,0,'Open Int.'!H187/'Open Int.'!E187)</f>
        <v>0</v>
      </c>
      <c r="N187" s="96"/>
    </row>
    <row r="188" spans="1:14" ht="15">
      <c r="A188" s="177" t="s">
        <v>431</v>
      </c>
      <c r="B188" s="287">
        <f>Margins!B188</f>
        <v>450</v>
      </c>
      <c r="C188" s="287">
        <f>Volume!J188</f>
        <v>517.2</v>
      </c>
      <c r="D188" s="182">
        <f>Volume!M188</f>
        <v>0.34924330616997834</v>
      </c>
      <c r="E188" s="175">
        <f>Volume!C188*100</f>
        <v>-9</v>
      </c>
      <c r="F188" s="347">
        <f>'Open Int.'!D188*100</f>
        <v>4</v>
      </c>
      <c r="G188" s="176">
        <f>'Open Int.'!R188</f>
        <v>330.30460800000003</v>
      </c>
      <c r="H188" s="176">
        <f>'Open Int.'!Z188</f>
        <v>12.212613000000033</v>
      </c>
      <c r="I188" s="171">
        <f>'Open Int.'!O188</f>
        <v>0.9465896279594137</v>
      </c>
      <c r="J188" s="185">
        <f>IF(Volume!D188=0,0,Volume!F188/Volume!D188)</f>
        <v>0.03571428571428571</v>
      </c>
      <c r="K188" s="187">
        <f>IF('Open Int.'!E188=0,0,'Open Int.'!H188/'Open Int.'!E188)</f>
        <v>0.050518134715025906</v>
      </c>
      <c r="N188" s="96"/>
    </row>
    <row r="189" spans="1:14" ht="15">
      <c r="A189" s="177" t="s">
        <v>153</v>
      </c>
      <c r="B189" s="287">
        <f>Margins!B189</f>
        <v>450</v>
      </c>
      <c r="C189" s="287">
        <f>Volume!J189</f>
        <v>620.5</v>
      </c>
      <c r="D189" s="182">
        <f>Volume!M189</f>
        <v>1.1492379167006201</v>
      </c>
      <c r="E189" s="175">
        <f>Volume!C189*100</f>
        <v>12</v>
      </c>
      <c r="F189" s="347">
        <f>'Open Int.'!D189*100</f>
        <v>4</v>
      </c>
      <c r="G189" s="176">
        <f>'Open Int.'!R189</f>
        <v>59.251545</v>
      </c>
      <c r="H189" s="176">
        <f>'Open Int.'!Z189</f>
        <v>2.881624500000001</v>
      </c>
      <c r="I189" s="171">
        <f>'Open Int.'!O189</f>
        <v>0.9637134778510839</v>
      </c>
      <c r="J189" s="185">
        <f>IF(Volume!D189=0,0,Volume!F189/Volume!D189)</f>
        <v>0</v>
      </c>
      <c r="K189" s="187">
        <f>IF('Open Int.'!E189=0,0,'Open Int.'!H189/'Open Int.'!E189)</f>
        <v>0</v>
      </c>
      <c r="N189" s="96"/>
    </row>
    <row r="190" spans="1:14" ht="15">
      <c r="A190" s="177" t="s">
        <v>154</v>
      </c>
      <c r="B190" s="287">
        <f>Margins!B190</f>
        <v>6900</v>
      </c>
      <c r="C190" s="287">
        <f>Volume!J190</f>
        <v>49.8</v>
      </c>
      <c r="D190" s="182">
        <f>Volume!M190</f>
        <v>-0.9940357852882704</v>
      </c>
      <c r="E190" s="175">
        <f>Volume!C190*100</f>
        <v>-47</v>
      </c>
      <c r="F190" s="347">
        <f>'Open Int.'!D190*100</f>
        <v>-1</v>
      </c>
      <c r="G190" s="176">
        <f>'Open Int.'!R190</f>
        <v>29.860578</v>
      </c>
      <c r="H190" s="176">
        <f>'Open Int.'!Z190</f>
        <v>-0.5427539999999986</v>
      </c>
      <c r="I190" s="171">
        <f>'Open Int.'!O190</f>
        <v>0.9252013808975834</v>
      </c>
      <c r="J190" s="185">
        <f>IF(Volume!D190=0,0,Volume!F190/Volume!D190)</f>
        <v>0</v>
      </c>
      <c r="K190" s="187">
        <f>IF('Open Int.'!E190=0,0,'Open Int.'!H190/'Open Int.'!E190)</f>
        <v>0</v>
      </c>
      <c r="N190" s="96"/>
    </row>
    <row r="191" spans="1:14" ht="15">
      <c r="A191" s="177" t="s">
        <v>303</v>
      </c>
      <c r="B191" s="287">
        <f>Margins!B191</f>
        <v>3600</v>
      </c>
      <c r="C191" s="287">
        <f>Volume!J191</f>
        <v>110.6</v>
      </c>
      <c r="D191" s="182">
        <f>Volume!M191</f>
        <v>14.492753623188406</v>
      </c>
      <c r="E191" s="175">
        <f>Volume!C191*100</f>
        <v>1434</v>
      </c>
      <c r="F191" s="347">
        <f>'Open Int.'!D191*100</f>
        <v>16</v>
      </c>
      <c r="G191" s="176">
        <f>'Open Int.'!R191</f>
        <v>86.40072</v>
      </c>
      <c r="H191" s="176">
        <f>'Open Int.'!Z191</f>
        <v>22.273776000000012</v>
      </c>
      <c r="I191" s="171">
        <f>'Open Int.'!O191</f>
        <v>0.9308755760368663</v>
      </c>
      <c r="J191" s="185">
        <f>IF(Volume!D191=0,0,Volume!F191/Volume!D191)</f>
        <v>0.11764705882352941</v>
      </c>
      <c r="K191" s="187">
        <f>IF('Open Int.'!E191=0,0,'Open Int.'!H191/'Open Int.'!E191)</f>
        <v>0.2916666666666667</v>
      </c>
      <c r="N191" s="96"/>
    </row>
    <row r="192" spans="1:14" ht="15">
      <c r="A192" s="177" t="s">
        <v>155</v>
      </c>
      <c r="B192" s="287">
        <f>Margins!B192</f>
        <v>525</v>
      </c>
      <c r="C192" s="287">
        <f>Volume!J192</f>
        <v>464.35</v>
      </c>
      <c r="D192" s="182">
        <f>Volume!M192</f>
        <v>2.05494505494506</v>
      </c>
      <c r="E192" s="175">
        <f>Volume!C192*100</f>
        <v>14.000000000000002</v>
      </c>
      <c r="F192" s="347">
        <f>'Open Int.'!D192*100</f>
        <v>3</v>
      </c>
      <c r="G192" s="176">
        <f>'Open Int.'!R192</f>
        <v>87.12831225</v>
      </c>
      <c r="H192" s="176">
        <f>'Open Int.'!Z192</f>
        <v>4.4536747499999905</v>
      </c>
      <c r="I192" s="171">
        <f>'Open Int.'!O192</f>
        <v>0.9185786233911584</v>
      </c>
      <c r="J192" s="185">
        <f>IF(Volume!D192=0,0,Volume!F192/Volume!D192)</f>
        <v>0</v>
      </c>
      <c r="K192" s="187">
        <f>IF('Open Int.'!E192=0,0,'Open Int.'!H192/'Open Int.'!E192)</f>
        <v>0.1</v>
      </c>
      <c r="N192" s="96"/>
    </row>
    <row r="193" spans="1:14" ht="15">
      <c r="A193" s="177" t="s">
        <v>38</v>
      </c>
      <c r="B193" s="287">
        <f>Margins!B193</f>
        <v>600</v>
      </c>
      <c r="C193" s="287">
        <f>Volume!J193</f>
        <v>522.85</v>
      </c>
      <c r="D193" s="182">
        <f>Volume!M193</f>
        <v>0.24925702233727703</v>
      </c>
      <c r="E193" s="175">
        <f>Volume!C193*100</f>
        <v>-19</v>
      </c>
      <c r="F193" s="347">
        <f>'Open Int.'!D193*100</f>
        <v>-1</v>
      </c>
      <c r="G193" s="176">
        <f>'Open Int.'!R193</f>
        <v>372.436512</v>
      </c>
      <c r="H193" s="176">
        <f>'Open Int.'!Z193</f>
        <v>-2.1406979999999862</v>
      </c>
      <c r="I193" s="171">
        <f>'Open Int.'!O193</f>
        <v>0.912483153638814</v>
      </c>
      <c r="J193" s="185">
        <f>IF(Volume!D193=0,0,Volume!F193/Volume!D193)</f>
        <v>0.21428571428571427</v>
      </c>
      <c r="K193" s="187">
        <f>IF('Open Int.'!E193=0,0,'Open Int.'!H193/'Open Int.'!E193)</f>
        <v>0.08024691358024691</v>
      </c>
      <c r="N193" s="96"/>
    </row>
    <row r="194" spans="1:14" ht="15">
      <c r="A194" s="177" t="s">
        <v>156</v>
      </c>
      <c r="B194" s="287">
        <f>Margins!B194</f>
        <v>600</v>
      </c>
      <c r="C194" s="287">
        <f>Volume!J194</f>
        <v>395.7</v>
      </c>
      <c r="D194" s="182">
        <f>Volume!M194</f>
        <v>0.9825188209774062</v>
      </c>
      <c r="E194" s="175">
        <f>Volume!C194*100</f>
        <v>11</v>
      </c>
      <c r="F194" s="347">
        <f>'Open Int.'!D194*100</f>
        <v>6</v>
      </c>
      <c r="G194" s="176">
        <f>'Open Int.'!R194</f>
        <v>33.048864</v>
      </c>
      <c r="H194" s="176">
        <f>'Open Int.'!Z194</f>
        <v>2.061366000000003</v>
      </c>
      <c r="I194" s="171">
        <f>'Open Int.'!O194</f>
        <v>0.9482758620689655</v>
      </c>
      <c r="J194" s="185">
        <f>IF(Volume!D194=0,0,Volume!F194/Volume!D194)</f>
        <v>0</v>
      </c>
      <c r="K194" s="187">
        <f>IF('Open Int.'!E194=0,0,'Open Int.'!H194/'Open Int.'!E194)</f>
        <v>0</v>
      </c>
      <c r="N194" s="96"/>
    </row>
    <row r="195" spans="1:14" ht="15">
      <c r="A195" s="177" t="s">
        <v>394</v>
      </c>
      <c r="B195" s="287">
        <f>Margins!B195</f>
        <v>700</v>
      </c>
      <c r="C195" s="287">
        <f>Volume!J195</f>
        <v>293.55</v>
      </c>
      <c r="D195" s="182">
        <f>Volume!M195</f>
        <v>-0.8611955420466098</v>
      </c>
      <c r="E195" s="175">
        <f>Volume!C195*100</f>
        <v>-38</v>
      </c>
      <c r="F195" s="347">
        <f>'Open Int.'!D195*100</f>
        <v>2</v>
      </c>
      <c r="G195" s="176">
        <f>'Open Int.'!R195</f>
        <v>75.6390285</v>
      </c>
      <c r="H195" s="176">
        <f>'Open Int.'!Z195</f>
        <v>0.9596474999999884</v>
      </c>
      <c r="I195" s="171">
        <f>'Open Int.'!O195</f>
        <v>0.954360228198859</v>
      </c>
      <c r="J195" s="185">
        <f>IF(Volume!D195=0,0,Volume!F195/Volume!D195)</f>
        <v>0</v>
      </c>
      <c r="K195" s="187">
        <f>IF('Open Int.'!E195=0,0,'Open Int.'!H195/'Open Int.'!E195)</f>
        <v>0</v>
      </c>
      <c r="N195" s="96"/>
    </row>
    <row r="196" spans="6:9" ht="15" hidden="1">
      <c r="F196" s="10"/>
      <c r="G196" s="174">
        <f>'Open Int.'!R196</f>
        <v>72797.80169550507</v>
      </c>
      <c r="H196" s="131">
        <f>'Open Int.'!Z196</f>
        <v>2025.5458874849987</v>
      </c>
      <c r="I196" s="100"/>
    </row>
    <row r="197" spans="6:9" ht="15">
      <c r="F197" s="10"/>
      <c r="I197" s="100"/>
    </row>
    <row r="198" spans="6:9" ht="15">
      <c r="F198" s="10"/>
      <c r="I198" s="100"/>
    </row>
    <row r="199" spans="6:9" ht="15">
      <c r="F199" s="10"/>
      <c r="I199" s="100"/>
    </row>
    <row r="200" spans="1:8" ht="15.75">
      <c r="A200" s="13"/>
      <c r="B200" s="13"/>
      <c r="C200" s="13"/>
      <c r="D200" s="14"/>
      <c r="E200" s="15"/>
      <c r="F200" s="8"/>
      <c r="G200" s="73"/>
      <c r="H200" s="73"/>
    </row>
    <row r="201" spans="2:10" ht="15.75" thickBot="1">
      <c r="B201" s="40" t="s">
        <v>53</v>
      </c>
      <c r="C201" s="41"/>
      <c r="D201" s="16"/>
      <c r="E201" s="11"/>
      <c r="F201" s="11"/>
      <c r="G201" s="12"/>
      <c r="H201" s="17"/>
      <c r="I201" s="17"/>
      <c r="J201" s="7"/>
    </row>
    <row r="202" spans="1:11" ht="15.75" thickBot="1">
      <c r="A202" s="29"/>
      <c r="B202" s="130" t="s">
        <v>182</v>
      </c>
      <c r="C202" s="130" t="s">
        <v>74</v>
      </c>
      <c r="D202" s="253" t="s">
        <v>9</v>
      </c>
      <c r="E202" s="130" t="s">
        <v>84</v>
      </c>
      <c r="F202" s="130" t="s">
        <v>49</v>
      </c>
      <c r="G202" s="18"/>
      <c r="I202" s="11"/>
      <c r="K202" s="12"/>
    </row>
    <row r="203" spans="1:11" ht="15">
      <c r="A203" s="192" t="s">
        <v>60</v>
      </c>
      <c r="B203" s="236">
        <f>'Open Int.'!$V$4</f>
        <v>194.15836225</v>
      </c>
      <c r="C203" s="236">
        <f>'Open Int.'!$V$6</f>
        <v>65.48724</v>
      </c>
      <c r="D203" s="236">
        <f>'Open Int.'!$V$8</f>
        <v>17428.79078675</v>
      </c>
      <c r="E203" s="250">
        <f>F203-(D203+C203+B203)</f>
        <v>34696.47145849497</v>
      </c>
      <c r="F203" s="250">
        <f>'Open Int.'!$V$196</f>
        <v>52384.90784749497</v>
      </c>
      <c r="G203" s="19"/>
      <c r="H203" s="42" t="s">
        <v>59</v>
      </c>
      <c r="I203" s="43"/>
      <c r="J203" s="65">
        <f>F206</f>
        <v>72797.80169550497</v>
      </c>
      <c r="K203" s="17"/>
    </row>
    <row r="204" spans="1:11" ht="15">
      <c r="A204" s="202" t="s">
        <v>61</v>
      </c>
      <c r="B204" s="237">
        <f>'Open Int.'!$W$4</f>
        <v>0</v>
      </c>
      <c r="C204" s="237">
        <f>'Open Int.'!$W$6</f>
        <v>0.05197399999999999</v>
      </c>
      <c r="D204" s="237">
        <f>'Open Int.'!$W$8</f>
        <v>7027.79818125</v>
      </c>
      <c r="E204" s="252">
        <f>F204-(D204+C204+B204)</f>
        <v>2973.713528604998</v>
      </c>
      <c r="F204" s="237">
        <f>'Open Int.'!$W$196</f>
        <v>10001.563683854998</v>
      </c>
      <c r="G204" s="20"/>
      <c r="H204" s="42" t="s">
        <v>66</v>
      </c>
      <c r="I204" s="43"/>
      <c r="J204" s="65">
        <f>'Open Int.'!$Z$196</f>
        <v>2025.5458874849987</v>
      </c>
      <c r="K204" s="132">
        <f>J204/(J203-J204)</f>
        <v>0.02862062067061401</v>
      </c>
    </row>
    <row r="205" spans="1:11" ht="15.75" thickBot="1">
      <c r="A205" s="204" t="s">
        <v>62</v>
      </c>
      <c r="B205" s="237">
        <f>'Open Int.'!$X$4</f>
        <v>0</v>
      </c>
      <c r="C205" s="237">
        <f>'Open Int.'!$X$6</f>
        <v>0</v>
      </c>
      <c r="D205" s="237">
        <f>'Open Int.'!$X$8</f>
        <v>9696.566435499999</v>
      </c>
      <c r="E205" s="252">
        <f>F205-(D205+C205+B205)</f>
        <v>714.7637286550016</v>
      </c>
      <c r="F205" s="237">
        <f>'Open Int.'!$X$196</f>
        <v>10411.330164155</v>
      </c>
      <c r="G205" s="19"/>
      <c r="H205" s="348"/>
      <c r="I205" s="348"/>
      <c r="J205" s="349"/>
      <c r="K205" s="350"/>
    </row>
    <row r="206" spans="1:10" ht="15.75" thickBot="1">
      <c r="A206" s="201" t="s">
        <v>11</v>
      </c>
      <c r="B206" s="30">
        <f>SUM(B203:B205)</f>
        <v>194.15836225</v>
      </c>
      <c r="C206" s="30">
        <f>SUM(C203:C205)</f>
        <v>65.539214</v>
      </c>
      <c r="D206" s="254">
        <f>SUM(D203:D205)</f>
        <v>34153.1554035</v>
      </c>
      <c r="E206" s="254">
        <f>SUM(E203:E205)</f>
        <v>38384.94871575497</v>
      </c>
      <c r="F206" s="30">
        <f>SUM(F203:F205)</f>
        <v>72797.80169550497</v>
      </c>
      <c r="G206" s="22"/>
      <c r="H206" s="44" t="s">
        <v>67</v>
      </c>
      <c r="I206" s="45"/>
      <c r="J206" s="21">
        <f>Volume!P197</f>
        <v>0.2747369310201547</v>
      </c>
    </row>
    <row r="207" spans="1:11" ht="15">
      <c r="A207" s="192" t="s">
        <v>54</v>
      </c>
      <c r="B207" s="237">
        <f>'Open Int.'!$S$4</f>
        <v>188.538587</v>
      </c>
      <c r="C207" s="237">
        <f>'Open Int.'!$S$6</f>
        <v>64.889539</v>
      </c>
      <c r="D207" s="237">
        <f>'Open Int.'!$S$8</f>
        <v>27697.26799875</v>
      </c>
      <c r="E207" s="252">
        <f>F207-(D207+C207+B207)</f>
        <v>34857.12479690501</v>
      </c>
      <c r="F207" s="237">
        <f>'Open Int.'!$S$196</f>
        <v>62807.82092165501</v>
      </c>
      <c r="G207" s="20"/>
      <c r="H207" s="44" t="s">
        <v>68</v>
      </c>
      <c r="I207" s="45"/>
      <c r="J207" s="23">
        <f>'Open Int.'!E197</f>
        <v>0.2695301133326922</v>
      </c>
      <c r="K207" s="12"/>
    </row>
    <row r="208" spans="1:10" ht="15.75" thickBot="1">
      <c r="A208" s="204" t="s">
        <v>65</v>
      </c>
      <c r="B208" s="251">
        <f>B206-B207</f>
        <v>5.6197752500000036</v>
      </c>
      <c r="C208" s="251">
        <f>C206-C207</f>
        <v>0.649675000000002</v>
      </c>
      <c r="D208" s="255">
        <f>D206-D207</f>
        <v>6455.887404749999</v>
      </c>
      <c r="E208" s="251">
        <f>E206-E207</f>
        <v>3527.8239188499574</v>
      </c>
      <c r="F208" s="251">
        <f>F206-F207</f>
        <v>9989.980773849958</v>
      </c>
      <c r="G208" s="20"/>
      <c r="J208" s="66"/>
    </row>
    <row r="209" ht="15">
      <c r="G209" s="90"/>
    </row>
    <row r="210" spans="4:9" ht="15">
      <c r="D210" s="50"/>
      <c r="E210" s="26"/>
      <c r="I210" s="24"/>
    </row>
    <row r="211" spans="3:8" ht="15">
      <c r="C211" s="50"/>
      <c r="D211" s="50"/>
      <c r="E211" s="98"/>
      <c r="F211" s="266"/>
      <c r="H211" s="26"/>
    </row>
    <row r="212" spans="4:7" ht="15">
      <c r="D212" s="50"/>
      <c r="E212" s="26"/>
      <c r="F212" s="26"/>
      <c r="G212" s="26"/>
    </row>
    <row r="213" spans="4:5" ht="15">
      <c r="D213" s="50"/>
      <c r="E213" s="26"/>
    </row>
    <row r="216" ht="15">
      <c r="A216" s="7" t="s">
        <v>120</v>
      </c>
    </row>
    <row r="217" ht="15">
      <c r="A217" s="7" t="s">
        <v>115</v>
      </c>
    </row>
    <row r="231" ht="15">
      <c r="G231"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35"/>
  <sheetViews>
    <sheetView workbookViewId="0" topLeftCell="A1">
      <selection activeCell="C89" sqref="C89"/>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39253.78531400463</v>
      </c>
    </row>
    <row r="2" spans="1:3" ht="13.5">
      <c r="A2" s="94" t="s">
        <v>128</v>
      </c>
      <c r="B2" s="94" t="s">
        <v>129</v>
      </c>
      <c r="C2" s="95" t="s">
        <v>130</v>
      </c>
    </row>
    <row r="3" spans="1:3" ht="13.5">
      <c r="A3" s="25" t="s">
        <v>398</v>
      </c>
      <c r="B3" s="92">
        <v>39261</v>
      </c>
      <c r="C3" s="93">
        <f>B3-D1</f>
        <v>7.214685995371838</v>
      </c>
    </row>
    <row r="4" spans="1:3" ht="13.5">
      <c r="A4" s="25" t="s">
        <v>400</v>
      </c>
      <c r="B4" s="92">
        <v>39289</v>
      </c>
      <c r="C4" s="93">
        <f>B4-D1</f>
        <v>35.21468599537184</v>
      </c>
    </row>
    <row r="5" spans="1:3" ht="13.5">
      <c r="A5" s="25" t="s">
        <v>496</v>
      </c>
      <c r="B5" s="92">
        <v>39324</v>
      </c>
      <c r="C5" s="93">
        <f>B5-D1</f>
        <v>70.21468599537184</v>
      </c>
    </row>
    <row r="6" spans="1:3" ht="13.5">
      <c r="A6" s="51"/>
      <c r="B6" s="97"/>
      <c r="C6" s="93"/>
    </row>
    <row r="7" spans="1:3" ht="13.5">
      <c r="A7" s="440" t="s">
        <v>131</v>
      </c>
      <c r="B7" s="440"/>
      <c r="C7" s="440"/>
    </row>
    <row r="8" spans="1:3" ht="13.5">
      <c r="A8" s="91" t="s">
        <v>114</v>
      </c>
      <c r="B8" s="91" t="s">
        <v>116</v>
      </c>
      <c r="C8" s="91" t="s">
        <v>125</v>
      </c>
    </row>
    <row r="9" spans="1:8" ht="14.25">
      <c r="A9" s="379" t="s">
        <v>76</v>
      </c>
      <c r="B9" s="380">
        <v>39254</v>
      </c>
      <c r="C9" s="379" t="s">
        <v>463</v>
      </c>
      <c r="D9"/>
      <c r="E9"/>
      <c r="G9"/>
      <c r="H9"/>
    </row>
    <row r="10" spans="1:8" ht="14.25">
      <c r="A10" s="379" t="s">
        <v>178</v>
      </c>
      <c r="B10" s="380">
        <v>39255</v>
      </c>
      <c r="C10" s="379" t="s">
        <v>466</v>
      </c>
      <c r="D10"/>
      <c r="E10"/>
      <c r="G10"/>
      <c r="H10"/>
    </row>
    <row r="11" spans="1:8" ht="14.25">
      <c r="A11" s="379" t="s">
        <v>293</v>
      </c>
      <c r="B11" s="380">
        <v>39255</v>
      </c>
      <c r="C11" s="379" t="s">
        <v>472</v>
      </c>
      <c r="D11"/>
      <c r="E11"/>
      <c r="F11"/>
      <c r="G11"/>
      <c r="H11"/>
    </row>
    <row r="12" spans="1:8" ht="14.25">
      <c r="A12" s="379" t="s">
        <v>78</v>
      </c>
      <c r="B12" s="380">
        <v>39259</v>
      </c>
      <c r="C12" s="379" t="s">
        <v>489</v>
      </c>
      <c r="D12"/>
      <c r="E12"/>
      <c r="G12"/>
      <c r="H12"/>
    </row>
    <row r="13" spans="1:8" ht="14.25">
      <c r="A13" s="379" t="s">
        <v>193</v>
      </c>
      <c r="B13" s="380">
        <v>39261</v>
      </c>
      <c r="C13" s="379" t="s">
        <v>462</v>
      </c>
      <c r="D13"/>
      <c r="E13"/>
      <c r="G13"/>
      <c r="H13"/>
    </row>
    <row r="14" spans="1:8" ht="14.25">
      <c r="A14" s="379" t="s">
        <v>98</v>
      </c>
      <c r="B14" s="380">
        <v>39261</v>
      </c>
      <c r="C14" s="379" t="s">
        <v>464</v>
      </c>
      <c r="D14"/>
      <c r="E14"/>
      <c r="G14"/>
      <c r="H14"/>
    </row>
    <row r="15" spans="1:8" ht="14.25">
      <c r="A15" s="379" t="s">
        <v>38</v>
      </c>
      <c r="B15" s="380">
        <v>39261</v>
      </c>
      <c r="C15" s="379" t="s">
        <v>465</v>
      </c>
      <c r="D15"/>
      <c r="E15" s="376"/>
      <c r="F15"/>
      <c r="G15"/>
      <c r="H15"/>
    </row>
    <row r="16" spans="1:8" ht="14.25">
      <c r="A16" s="379" t="s">
        <v>145</v>
      </c>
      <c r="B16" s="380">
        <v>39262</v>
      </c>
      <c r="C16" s="379" t="s">
        <v>463</v>
      </c>
      <c r="D16"/>
      <c r="E16"/>
      <c r="F16"/>
      <c r="G16"/>
      <c r="H16"/>
    </row>
    <row r="17" spans="1:8" ht="14.25">
      <c r="A17" s="379" t="s">
        <v>134</v>
      </c>
      <c r="B17" s="380">
        <v>39262</v>
      </c>
      <c r="C17" s="379" t="s">
        <v>469</v>
      </c>
      <c r="D17"/>
      <c r="E17" s="376"/>
      <c r="F17"/>
      <c r="G17"/>
      <c r="H17"/>
    </row>
    <row r="18" spans="1:8" ht="14.25">
      <c r="A18" s="379" t="s">
        <v>180</v>
      </c>
      <c r="B18" s="380">
        <v>39265</v>
      </c>
      <c r="C18" s="379" t="s">
        <v>470</v>
      </c>
      <c r="D18" s="376"/>
      <c r="E18"/>
      <c r="F18" s="376"/>
      <c r="G18"/>
      <c r="H18"/>
    </row>
    <row r="19" spans="1:8" ht="14.25">
      <c r="A19" s="379" t="s">
        <v>77</v>
      </c>
      <c r="B19" s="380">
        <v>39265</v>
      </c>
      <c r="C19" s="379" t="s">
        <v>481</v>
      </c>
      <c r="D19" s="376"/>
      <c r="E19"/>
      <c r="F19" s="376"/>
      <c r="G19"/>
      <c r="H19"/>
    </row>
    <row r="20" spans="1:8" ht="14.25">
      <c r="A20" s="379" t="s">
        <v>285</v>
      </c>
      <c r="B20" s="380">
        <v>39266</v>
      </c>
      <c r="C20" s="379" t="s">
        <v>471</v>
      </c>
      <c r="D20" s="376"/>
      <c r="E20" s="376"/>
      <c r="F20" s="376"/>
      <c r="G20"/>
      <c r="H20"/>
    </row>
    <row r="21" spans="1:8" ht="14.25">
      <c r="A21" s="379" t="s">
        <v>7</v>
      </c>
      <c r="B21" s="380">
        <v>39268</v>
      </c>
      <c r="C21" s="379" t="s">
        <v>473</v>
      </c>
      <c r="D21"/>
      <c r="E21"/>
      <c r="G21"/>
      <c r="H21"/>
    </row>
    <row r="22" spans="1:8" ht="14.25">
      <c r="A22" s="379" t="s">
        <v>234</v>
      </c>
      <c r="B22" s="380">
        <v>39268</v>
      </c>
      <c r="C22" s="379" t="s">
        <v>474</v>
      </c>
      <c r="D22"/>
      <c r="E22"/>
      <c r="G22"/>
      <c r="H22"/>
    </row>
    <row r="23" spans="1:4" ht="14.25">
      <c r="A23" s="379" t="s">
        <v>303</v>
      </c>
      <c r="B23" s="380">
        <v>39269</v>
      </c>
      <c r="C23" s="379" t="s">
        <v>475</v>
      </c>
      <c r="D23" t="s">
        <v>477</v>
      </c>
    </row>
    <row r="24" spans="1:4" ht="14.25">
      <c r="A24" s="379" t="s">
        <v>429</v>
      </c>
      <c r="B24" s="380">
        <v>39269</v>
      </c>
      <c r="C24" s="379" t="s">
        <v>481</v>
      </c>
      <c r="D24" t="s">
        <v>479</v>
      </c>
    </row>
    <row r="25" spans="1:4" ht="14.25">
      <c r="A25" s="379" t="s">
        <v>152</v>
      </c>
      <c r="B25" s="380">
        <v>39269</v>
      </c>
      <c r="C25" s="379" t="s">
        <v>482</v>
      </c>
      <c r="D25" t="s">
        <v>480</v>
      </c>
    </row>
    <row r="26" spans="1:8" ht="14.25">
      <c r="A26" s="379" t="s">
        <v>194</v>
      </c>
      <c r="B26" s="380">
        <v>39269</v>
      </c>
      <c r="C26" s="379" t="s">
        <v>499</v>
      </c>
      <c r="D26" s="376"/>
      <c r="E26"/>
      <c r="G26"/>
      <c r="H26"/>
    </row>
    <row r="27" spans="1:8" ht="14.25">
      <c r="A27" s="379" t="s">
        <v>196</v>
      </c>
      <c r="B27" s="380">
        <v>39273</v>
      </c>
      <c r="C27" s="379" t="s">
        <v>478</v>
      </c>
      <c r="D27" s="376"/>
      <c r="E27"/>
      <c r="G27"/>
      <c r="H27"/>
    </row>
    <row r="28" spans="1:8" ht="14.25">
      <c r="A28" s="379" t="s">
        <v>271</v>
      </c>
      <c r="B28" s="380">
        <v>39273</v>
      </c>
      <c r="C28" s="379" t="s">
        <v>492</v>
      </c>
      <c r="D28" s="376"/>
      <c r="E28" s="376"/>
      <c r="G28"/>
      <c r="H28"/>
    </row>
    <row r="29" spans="1:8" ht="14.25">
      <c r="A29" s="379" t="s">
        <v>231</v>
      </c>
      <c r="B29" s="380">
        <v>39274</v>
      </c>
      <c r="C29" s="379" t="s">
        <v>477</v>
      </c>
      <c r="D29"/>
      <c r="E29" s="376"/>
      <c r="G29"/>
      <c r="H29"/>
    </row>
    <row r="30" spans="1:8" ht="14.25">
      <c r="A30" s="379" t="s">
        <v>172</v>
      </c>
      <c r="B30" s="380">
        <v>39275</v>
      </c>
      <c r="C30" s="379" t="s">
        <v>463</v>
      </c>
      <c r="D30"/>
      <c r="E30"/>
      <c r="G30"/>
      <c r="H30"/>
    </row>
    <row r="31" spans="1:8" ht="14.25">
      <c r="A31" s="379" t="s">
        <v>406</v>
      </c>
      <c r="B31" s="380">
        <v>39276</v>
      </c>
      <c r="C31" s="379" t="s">
        <v>475</v>
      </c>
      <c r="D31" s="376"/>
      <c r="E31"/>
      <c r="G31"/>
      <c r="H31"/>
    </row>
    <row r="32" spans="1:8" ht="14.25">
      <c r="A32" s="379" t="s">
        <v>6</v>
      </c>
      <c r="B32" s="380">
        <v>39279</v>
      </c>
      <c r="C32" s="379" t="s">
        <v>479</v>
      </c>
      <c r="D32"/>
      <c r="E32"/>
      <c r="G32"/>
      <c r="H32"/>
    </row>
    <row r="33" spans="1:8" ht="14.25">
      <c r="A33" s="379" t="s">
        <v>230</v>
      </c>
      <c r="B33" s="380">
        <v>39280</v>
      </c>
      <c r="C33" s="379" t="s">
        <v>480</v>
      </c>
      <c r="D33"/>
      <c r="E33"/>
      <c r="G33"/>
      <c r="H33"/>
    </row>
    <row r="34" spans="1:8" ht="14.25">
      <c r="A34" s="379" t="s">
        <v>418</v>
      </c>
      <c r="B34" s="380">
        <v>39280</v>
      </c>
      <c r="C34" s="379" t="s">
        <v>493</v>
      </c>
      <c r="D34"/>
      <c r="E34"/>
      <c r="G34"/>
      <c r="H34"/>
    </row>
    <row r="35" spans="1:8" ht="14.25">
      <c r="A35" s="379" t="s">
        <v>218</v>
      </c>
      <c r="B35" s="380">
        <v>39281</v>
      </c>
      <c r="C35" s="379" t="s">
        <v>476</v>
      </c>
      <c r="D35" s="376"/>
      <c r="E35"/>
      <c r="G35"/>
      <c r="H35"/>
    </row>
    <row r="36" spans="1:8" ht="14.25">
      <c r="A36" s="379" t="s">
        <v>297</v>
      </c>
      <c r="B36" s="380">
        <v>39281</v>
      </c>
      <c r="C36" s="379" t="s">
        <v>491</v>
      </c>
      <c r="D36"/>
      <c r="E36"/>
      <c r="G36" t="s">
        <v>498</v>
      </c>
      <c r="H36" t="s">
        <v>498</v>
      </c>
    </row>
    <row r="37" spans="1:8" ht="14.25">
      <c r="A37" s="379" t="s">
        <v>183</v>
      </c>
      <c r="B37" s="380">
        <v>39282</v>
      </c>
      <c r="C37" s="379" t="s">
        <v>490</v>
      </c>
      <c r="D37" s="376"/>
      <c r="E37"/>
      <c r="G37" t="s">
        <v>498</v>
      </c>
      <c r="H37" t="s">
        <v>498</v>
      </c>
    </row>
    <row r="135" ht="13.5">
      <c r="M135"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8"/>
  <sheetViews>
    <sheetView workbookViewId="0" topLeftCell="A1">
      <selection activeCell="A239" sqref="A23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7" t="s">
        <v>237</v>
      </c>
      <c r="B1" s="398"/>
      <c r="C1" s="398"/>
      <c r="D1" s="398"/>
    </row>
    <row r="2" spans="1:4" ht="17.25" customHeight="1">
      <c r="A2" s="358" t="s">
        <v>238</v>
      </c>
      <c r="B2" s="358" t="s">
        <v>59</v>
      </c>
      <c r="C2" s="359" t="s">
        <v>70</v>
      </c>
      <c r="D2" s="363" t="s">
        <v>239</v>
      </c>
    </row>
    <row r="3" spans="1:4" ht="15">
      <c r="A3" s="358" t="s">
        <v>270</v>
      </c>
      <c r="B3" s="358">
        <f>SUM(B4:B8)</f>
        <v>41835700</v>
      </c>
      <c r="C3" s="358">
        <f>SUM(C4:C8)</f>
        <v>165200</v>
      </c>
      <c r="D3" s="363">
        <f aca="true" t="shared" si="0" ref="D3:D8">C3/(B3-C3)</f>
        <v>0.00396443527195498</v>
      </c>
    </row>
    <row r="4" spans="1:4" ht="14.25">
      <c r="A4" s="360" t="s">
        <v>182</v>
      </c>
      <c r="B4" s="361">
        <f>VLOOKUP(A4,'Open Int.'!$A$4:$O$195,2,FALSE)</f>
        <v>298850</v>
      </c>
      <c r="C4" s="361">
        <f>VLOOKUP(A4,'Open Int.'!$A$4:$O$195,3,FALSE)</f>
        <v>-13300</v>
      </c>
      <c r="D4" s="362">
        <f t="shared" si="0"/>
        <v>-0.04260772064712478</v>
      </c>
    </row>
    <row r="5" spans="1:4" ht="14.25">
      <c r="A5" s="360" t="s">
        <v>467</v>
      </c>
      <c r="B5" s="361">
        <f>VLOOKUP(A5,'Open Int.'!$A$4:$O$195,2,FALSE)</f>
        <v>184750</v>
      </c>
      <c r="C5" s="361">
        <f>VLOOKUP(A5,'Open Int.'!$A$4:$O$195,3,FALSE)</f>
        <v>-2700</v>
      </c>
      <c r="D5" s="362">
        <f t="shared" si="0"/>
        <v>-0.01440384102427314</v>
      </c>
    </row>
    <row r="6" spans="1:4" ht="14.25">
      <c r="A6" s="360" t="s">
        <v>74</v>
      </c>
      <c r="B6" s="361">
        <f>VLOOKUP(A6,'Open Int.'!$A$4:$O$195,2,FALSE)</f>
        <v>126000</v>
      </c>
      <c r="C6" s="361">
        <f>VLOOKUP(A6,'Open Int.'!$A$4:$O$195,3,FALSE)</f>
        <v>-1800</v>
      </c>
      <c r="D6" s="362">
        <f t="shared" si="0"/>
        <v>-0.014084507042253521</v>
      </c>
    </row>
    <row r="7" spans="1:4" ht="14.25">
      <c r="A7" s="360" t="s">
        <v>468</v>
      </c>
      <c r="B7" s="361">
        <f>VLOOKUP(A7,'Open Int.'!$A$4:$O$195,2,FALSE)</f>
        <v>204150</v>
      </c>
      <c r="C7" s="361">
        <f>VLOOKUP(A7,'Open Int.'!$A$4:$O$195,3,FALSE)</f>
        <v>-4800</v>
      </c>
      <c r="D7" s="362">
        <f t="shared" si="0"/>
        <v>-0.02297200287150036</v>
      </c>
    </row>
    <row r="8" spans="1:4" ht="14.25">
      <c r="A8" s="360" t="s">
        <v>9</v>
      </c>
      <c r="B8" s="361">
        <f>VLOOKUP(A8,'Open Int.'!$A$4:$O$195,2,FALSE)</f>
        <v>41021950</v>
      </c>
      <c r="C8" s="361">
        <f>VLOOKUP(A8,'Open Int.'!$A$4:$O$195,3,FALSE)</f>
        <v>187800</v>
      </c>
      <c r="D8" s="362">
        <f t="shared" si="0"/>
        <v>0.004599091691635555</v>
      </c>
    </row>
    <row r="9" spans="1:4" ht="14.25">
      <c r="A9" s="360"/>
      <c r="B9" s="361"/>
      <c r="C9" s="361"/>
      <c r="D9" s="362"/>
    </row>
    <row r="10" spans="1:4" ht="15">
      <c r="A10" s="358" t="s">
        <v>242</v>
      </c>
      <c r="B10" s="358">
        <f>B15+B11</f>
        <v>49890160</v>
      </c>
      <c r="C10" s="358">
        <f>C15+C11</f>
        <v>-1298146</v>
      </c>
      <c r="D10" s="363">
        <f>C10/(B10-C10)</f>
        <v>-0.025360206293992226</v>
      </c>
    </row>
    <row r="11" spans="1:4" ht="15" outlineLevel="1">
      <c r="A11" s="358" t="s">
        <v>240</v>
      </c>
      <c r="B11" s="358">
        <f>SUM(B12:B14)</f>
        <v>8948150</v>
      </c>
      <c r="C11" s="358">
        <f>SUM(C12:C14)</f>
        <v>22000</v>
      </c>
      <c r="D11" s="363">
        <f aca="true" t="shared" si="1" ref="D11:D20">C11/(B11-C11)</f>
        <v>0.002464668418074982</v>
      </c>
    </row>
    <row r="12" spans="1:4" ht="14.25" outlineLevel="2">
      <c r="A12" s="360" t="s">
        <v>329</v>
      </c>
      <c r="B12" s="361">
        <f>VLOOKUP(A12,'Open Int.'!$A$4:$O$195,2,FALSE)</f>
        <v>2090800</v>
      </c>
      <c r="C12" s="361">
        <f>VLOOKUP(A12,'Open Int.'!$A$4:$O$195,3,FALSE)</f>
        <v>94400</v>
      </c>
      <c r="D12" s="362">
        <f t="shared" si="1"/>
        <v>0.04728511320376678</v>
      </c>
    </row>
    <row r="13" spans="1:4" ht="14.25" outlineLevel="2">
      <c r="A13" s="360" t="s">
        <v>330</v>
      </c>
      <c r="B13" s="361">
        <f>VLOOKUP(A13,'Open Int.'!$A$4:$O$195,2,FALSE)</f>
        <v>1945600</v>
      </c>
      <c r="C13" s="361">
        <f>VLOOKUP(A13,'Open Int.'!$A$4:$O$195,3,FALSE)</f>
        <v>22000</v>
      </c>
      <c r="D13" s="362">
        <f t="shared" si="1"/>
        <v>0.011436889166146809</v>
      </c>
    </row>
    <row r="14" spans="1:4" ht="14.25" outlineLevel="2">
      <c r="A14" s="360" t="s">
        <v>331</v>
      </c>
      <c r="B14" s="361">
        <f>VLOOKUP(A14,'Open Int.'!$A$4:$O$195,2,FALSE)</f>
        <v>4911750</v>
      </c>
      <c r="C14" s="361">
        <f>VLOOKUP(A14,'Open Int.'!$A$4:$O$195,3,FALSE)</f>
        <v>-94400</v>
      </c>
      <c r="D14" s="362">
        <f t="shared" si="1"/>
        <v>-0.01885680612846199</v>
      </c>
    </row>
    <row r="15" spans="1:4" ht="15">
      <c r="A15" s="358" t="s">
        <v>241</v>
      </c>
      <c r="B15" s="358">
        <f>SUM(B16:B20)</f>
        <v>40942010</v>
      </c>
      <c r="C15" s="358">
        <f>SUM(C16:C20)</f>
        <v>-1320146</v>
      </c>
      <c r="D15" s="363">
        <f t="shared" si="1"/>
        <v>-0.031237071766996458</v>
      </c>
    </row>
    <row r="16" spans="1:4" ht="14.25" outlineLevel="2">
      <c r="A16" s="360" t="s">
        <v>332</v>
      </c>
      <c r="B16" s="361">
        <f>VLOOKUP(A16,'Open Int.'!$A$4:$O$195,2,FALSE)</f>
        <v>23139650</v>
      </c>
      <c r="C16" s="361">
        <f>VLOOKUP(A16,'Open Int.'!$A$4:$O$195,3,FALSE)</f>
        <v>-315150</v>
      </c>
      <c r="D16" s="362">
        <f t="shared" si="1"/>
        <v>-0.013436482084690555</v>
      </c>
    </row>
    <row r="17" spans="1:4" ht="14.25" outlineLevel="2">
      <c r="A17" s="360" t="s">
        <v>333</v>
      </c>
      <c r="B17" s="361">
        <f>VLOOKUP(A17,'Open Int.'!$A$4:$O$195,2,FALSE)</f>
        <v>6093600</v>
      </c>
      <c r="C17" s="361">
        <f>VLOOKUP(A17,'Open Int.'!$A$4:$O$195,3,FALSE)</f>
        <v>31200</v>
      </c>
      <c r="D17" s="362">
        <f t="shared" si="1"/>
        <v>0.005146476642913698</v>
      </c>
    </row>
    <row r="18" spans="1:4" ht="14.25" outlineLevel="2">
      <c r="A18" s="360" t="s">
        <v>7</v>
      </c>
      <c r="B18" s="361">
        <f>VLOOKUP(A18,'Open Int.'!$A$4:$O$195,2,FALSE)</f>
        <v>2807688</v>
      </c>
      <c r="C18" s="361">
        <f>VLOOKUP(A18,'Open Int.'!$A$4:$O$195,3,FALSE)</f>
        <v>-94536</v>
      </c>
      <c r="D18" s="362">
        <f t="shared" si="1"/>
        <v>-0.03257364007740271</v>
      </c>
    </row>
    <row r="19" spans="1:4" ht="14.25" outlineLevel="2">
      <c r="A19" s="360" t="s">
        <v>44</v>
      </c>
      <c r="B19" s="361">
        <f>VLOOKUP(A19,'Open Int.'!$A$4:$O$195,2,FALSE)</f>
        <v>2327200</v>
      </c>
      <c r="C19" s="361">
        <f>VLOOKUP(A19,'Open Int.'!$A$4:$O$195,3,FALSE)</f>
        <v>-115600</v>
      </c>
      <c r="D19" s="362">
        <f t="shared" si="1"/>
        <v>-0.04732274439168168</v>
      </c>
    </row>
    <row r="20" spans="1:4" ht="14.25" outlineLevel="2">
      <c r="A20" s="360" t="s">
        <v>306</v>
      </c>
      <c r="B20" s="361">
        <f>VLOOKUP(A20,'Open Int.'!$A$4:$O$195,2,FALSE)</f>
        <v>6573872</v>
      </c>
      <c r="C20" s="361">
        <f>VLOOKUP(A20,'Open Int.'!$A$4:$O$195,3,FALSE)</f>
        <v>-826060</v>
      </c>
      <c r="D20" s="362">
        <f t="shared" si="1"/>
        <v>-0.11163075552586159</v>
      </c>
    </row>
    <row r="21" spans="1:4" ht="15" outlineLevel="1">
      <c r="A21" s="358" t="s">
        <v>243</v>
      </c>
      <c r="B21" s="358">
        <f>SUM(B22:B25)</f>
        <v>18748600</v>
      </c>
      <c r="C21" s="358">
        <f>SUM(C22:C25)</f>
        <v>240750</v>
      </c>
      <c r="D21" s="363">
        <f aca="true" t="shared" si="2" ref="D21:D28">C21/(B21-C21)</f>
        <v>0.013007993905288838</v>
      </c>
    </row>
    <row r="22" spans="1:4" ht="14.25" outlineLevel="1">
      <c r="A22" s="360" t="s">
        <v>180</v>
      </c>
      <c r="B22" s="361">
        <f>VLOOKUP(A22,'Open Int.'!$A$4:$O$195,2,FALSE)</f>
        <v>6670500</v>
      </c>
      <c r="C22" s="361">
        <f>VLOOKUP(A22,'Open Int.'!$A$4:$O$195,3,FALSE)</f>
        <v>79500</v>
      </c>
      <c r="D22" s="362">
        <f t="shared" si="2"/>
        <v>0.012061902594446974</v>
      </c>
    </row>
    <row r="23" spans="1:4" ht="14.25" outlineLevel="1">
      <c r="A23" s="360" t="s">
        <v>308</v>
      </c>
      <c r="B23" s="361">
        <f>VLOOKUP(A23,'Open Int.'!$A$4:$O$195,2,FALSE)</f>
        <v>1551000</v>
      </c>
      <c r="C23" s="361">
        <f>VLOOKUP(A23,'Open Int.'!$A$4:$O$195,3,FALSE)</f>
        <v>-2400</v>
      </c>
      <c r="D23" s="362">
        <f t="shared" si="2"/>
        <v>-0.001544998068752414</v>
      </c>
    </row>
    <row r="24" spans="1:4" ht="14.25" outlineLevel="1">
      <c r="A24" s="360" t="s">
        <v>334</v>
      </c>
      <c r="B24" s="361">
        <f>VLOOKUP(A24,'Open Int.'!$A$4:$O$195,2,FALSE)</f>
        <v>9617000</v>
      </c>
      <c r="C24" s="361">
        <f>VLOOKUP(A24,'Open Int.'!$A$4:$O$195,3,FALSE)</f>
        <v>81000</v>
      </c>
      <c r="D24" s="362">
        <f t="shared" si="2"/>
        <v>0.008494127516778523</v>
      </c>
    </row>
    <row r="25" spans="1:4" ht="14.25" outlineLevel="1">
      <c r="A25" s="360" t="s">
        <v>335</v>
      </c>
      <c r="B25" s="361">
        <f>VLOOKUP(A25,'Open Int.'!$A$4:$O$195,2,FALSE)</f>
        <v>910100</v>
      </c>
      <c r="C25" s="361">
        <f>VLOOKUP(A25,'Open Int.'!$A$4:$O$195,3,FALSE)</f>
        <v>82650</v>
      </c>
      <c r="D25" s="362">
        <f t="shared" si="2"/>
        <v>0.09988518943742825</v>
      </c>
    </row>
    <row r="26" spans="1:4" ht="14.25" outlineLevel="1">
      <c r="A26" s="360"/>
      <c r="B26" s="361"/>
      <c r="C26" s="361"/>
      <c r="D26" s="362"/>
    </row>
    <row r="27" spans="1:4" ht="15">
      <c r="A27" s="358" t="s">
        <v>246</v>
      </c>
      <c r="B27" s="358">
        <f>B44+B28</f>
        <v>159449600</v>
      </c>
      <c r="C27" s="358">
        <f>C44+C28</f>
        <v>5794550</v>
      </c>
      <c r="D27" s="363">
        <f>C27/(B27-C27)</f>
        <v>0.037711419182122556</v>
      </c>
    </row>
    <row r="28" spans="1:4" ht="15" outlineLevel="1">
      <c r="A28" s="358" t="s">
        <v>244</v>
      </c>
      <c r="B28" s="358">
        <f>SUM(B29:B43)</f>
        <v>77120350</v>
      </c>
      <c r="C28" s="358">
        <f>SUM(C29:C43)</f>
        <v>2247450</v>
      </c>
      <c r="D28" s="363">
        <f t="shared" si="2"/>
        <v>0.030016868586631478</v>
      </c>
    </row>
    <row r="29" spans="1:4" ht="14.25" outlineLevel="2">
      <c r="A29" s="360" t="s">
        <v>135</v>
      </c>
      <c r="B29" s="361">
        <f>VLOOKUP(A29,'Open Int.'!$A$4:$O$195,2,FALSE)</f>
        <v>2628850</v>
      </c>
      <c r="C29" s="361">
        <f>VLOOKUP(A29,'Open Int.'!$A$4:$O$195,3,FALSE)</f>
        <v>19600</v>
      </c>
      <c r="D29" s="362">
        <f aca="true" t="shared" si="3" ref="D29:D44">C29/(B29-C29)</f>
        <v>0.007511737089201878</v>
      </c>
    </row>
    <row r="30" spans="1:4" ht="14.25" outlineLevel="2">
      <c r="A30" s="360" t="s">
        <v>336</v>
      </c>
      <c r="B30" s="361">
        <f>VLOOKUP(A30,'Open Int.'!$A$4:$O$195,2,FALSE)</f>
        <v>3291300</v>
      </c>
      <c r="C30" s="361">
        <f>VLOOKUP(A30,'Open Int.'!$A$4:$O$195,3,FALSE)</f>
        <v>25300</v>
      </c>
      <c r="D30" s="362">
        <f t="shared" si="3"/>
        <v>0.007746478873239437</v>
      </c>
    </row>
    <row r="31" spans="1:4" ht="14.25" outlineLevel="2">
      <c r="A31" s="360" t="s">
        <v>337</v>
      </c>
      <c r="B31" s="361">
        <f>VLOOKUP(A31,'Open Int.'!$A$4:$O$195,2,FALSE)</f>
        <v>7355600</v>
      </c>
      <c r="C31" s="361">
        <f>VLOOKUP(A31,'Open Int.'!$A$4:$O$195,3,FALSE)</f>
        <v>96600</v>
      </c>
      <c r="D31" s="362">
        <f t="shared" si="3"/>
        <v>0.013307618129218901</v>
      </c>
    </row>
    <row r="32" spans="1:4" ht="14.25" outlineLevel="2">
      <c r="A32" s="360" t="s">
        <v>338</v>
      </c>
      <c r="B32" s="361">
        <f>VLOOKUP(A32,'Open Int.'!$A$4:$O$195,2,FALSE)</f>
        <v>3610000</v>
      </c>
      <c r="C32" s="361">
        <f>VLOOKUP(A32,'Open Int.'!$A$4:$O$195,3,FALSE)</f>
        <v>-419900</v>
      </c>
      <c r="D32" s="362">
        <f t="shared" si="3"/>
        <v>-0.10419613389910419</v>
      </c>
    </row>
    <row r="33" spans="1:4" ht="14.25" outlineLevel="2">
      <c r="A33" s="360" t="s">
        <v>339</v>
      </c>
      <c r="B33" s="361">
        <f>VLOOKUP(A33,'Open Int.'!$A$4:$O$195,2,FALSE)</f>
        <v>2484800</v>
      </c>
      <c r="C33" s="361">
        <f>VLOOKUP(A33,'Open Int.'!$A$4:$O$195,3,FALSE)</f>
        <v>264000</v>
      </c>
      <c r="D33" s="362">
        <f t="shared" si="3"/>
        <v>0.11887608069164265</v>
      </c>
    </row>
    <row r="34" spans="1:4" ht="14.25" outlineLevel="2">
      <c r="A34" s="360" t="s">
        <v>340</v>
      </c>
      <c r="B34" s="361">
        <f>VLOOKUP(A34,'Open Int.'!$A$4:$O$195,2,FALSE)</f>
        <v>528000</v>
      </c>
      <c r="C34" s="361">
        <f>VLOOKUP(A34,'Open Int.'!$A$4:$O$195,3,FALSE)</f>
        <v>-56400</v>
      </c>
      <c r="D34" s="362">
        <f t="shared" si="3"/>
        <v>-0.09650924024640657</v>
      </c>
    </row>
    <row r="35" spans="1:4" ht="14.25" outlineLevel="2">
      <c r="A35" s="360" t="s">
        <v>453</v>
      </c>
      <c r="B35" s="361">
        <f>VLOOKUP(A35,'Open Int.'!$A$4:$O$195,2,FALSE)</f>
        <v>10804500</v>
      </c>
      <c r="C35" s="361">
        <f>VLOOKUP(A35,'Open Int.'!$A$4:$O$195,3,FALSE)</f>
        <v>603750</v>
      </c>
      <c r="D35" s="362">
        <f t="shared" si="3"/>
        <v>0.05918682449819866</v>
      </c>
    </row>
    <row r="36" spans="1:4" ht="14.25" outlineLevel="2">
      <c r="A36" s="360" t="s">
        <v>395</v>
      </c>
      <c r="B36" s="361">
        <f>VLOOKUP(A36,'Open Int.'!$A$4:$O$195,2,FALSE)</f>
        <v>2098800</v>
      </c>
      <c r="C36" s="361">
        <f>VLOOKUP(A36,'Open Int.'!$A$4:$O$195,3,FALSE)</f>
        <v>134200</v>
      </c>
      <c r="D36" s="362">
        <f t="shared" si="3"/>
        <v>0.0683090705487122</v>
      </c>
    </row>
    <row r="37" spans="1:4" ht="14.25" outlineLevel="2">
      <c r="A37" s="360" t="s">
        <v>143</v>
      </c>
      <c r="B37" s="361">
        <f>VLOOKUP(A37,'Open Int.'!$A$4:$O$195,2,FALSE)</f>
        <v>2368850</v>
      </c>
      <c r="C37" s="361">
        <f>VLOOKUP(A37,'Open Int.'!$A$4:$O$195,3,FALSE)</f>
        <v>-26550</v>
      </c>
      <c r="D37" s="362">
        <f t="shared" si="3"/>
        <v>-0.011083743842364532</v>
      </c>
    </row>
    <row r="38" spans="1:4" ht="14.25" outlineLevel="2">
      <c r="A38" s="360" t="s">
        <v>341</v>
      </c>
      <c r="B38" s="361">
        <f>VLOOKUP(A38,'Open Int.'!$A$4:$O$195,2,FALSE)</f>
        <v>2336400</v>
      </c>
      <c r="C38" s="361">
        <f>VLOOKUP(A38,'Open Int.'!$A$4:$O$195,3,FALSE)</f>
        <v>210000</v>
      </c>
      <c r="D38" s="362">
        <f t="shared" si="3"/>
        <v>0.09875846501128668</v>
      </c>
    </row>
    <row r="39" spans="1:4" ht="14.25" outlineLevel="2">
      <c r="A39" s="360" t="s">
        <v>81</v>
      </c>
      <c r="B39" s="361">
        <f>VLOOKUP(A39,'Open Int.'!$A$4:$O$195,2,FALSE)</f>
        <v>6080400</v>
      </c>
      <c r="C39" s="361">
        <f>VLOOKUP(A39,'Open Int.'!$A$4:$O$195,3,FALSE)</f>
        <v>453600</v>
      </c>
      <c r="D39" s="362">
        <f t="shared" si="3"/>
        <v>0.08061420345489444</v>
      </c>
    </row>
    <row r="40" spans="1:4" ht="14.25" outlineLevel="2">
      <c r="A40" s="360" t="s">
        <v>205</v>
      </c>
      <c r="B40" s="361">
        <f>VLOOKUP(A40,'Open Int.'!$A$4:$O$195,2,FALSE)</f>
        <v>10864250</v>
      </c>
      <c r="C40" s="361">
        <f>VLOOKUP(A40,'Open Int.'!$A$4:$O$195,3,FALSE)</f>
        <v>879750</v>
      </c>
      <c r="D40" s="362">
        <f t="shared" si="3"/>
        <v>0.08811157293805398</v>
      </c>
    </row>
    <row r="41" spans="1:4" ht="14.25" outlineLevel="2">
      <c r="A41" s="360" t="s">
        <v>342</v>
      </c>
      <c r="B41" s="361">
        <f>VLOOKUP(A41,'Open Int.'!$A$4:$O$195,2,FALSE)</f>
        <v>7478400</v>
      </c>
      <c r="C41" s="361">
        <f>VLOOKUP(A41,'Open Int.'!$A$4:$O$195,3,FALSE)</f>
        <v>-235600</v>
      </c>
      <c r="D41" s="362">
        <f t="shared" si="3"/>
        <v>-0.030541871921182268</v>
      </c>
    </row>
    <row r="42" spans="1:4" ht="14.25" outlineLevel="2">
      <c r="A42" s="360" t="s">
        <v>343</v>
      </c>
      <c r="B42" s="361">
        <f>VLOOKUP(A42,'Open Int.'!$A$4:$O$195,2,FALSE)</f>
        <v>9649500</v>
      </c>
      <c r="C42" s="361">
        <f>VLOOKUP(A42,'Open Int.'!$A$4:$O$195,3,FALSE)</f>
        <v>361200</v>
      </c>
      <c r="D42" s="362">
        <f t="shared" si="3"/>
        <v>0.038887632828397016</v>
      </c>
    </row>
    <row r="43" spans="1:4" ht="14.25" outlineLevel="2">
      <c r="A43" s="360" t="s">
        <v>344</v>
      </c>
      <c r="B43" s="361">
        <f>VLOOKUP(A43,'Open Int.'!$A$4:$O$195,2,FALSE)</f>
        <v>5540700</v>
      </c>
      <c r="C43" s="361">
        <f>VLOOKUP(A43,'Open Int.'!$A$4:$O$195,3,FALSE)</f>
        <v>-62100</v>
      </c>
      <c r="D43" s="362">
        <f t="shared" si="3"/>
        <v>-0.011083743842364532</v>
      </c>
    </row>
    <row r="44" spans="1:4" ht="15">
      <c r="A44" s="358" t="s">
        <v>245</v>
      </c>
      <c r="B44" s="358">
        <f>SUM(B45:B53)</f>
        <v>82329250</v>
      </c>
      <c r="C44" s="358">
        <f>SUM(C45:C53)</f>
        <v>3547100</v>
      </c>
      <c r="D44" s="363">
        <f t="shared" si="3"/>
        <v>0.04502415839120918</v>
      </c>
    </row>
    <row r="45" spans="1:4" ht="14.25" outlineLevel="2">
      <c r="A45" s="360" t="s">
        <v>345</v>
      </c>
      <c r="B45" s="361">
        <f>VLOOKUP(A45,'Open Int.'!$A$4:$O$195,2,FALSE)</f>
        <v>496600</v>
      </c>
      <c r="C45" s="361">
        <f>VLOOKUP(A45,'Open Int.'!$A$4:$O$195,3,FALSE)</f>
        <v>172900</v>
      </c>
      <c r="D45" s="362">
        <f aca="true" t="shared" si="4" ref="D45:D53">C45/(B45-C45)</f>
        <v>0.5341365461847389</v>
      </c>
    </row>
    <row r="46" spans="1:4" ht="14.25" outlineLevel="2">
      <c r="A46" s="360" t="s">
        <v>319</v>
      </c>
      <c r="B46" s="361">
        <f>VLOOKUP(A46,'Open Int.'!$A$4:$O$195,2,FALSE)</f>
        <v>1692350</v>
      </c>
      <c r="C46" s="361">
        <f>VLOOKUP(A46,'Open Int.'!$A$4:$O$195,3,FALSE)</f>
        <v>-63800</v>
      </c>
      <c r="D46" s="362">
        <f t="shared" si="4"/>
        <v>-0.03632947071719386</v>
      </c>
    </row>
    <row r="47" spans="1:4" ht="14.25" outlineLevel="2">
      <c r="A47" s="360" t="s">
        <v>346</v>
      </c>
      <c r="B47" s="361">
        <f>VLOOKUP(A47,'Open Int.'!$A$4:$O$195,2,FALSE)</f>
        <v>1715600</v>
      </c>
      <c r="C47" s="361">
        <f>VLOOKUP(A47,'Open Int.'!$A$4:$O$195,3,FALSE)</f>
        <v>-29400</v>
      </c>
      <c r="D47" s="362">
        <f t="shared" si="4"/>
        <v>-0.01684813753581662</v>
      </c>
    </row>
    <row r="48" spans="1:4" ht="14.25" outlineLevel="2">
      <c r="A48" s="360" t="s">
        <v>305</v>
      </c>
      <c r="B48" s="361">
        <f>VLOOKUP(A48,'Open Int.'!$A$4:$O$195,2,FALSE)</f>
        <v>10762500</v>
      </c>
      <c r="C48" s="361">
        <f>VLOOKUP(A48,'Open Int.'!$A$4:$O$195,3,FALSE)</f>
        <v>246400</v>
      </c>
      <c r="D48" s="362">
        <f t="shared" si="4"/>
        <v>0.023430739532716502</v>
      </c>
    </row>
    <row r="49" spans="1:4" ht="14.25" outlineLevel="2">
      <c r="A49" s="360" t="s">
        <v>141</v>
      </c>
      <c r="B49" s="361">
        <f>VLOOKUP(A49,'Open Int.'!$A$4:$O$195,2,FALSE)</f>
        <v>52953600</v>
      </c>
      <c r="C49" s="361">
        <f>VLOOKUP(A49,'Open Int.'!$A$4:$O$195,3,FALSE)</f>
        <v>3266400</v>
      </c>
      <c r="D49" s="362">
        <f t="shared" si="4"/>
        <v>0.06573926484084432</v>
      </c>
    </row>
    <row r="50" spans="1:4" ht="14.25" outlineLevel="2">
      <c r="A50" s="360" t="s">
        <v>348</v>
      </c>
      <c r="B50" s="361">
        <f>VLOOKUP(A50,'Open Int.'!$A$4:$O$195,2,FALSE)</f>
        <v>11049500</v>
      </c>
      <c r="C50" s="361">
        <f>VLOOKUP(A50,'Open Int.'!$A$4:$O$195,3,FALSE)</f>
        <v>-161700</v>
      </c>
      <c r="D50" s="362">
        <f t="shared" si="4"/>
        <v>-0.014423076923076924</v>
      </c>
    </row>
    <row r="51" spans="1:4" ht="14.25" outlineLevel="2">
      <c r="A51" s="360" t="s">
        <v>347</v>
      </c>
      <c r="B51" s="361">
        <f>VLOOKUP(A51,'Open Int.'!$A$4:$O$195,2,FALSE)</f>
        <v>135900</v>
      </c>
      <c r="C51" s="361">
        <f>VLOOKUP(A51,'Open Int.'!$A$4:$O$195,3,FALSE)</f>
        <v>300</v>
      </c>
      <c r="D51" s="362">
        <f t="shared" si="4"/>
        <v>0.0022123893805309734</v>
      </c>
    </row>
    <row r="52" spans="1:4" ht="14.25" outlineLevel="2">
      <c r="A52" s="360" t="s">
        <v>349</v>
      </c>
      <c r="B52" s="361">
        <f>VLOOKUP(A52,'Open Int.'!$A$4:$O$195,2,FALSE)</f>
        <v>2568750</v>
      </c>
      <c r="C52" s="361">
        <f>VLOOKUP(A52,'Open Int.'!$A$4:$O$195,3,FALSE)</f>
        <v>80000</v>
      </c>
      <c r="D52" s="362">
        <f t="shared" si="4"/>
        <v>0.03214465092918132</v>
      </c>
    </row>
    <row r="53" spans="1:4" ht="14.25" outlineLevel="2">
      <c r="A53" s="360" t="s">
        <v>350</v>
      </c>
      <c r="B53" s="361">
        <f>VLOOKUP(A53,'Open Int.'!$A$4:$O$195,2,FALSE)</f>
        <v>954450</v>
      </c>
      <c r="C53" s="361">
        <f>VLOOKUP(A53,'Open Int.'!$A$4:$O$195,3,FALSE)</f>
        <v>36000</v>
      </c>
      <c r="D53" s="362">
        <f t="shared" si="4"/>
        <v>0.039196472317491425</v>
      </c>
    </row>
    <row r="54" spans="1:4" ht="15" outlineLevel="1">
      <c r="A54" s="358" t="s">
        <v>247</v>
      </c>
      <c r="B54" s="358">
        <f>SUM(B55:B63)</f>
        <v>24277180</v>
      </c>
      <c r="C54" s="358">
        <f>SUM(C55:C63)</f>
        <v>2777276</v>
      </c>
      <c r="D54" s="363">
        <f aca="true" t="shared" si="5" ref="D54:D85">C54/(B54-C54)</f>
        <v>0.12917620469375118</v>
      </c>
    </row>
    <row r="55" spans="1:4" ht="14.25" outlineLevel="1">
      <c r="A55" s="360" t="s">
        <v>134</v>
      </c>
      <c r="B55" s="361">
        <f>VLOOKUP(A55,'Open Int.'!$A$4:$O$195,2,FALSE)</f>
        <v>309300</v>
      </c>
      <c r="C55" s="361">
        <f>VLOOKUP(A55,'Open Int.'!$A$4:$O$195,3,FALSE)</f>
        <v>-8000</v>
      </c>
      <c r="D55" s="362">
        <f t="shared" si="5"/>
        <v>-0.025212732429877087</v>
      </c>
    </row>
    <row r="56" spans="1:4" ht="14.25" outlineLevel="1">
      <c r="A56" s="360" t="s">
        <v>279</v>
      </c>
      <c r="B56" s="361">
        <f>VLOOKUP(A56,'Open Int.'!$A$4:$O$195,2,FALSE)</f>
        <v>993200</v>
      </c>
      <c r="C56" s="361">
        <f>VLOOKUP(A56,'Open Int.'!$A$4:$O$195,3,FALSE)</f>
        <v>99600</v>
      </c>
      <c r="D56" s="362">
        <f t="shared" si="5"/>
        <v>0.11145926589077887</v>
      </c>
    </row>
    <row r="57" spans="1:4" ht="14.25" outlineLevel="1">
      <c r="A57" s="360" t="s">
        <v>445</v>
      </c>
      <c r="B57" s="361">
        <f>VLOOKUP(A57,'Open Int.'!$A$4:$O$195,2,FALSE)</f>
        <v>538800</v>
      </c>
      <c r="C57" s="361">
        <f>VLOOKUP(A57,'Open Int.'!$A$4:$O$195,3,FALSE)</f>
        <v>15800</v>
      </c>
      <c r="D57" s="362">
        <f t="shared" si="5"/>
        <v>0.030210325047801148</v>
      </c>
    </row>
    <row r="58" spans="1:4" ht="14.25" outlineLevel="1">
      <c r="A58" s="360" t="s">
        <v>406</v>
      </c>
      <c r="B58" s="361">
        <f>VLOOKUP(A58,'Open Int.'!$A$4:$O$195,2,FALSE)</f>
        <v>914400</v>
      </c>
      <c r="C58" s="361">
        <f>VLOOKUP(A58,'Open Int.'!$A$4:$O$195,3,FALSE)</f>
        <v>86400</v>
      </c>
      <c r="D58" s="362">
        <f t="shared" si="5"/>
        <v>0.10434782608695652</v>
      </c>
    </row>
    <row r="59" spans="1:4" ht="14.25">
      <c r="A59" s="360" t="s">
        <v>210</v>
      </c>
      <c r="B59" s="361">
        <f>VLOOKUP(A59,'Open Int.'!$A$4:$O$195,2,FALSE)</f>
        <v>2527200</v>
      </c>
      <c r="C59" s="361">
        <f>VLOOKUP(A59,'Open Int.'!$A$4:$O$195,3,FALSE)</f>
        <v>-1400</v>
      </c>
      <c r="D59" s="362">
        <f t="shared" si="5"/>
        <v>-0.0005536660602705055</v>
      </c>
    </row>
    <row r="60" spans="1:4" ht="14.25" outlineLevel="1">
      <c r="A60" s="360" t="s">
        <v>446</v>
      </c>
      <c r="B60" s="361">
        <f>VLOOKUP(A60,'Open Int.'!$A$4:$O$195,2,FALSE)</f>
        <v>550000</v>
      </c>
      <c r="C60" s="361">
        <f>VLOOKUP(A60,'Open Int.'!$A$4:$O$195,3,FALSE)</f>
        <v>32500</v>
      </c>
      <c r="D60" s="362">
        <f t="shared" si="5"/>
        <v>0.06280193236714976</v>
      </c>
    </row>
    <row r="61" spans="1:4" ht="14.25">
      <c r="A61" s="360" t="s">
        <v>323</v>
      </c>
      <c r="B61" s="361">
        <f>VLOOKUP(A61,'Open Int.'!$A$4:$O$195,2,FALSE)</f>
        <v>6967400</v>
      </c>
      <c r="C61" s="361">
        <f>VLOOKUP(A61,'Open Int.'!$A$4:$O$195,3,FALSE)</f>
        <v>968000</v>
      </c>
      <c r="D61" s="362">
        <f t="shared" si="5"/>
        <v>0.16134946828016136</v>
      </c>
    </row>
    <row r="62" spans="1:4" ht="14.25">
      <c r="A62" s="360" t="s">
        <v>351</v>
      </c>
      <c r="B62" s="361">
        <f>VLOOKUP(A62,'Open Int.'!$A$4:$O$195,2,FALSE)</f>
        <v>10417500</v>
      </c>
      <c r="C62" s="361">
        <f>VLOOKUP(A62,'Open Int.'!$A$4:$O$195,3,FALSE)</f>
        <v>1584000</v>
      </c>
      <c r="D62" s="362">
        <f t="shared" si="5"/>
        <v>0.1793173713703515</v>
      </c>
    </row>
    <row r="63" spans="1:4" ht="14.25" outlineLevel="1">
      <c r="A63" s="360" t="s">
        <v>248</v>
      </c>
      <c r="B63" s="361">
        <f>VLOOKUP(A63,'Open Int.'!$A$4:$O$195,2,FALSE)</f>
        <v>1059380</v>
      </c>
      <c r="C63" s="361">
        <f>VLOOKUP(A63,'Open Int.'!$A$4:$O$195,3,FALSE)</f>
        <v>376</v>
      </c>
      <c r="D63" s="362">
        <f t="shared" si="5"/>
        <v>0.0003550505947097461</v>
      </c>
    </row>
    <row r="64" spans="1:4" ht="15" outlineLevel="1">
      <c r="A64" s="358" t="s">
        <v>249</v>
      </c>
      <c r="B64" s="358">
        <f>SUM(B65:B72)</f>
        <v>38165769</v>
      </c>
      <c r="C64" s="358">
        <f>SUM(C65:C72)</f>
        <v>-3618155</v>
      </c>
      <c r="D64" s="363">
        <f t="shared" si="5"/>
        <v>-0.08659203477394799</v>
      </c>
    </row>
    <row r="65" spans="1:4" ht="14.25">
      <c r="A65" s="360" t="s">
        <v>0</v>
      </c>
      <c r="B65" s="361">
        <f>VLOOKUP(A65,'Open Int.'!$A$4:$O$195,2,FALSE)</f>
        <v>2071125</v>
      </c>
      <c r="C65" s="361">
        <f>VLOOKUP(A65,'Open Int.'!$A$4:$O$195,3,FALSE)</f>
        <v>73125</v>
      </c>
      <c r="D65" s="362">
        <f t="shared" si="5"/>
        <v>0.0365990990990991</v>
      </c>
    </row>
    <row r="66" spans="1:4" ht="14.25">
      <c r="A66" s="360" t="s">
        <v>449</v>
      </c>
      <c r="B66" s="361">
        <f>VLOOKUP(A66,'Open Int.'!$A$4:$O$195,2,FALSE)</f>
        <v>977500</v>
      </c>
      <c r="C66" s="361">
        <f>VLOOKUP(A66,'Open Int.'!$A$4:$O$195,3,FALSE)</f>
        <v>81600</v>
      </c>
      <c r="D66" s="362">
        <f t="shared" si="5"/>
        <v>0.09108159392789374</v>
      </c>
    </row>
    <row r="67" spans="1:4" ht="14.25">
      <c r="A67" s="360" t="s">
        <v>222</v>
      </c>
      <c r="B67" s="361">
        <f>VLOOKUP(A67,'Open Int.'!$A$4:$O$195,2,FALSE)</f>
        <v>716496</v>
      </c>
      <c r="C67" s="361">
        <f>VLOOKUP(A67,'Open Int.'!$A$4:$O$195,3,FALSE)</f>
        <v>47960</v>
      </c>
      <c r="D67" s="362">
        <f t="shared" si="5"/>
        <v>0.07173884428063709</v>
      </c>
    </row>
    <row r="68" spans="1:4" ht="14.25">
      <c r="A68" s="360" t="s">
        <v>352</v>
      </c>
      <c r="B68" s="361">
        <f>VLOOKUP(A68,'Open Int.'!$A$4:$O$195,2,FALSE)</f>
        <v>24442948</v>
      </c>
      <c r="C68" s="361">
        <f>VLOOKUP(A68,'Open Int.'!$A$4:$O$195,3,FALSE)</f>
        <v>-3391990</v>
      </c>
      <c r="D68" s="362">
        <f t="shared" si="5"/>
        <v>-0.12186087858359879</v>
      </c>
    </row>
    <row r="69" spans="1:4" ht="14.25" outlineLevel="1">
      <c r="A69" s="360" t="s">
        <v>353</v>
      </c>
      <c r="B69" s="361">
        <f>VLOOKUP(A69,'Open Int.'!$A$4:$O$195,2,FALSE)</f>
        <v>7783600</v>
      </c>
      <c r="C69" s="361">
        <f>VLOOKUP(A69,'Open Int.'!$A$4:$O$195,3,FALSE)</f>
        <v>-796050</v>
      </c>
      <c r="D69" s="362">
        <f t="shared" si="5"/>
        <v>-0.09278350515463918</v>
      </c>
    </row>
    <row r="70" spans="1:4" ht="14.25" outlineLevel="1">
      <c r="A70" s="360" t="s">
        <v>317</v>
      </c>
      <c r="B70" s="361">
        <f>VLOOKUP(A70,'Open Int.'!$A$4:$O$195,2,FALSE)</f>
        <v>1250100</v>
      </c>
      <c r="C70" s="361">
        <f>VLOOKUP(A70,'Open Int.'!$A$4:$O$195,3,FALSE)</f>
        <v>324600</v>
      </c>
      <c r="D70" s="362">
        <f t="shared" si="5"/>
        <v>0.3507293354943274</v>
      </c>
    </row>
    <row r="71" spans="1:4" ht="14.25">
      <c r="A71" s="360" t="s">
        <v>450</v>
      </c>
      <c r="B71" s="361">
        <f>VLOOKUP(A71,'Open Int.'!$A$4:$O$195,2,FALSE)</f>
        <v>52600</v>
      </c>
      <c r="C71" s="361">
        <f>VLOOKUP(A71,'Open Int.'!$A$4:$O$195,3,FALSE)</f>
        <v>8600</v>
      </c>
      <c r="D71" s="362">
        <f t="shared" si="5"/>
        <v>0.19545454545454546</v>
      </c>
    </row>
    <row r="72" spans="1:4" ht="14.25" outlineLevel="1">
      <c r="A72" s="360" t="s">
        <v>327</v>
      </c>
      <c r="B72" s="361">
        <f>VLOOKUP(A72,'Open Int.'!$A$4:$O$195,2,FALSE)</f>
        <v>871400</v>
      </c>
      <c r="C72" s="361">
        <f>VLOOKUP(A72,'Open Int.'!$A$4:$O$195,3,FALSE)</f>
        <v>34000</v>
      </c>
      <c r="D72" s="362">
        <f t="shared" si="5"/>
        <v>0.04060186290900406</v>
      </c>
    </row>
    <row r="73" spans="1:4" ht="15" outlineLevel="1">
      <c r="A73" s="358" t="s">
        <v>267</v>
      </c>
      <c r="B73" s="358">
        <f>SUM(B74:B80)</f>
        <v>75833250</v>
      </c>
      <c r="C73" s="358">
        <f>SUM(C74:C80)</f>
        <v>-850500</v>
      </c>
      <c r="D73" s="363">
        <f t="shared" si="5"/>
        <v>-0.011091006895202699</v>
      </c>
    </row>
    <row r="74" spans="1:4" ht="14.25">
      <c r="A74" s="360" t="s">
        <v>447</v>
      </c>
      <c r="B74" s="361">
        <f>VLOOKUP(A74,'Open Int.'!$A$4:$O$195,2,FALSE)</f>
        <v>17904150</v>
      </c>
      <c r="C74" s="361">
        <f>VLOOKUP(A74,'Open Int.'!$A$4:$O$195,3,FALSE)</f>
        <v>49500</v>
      </c>
      <c r="D74" s="362">
        <f t="shared" si="5"/>
        <v>0.0027723870252287217</v>
      </c>
    </row>
    <row r="75" spans="1:4" ht="14.25">
      <c r="A75" s="360" t="s">
        <v>382</v>
      </c>
      <c r="B75" s="361">
        <f>VLOOKUP(A75,'Open Int.'!$A$4:$O$195,2,FALSE)</f>
        <v>6837900</v>
      </c>
      <c r="C75" s="361">
        <f>VLOOKUP(A75,'Open Int.'!$A$4:$O$195,3,FALSE)</f>
        <v>-20700</v>
      </c>
      <c r="D75" s="362">
        <f t="shared" si="5"/>
        <v>-0.0030181086519114686</v>
      </c>
    </row>
    <row r="76" spans="1:4" ht="14.25">
      <c r="A76" s="360" t="s">
        <v>166</v>
      </c>
      <c r="B76" s="361">
        <f>VLOOKUP(A76,'Open Int.'!$A$4:$O$195,2,FALSE)</f>
        <v>4307000</v>
      </c>
      <c r="C76" s="361">
        <f>VLOOKUP(A76,'Open Int.'!$A$4:$O$195,3,FALSE)</f>
        <v>29500</v>
      </c>
      <c r="D76" s="362">
        <f t="shared" si="5"/>
        <v>0.006896551724137931</v>
      </c>
    </row>
    <row r="77" spans="1:4" ht="14.25">
      <c r="A77" s="360" t="s">
        <v>316</v>
      </c>
      <c r="B77" s="361">
        <f>VLOOKUP(A77,'Open Int.'!$A$4:$O$195,2,FALSE)</f>
        <v>3385200</v>
      </c>
      <c r="C77" s="361">
        <f>VLOOKUP(A77,'Open Int.'!$A$4:$O$195,3,FALSE)</f>
        <v>9800</v>
      </c>
      <c r="D77" s="362">
        <f t="shared" si="5"/>
        <v>0.002903359601824969</v>
      </c>
    </row>
    <row r="78" spans="1:4" ht="14.25" outlineLevel="1">
      <c r="A78" s="360" t="s">
        <v>383</v>
      </c>
      <c r="B78" s="361">
        <f>VLOOKUP(A78,'Open Int.'!$A$4:$O$195,2,FALSE)</f>
        <v>38976000</v>
      </c>
      <c r="C78" s="361">
        <f>VLOOKUP(A78,'Open Int.'!$A$4:$O$195,3,FALSE)</f>
        <v>-966000</v>
      </c>
      <c r="D78" s="362">
        <f t="shared" si="5"/>
        <v>-0.024185068349106203</v>
      </c>
    </row>
    <row r="79" spans="1:4" ht="14.25" outlineLevel="1">
      <c r="A79" s="360" t="s">
        <v>384</v>
      </c>
      <c r="B79" s="361">
        <f>VLOOKUP(A79,'Open Int.'!$A$4:$O$195,2,FALSE)</f>
        <v>3977100</v>
      </c>
      <c r="C79" s="361">
        <f>VLOOKUP(A79,'Open Int.'!$A$4:$O$195,3,FALSE)</f>
        <v>62100</v>
      </c>
      <c r="D79" s="362">
        <f t="shared" si="5"/>
        <v>0.015862068965517243</v>
      </c>
    </row>
    <row r="80" spans="1:4" ht="14.25" outlineLevel="1">
      <c r="A80" s="360" t="s">
        <v>448</v>
      </c>
      <c r="B80" s="361">
        <f>VLOOKUP(A80,'Open Int.'!$A$4:$O$195,2,FALSE)</f>
        <v>445900</v>
      </c>
      <c r="C80" s="361">
        <f>VLOOKUP(A80,'Open Int.'!$A$4:$O$195,3,FALSE)</f>
        <v>-14700</v>
      </c>
      <c r="D80" s="362">
        <f t="shared" si="5"/>
        <v>-0.031914893617021274</v>
      </c>
    </row>
    <row r="81" spans="1:4" ht="15" outlineLevel="1">
      <c r="A81" s="358" t="s">
        <v>250</v>
      </c>
      <c r="B81" s="358">
        <f>SUM(B82:B87)</f>
        <v>42118866</v>
      </c>
      <c r="C81" s="358">
        <f>SUM(C82:C87)</f>
        <v>462628</v>
      </c>
      <c r="D81" s="363">
        <f t="shared" si="5"/>
        <v>0.011105851661400629</v>
      </c>
    </row>
    <row r="82" spans="1:4" ht="14.25">
      <c r="A82" s="360" t="s">
        <v>251</v>
      </c>
      <c r="B82" s="361">
        <f>VLOOKUP(A82,'Open Int.'!$A$4:$O$195,2,FALSE)</f>
        <v>901950</v>
      </c>
      <c r="C82" s="361">
        <f>VLOOKUP(A82,'Open Int.'!$A$4:$O$195,3,FALSE)</f>
        <v>-8400</v>
      </c>
      <c r="D82" s="362">
        <f t="shared" si="5"/>
        <v>-0.00922722029988466</v>
      </c>
    </row>
    <row r="83" spans="1:4" ht="14.25" outlineLevel="1">
      <c r="A83" s="360" t="s">
        <v>139</v>
      </c>
      <c r="B83" s="361">
        <f>VLOOKUP(A83,'Open Int.'!$A$4:$O$195,2,FALSE)</f>
        <v>7176600</v>
      </c>
      <c r="C83" s="361">
        <f>VLOOKUP(A83,'Open Int.'!$A$4:$O$195,3,FALSE)</f>
        <v>51300</v>
      </c>
      <c r="D83" s="362">
        <f t="shared" si="5"/>
        <v>0.0071996968548692685</v>
      </c>
    </row>
    <row r="84" spans="1:4" ht="14.25" outlineLevel="1">
      <c r="A84" s="360" t="s">
        <v>354</v>
      </c>
      <c r="B84" s="361">
        <f>VLOOKUP(A84,'Open Int.'!$A$4:$O$195,2,FALSE)</f>
        <v>11321000</v>
      </c>
      <c r="C84" s="361">
        <f>VLOOKUP(A84,'Open Int.'!$A$4:$O$195,3,FALSE)</f>
        <v>350000</v>
      </c>
      <c r="D84" s="362">
        <f t="shared" si="5"/>
        <v>0.0319022878497858</v>
      </c>
    </row>
    <row r="85" spans="1:4" ht="14.25" outlineLevel="1">
      <c r="A85" s="360" t="s">
        <v>6</v>
      </c>
      <c r="B85" s="361">
        <f>VLOOKUP(A85,'Open Int.'!$A$4:$O$195,2,FALSE)</f>
        <v>18938250</v>
      </c>
      <c r="C85" s="361">
        <f>VLOOKUP(A85,'Open Int.'!$A$4:$O$195,3,FALSE)</f>
        <v>-148500</v>
      </c>
      <c r="D85" s="362">
        <f t="shared" si="5"/>
        <v>-0.007780266415183308</v>
      </c>
    </row>
    <row r="86" spans="1:4" ht="14.25" outlineLevel="1">
      <c r="A86" s="360" t="s">
        <v>355</v>
      </c>
      <c r="B86" s="361">
        <f>VLOOKUP(A86,'Open Int.'!$A$4:$O$195,2,FALSE)</f>
        <v>2496450</v>
      </c>
      <c r="C86" s="361">
        <f>VLOOKUP(A86,'Open Int.'!$A$4:$O$195,3,FALSE)</f>
        <v>117700</v>
      </c>
      <c r="D86" s="362">
        <f aca="true" t="shared" si="6" ref="D86:D115">C86/(B86-C86)</f>
        <v>0.04947976878612717</v>
      </c>
    </row>
    <row r="87" spans="1:4" ht="14.25" outlineLevel="1">
      <c r="A87" s="360" t="s">
        <v>252</v>
      </c>
      <c r="B87" s="361">
        <f>VLOOKUP(A87,'Open Int.'!$A$4:$O$195,2,FALSE)</f>
        <v>1284616</v>
      </c>
      <c r="C87" s="361">
        <f>VLOOKUP(A87,'Open Int.'!$A$4:$O$195,3,FALSE)</f>
        <v>100528</v>
      </c>
      <c r="D87" s="362">
        <f t="shared" si="6"/>
        <v>0.0848990953375087</v>
      </c>
    </row>
    <row r="88" spans="1:4" ht="15" outlineLevel="1">
      <c r="A88" s="358" t="s">
        <v>253</v>
      </c>
      <c r="B88" s="358">
        <f>SUM(B89:B102)</f>
        <v>55246500</v>
      </c>
      <c r="C88" s="358">
        <f>SUM(C89:C102)</f>
        <v>381500</v>
      </c>
      <c r="D88" s="363">
        <f t="shared" si="6"/>
        <v>0.006953431149184361</v>
      </c>
    </row>
    <row r="89" spans="1:4" ht="14.25" outlineLevel="1">
      <c r="A89" s="360" t="s">
        <v>454</v>
      </c>
      <c r="B89" s="361">
        <f>VLOOKUP(A89,'Open Int.'!$A$4:$O$195,2,FALSE)</f>
        <v>409500</v>
      </c>
      <c r="C89" s="361">
        <f>VLOOKUP(A89,'Open Int.'!$A$4:$O$195,3,FALSE)</f>
        <v>14550</v>
      </c>
      <c r="D89" s="362">
        <f t="shared" si="6"/>
        <v>0.03684010634257501</v>
      </c>
    </row>
    <row r="90" spans="1:4" ht="14.25" outlineLevel="1">
      <c r="A90" s="360" t="s">
        <v>455</v>
      </c>
      <c r="B90" s="361">
        <f>VLOOKUP(A90,'Open Int.'!$A$4:$O$195,2,FALSE)</f>
        <v>629850</v>
      </c>
      <c r="C90" s="361">
        <f>VLOOKUP(A90,'Open Int.'!$A$4:$O$195,3,FALSE)</f>
        <v>40350</v>
      </c>
      <c r="D90" s="362">
        <f t="shared" si="6"/>
        <v>0.06844783715012723</v>
      </c>
    </row>
    <row r="91" spans="1:4" ht="14.25">
      <c r="A91" s="360" t="s">
        <v>356</v>
      </c>
      <c r="B91" s="361">
        <f>VLOOKUP(A91,'Open Int.'!$A$4:$O$195,2,FALSE)</f>
        <v>3526250</v>
      </c>
      <c r="C91" s="361">
        <f>VLOOKUP(A91,'Open Int.'!$A$4:$O$195,3,FALSE)</f>
        <v>118950</v>
      </c>
      <c r="D91" s="362">
        <f t="shared" si="6"/>
        <v>0.034910339565051504</v>
      </c>
    </row>
    <row r="92" spans="1:4" ht="14.25">
      <c r="A92" s="360" t="s">
        <v>432</v>
      </c>
      <c r="B92" s="361">
        <f>VLOOKUP(A92,'Open Int.'!$A$4:$O$195,2,FALSE)</f>
        <v>357000</v>
      </c>
      <c r="C92" s="361">
        <f>VLOOKUP(A92,'Open Int.'!$A$4:$O$195,3,FALSE)</f>
        <v>5250</v>
      </c>
      <c r="D92" s="362">
        <f t="shared" si="6"/>
        <v>0.014925373134328358</v>
      </c>
    </row>
    <row r="93" spans="1:4" ht="14.25" outlineLevel="1">
      <c r="A93" s="360" t="s">
        <v>357</v>
      </c>
      <c r="B93" s="361">
        <f>VLOOKUP(A93,'Open Int.'!$A$4:$O$195,2,FALSE)</f>
        <v>5450800</v>
      </c>
      <c r="C93" s="361">
        <f>VLOOKUP(A93,'Open Int.'!$A$4:$O$195,3,FALSE)</f>
        <v>-103000</v>
      </c>
      <c r="D93" s="362">
        <f t="shared" si="6"/>
        <v>-0.018545860491915447</v>
      </c>
    </row>
    <row r="94" spans="1:4" ht="14.25" outlineLevel="1">
      <c r="A94" s="360" t="s">
        <v>456</v>
      </c>
      <c r="B94" s="361">
        <f>VLOOKUP(A94,'Open Int.'!$A$4:$O$195,2,FALSE)</f>
        <v>1890350</v>
      </c>
      <c r="C94" s="361">
        <f>VLOOKUP(A94,'Open Int.'!$A$4:$O$195,3,FALSE)</f>
        <v>50050</v>
      </c>
      <c r="D94" s="362">
        <f t="shared" si="6"/>
        <v>0.027196652719665274</v>
      </c>
    </row>
    <row r="95" spans="1:4" ht="14.25" outlineLevel="1">
      <c r="A95" s="360" t="s">
        <v>278</v>
      </c>
      <c r="B95" s="361">
        <f>VLOOKUP(A95,'Open Int.'!$A$4:$O$195,2,FALSE)</f>
        <v>4124800</v>
      </c>
      <c r="C95" s="361">
        <f>VLOOKUP(A95,'Open Int.'!$A$4:$O$195,3,FALSE)</f>
        <v>-76000</v>
      </c>
      <c r="D95" s="362">
        <f t="shared" si="6"/>
        <v>-0.018091792039611504</v>
      </c>
    </row>
    <row r="96" spans="1:4" ht="14.25" outlineLevel="1">
      <c r="A96" s="360" t="s">
        <v>254</v>
      </c>
      <c r="B96" s="361">
        <f>VLOOKUP(A96,'Open Int.'!$A$4:$O$195,2,FALSE)</f>
        <v>3494400</v>
      </c>
      <c r="C96" s="361">
        <f>VLOOKUP(A96,'Open Int.'!$A$4:$O$195,3,FALSE)</f>
        <v>-55900</v>
      </c>
      <c r="D96" s="362">
        <f t="shared" si="6"/>
        <v>-0.015745148297326986</v>
      </c>
    </row>
    <row r="97" spans="1:4" ht="14.25" outlineLevel="1">
      <c r="A97" s="360" t="s">
        <v>255</v>
      </c>
      <c r="B97" s="361">
        <f>VLOOKUP(A97,'Open Int.'!$A$4:$O$195,2,FALSE)</f>
        <v>7196000</v>
      </c>
      <c r="C97" s="361">
        <f>VLOOKUP(A97,'Open Int.'!$A$4:$O$195,3,FALSE)</f>
        <v>-140000</v>
      </c>
      <c r="D97" s="362">
        <f t="shared" si="6"/>
        <v>-0.019083969465648856</v>
      </c>
    </row>
    <row r="98" spans="1:4" ht="14.25" outlineLevel="1">
      <c r="A98" s="360" t="s">
        <v>457</v>
      </c>
      <c r="B98" s="361">
        <f>VLOOKUP(A98,'Open Int.'!$A$4:$O$195,2,FALSE)</f>
        <v>1754550</v>
      </c>
      <c r="C98" s="361">
        <f>VLOOKUP(A98,'Open Int.'!$A$4:$O$195,3,FALSE)</f>
        <v>297450</v>
      </c>
      <c r="D98" s="362">
        <f t="shared" si="6"/>
        <v>0.20413835701050032</v>
      </c>
    </row>
    <row r="99" spans="1:4" ht="14.25" outlineLevel="1">
      <c r="A99" s="360" t="s">
        <v>358</v>
      </c>
      <c r="B99" s="361">
        <f>VLOOKUP(A99,'Open Int.'!$A$4:$O$195,2,FALSE)</f>
        <v>10632600</v>
      </c>
      <c r="C99" s="361">
        <f>VLOOKUP(A99,'Open Int.'!$A$4:$O$195,3,FALSE)</f>
        <v>-45000</v>
      </c>
      <c r="D99" s="362">
        <f t="shared" si="6"/>
        <v>-0.004214430209035738</v>
      </c>
    </row>
    <row r="100" spans="1:4" ht="14.25" outlineLevel="1">
      <c r="A100" s="360" t="s">
        <v>458</v>
      </c>
      <c r="B100" s="361">
        <f>VLOOKUP(A100,'Open Int.'!$A$4:$O$195,2,FALSE)</f>
        <v>3122700</v>
      </c>
      <c r="C100" s="361">
        <f>VLOOKUP(A100,'Open Int.'!$A$4:$O$195,3,FALSE)</f>
        <v>18900</v>
      </c>
      <c r="D100" s="362">
        <f t="shared" si="6"/>
        <v>0.006089309878213802</v>
      </c>
    </row>
    <row r="101" spans="1:4" ht="14.25" outlineLevel="1">
      <c r="A101" s="360" t="s">
        <v>118</v>
      </c>
      <c r="B101" s="361">
        <f>VLOOKUP(A101,'Open Int.'!$A$4:$O$195,2,FALSE)</f>
        <v>5639500</v>
      </c>
      <c r="C101" s="361">
        <f>VLOOKUP(A101,'Open Int.'!$A$4:$O$195,3,FALSE)</f>
        <v>322500</v>
      </c>
      <c r="D101" s="362">
        <f t="shared" si="6"/>
        <v>0.06065450441978559</v>
      </c>
    </row>
    <row r="102" spans="1:4" ht="14.25" outlineLevel="1">
      <c r="A102" s="360" t="s">
        <v>256</v>
      </c>
      <c r="B102" s="361">
        <f>VLOOKUP(A102,'Open Int.'!$A$4:$O$195,2,FALSE)</f>
        <v>7018200</v>
      </c>
      <c r="C102" s="361">
        <f>VLOOKUP(A102,'Open Int.'!$A$4:$O$195,3,FALSE)</f>
        <v>-66600</v>
      </c>
      <c r="D102" s="362">
        <f t="shared" si="6"/>
        <v>-0.009400406504065041</v>
      </c>
    </row>
    <row r="103" spans="1:4" ht="15">
      <c r="A103" s="358" t="s">
        <v>273</v>
      </c>
      <c r="B103" s="358">
        <f>SUM(B104:B114)</f>
        <v>39854500</v>
      </c>
      <c r="C103" s="358">
        <f>SUM(C104:C114)</f>
        <v>1546950</v>
      </c>
      <c r="D103" s="363">
        <f t="shared" si="6"/>
        <v>0.04038237893052414</v>
      </c>
    </row>
    <row r="104" spans="1:4" ht="14.25">
      <c r="A104" s="360" t="s">
        <v>440</v>
      </c>
      <c r="B104" s="361">
        <f>VLOOKUP(A104,'Open Int.'!$A$4:$O$195,2,FALSE)</f>
        <v>1710800</v>
      </c>
      <c r="C104" s="361">
        <f>VLOOKUP(A104,'Open Int.'!$A$4:$O$195,3,FALSE)</f>
        <v>175500</v>
      </c>
      <c r="D104" s="362">
        <f t="shared" si="6"/>
        <v>0.1143099068585944</v>
      </c>
    </row>
    <row r="105" spans="1:4" ht="14.25">
      <c r="A105" s="360" t="s">
        <v>441</v>
      </c>
      <c r="B105" s="361">
        <f>VLOOKUP(A105,'Open Int.'!$A$4:$O$195,2,FALSE)</f>
        <v>1118950</v>
      </c>
      <c r="C105" s="361">
        <f>VLOOKUP(A105,'Open Int.'!$A$4:$O$195,3,FALSE)</f>
        <v>23450</v>
      </c>
      <c r="D105" s="362">
        <f t="shared" si="6"/>
        <v>0.021405750798722045</v>
      </c>
    </row>
    <row r="106" spans="1:4" ht="14.25">
      <c r="A106" s="360" t="s">
        <v>390</v>
      </c>
      <c r="B106" s="361">
        <f>VLOOKUP(A106,'Open Int.'!$A$4:$O$195,2,FALSE)</f>
        <v>4003000</v>
      </c>
      <c r="C106" s="361">
        <f>VLOOKUP(A106,'Open Int.'!$A$4:$O$195,3,FALSE)</f>
        <v>605000</v>
      </c>
      <c r="D106" s="362">
        <f t="shared" si="6"/>
        <v>0.17804590935844614</v>
      </c>
    </row>
    <row r="107" spans="1:4" ht="14.25">
      <c r="A107" s="360" t="s">
        <v>290</v>
      </c>
      <c r="B107" s="361">
        <f>VLOOKUP(A107,'Open Int.'!$A$4:$O$195,2,FALSE)</f>
        <v>7250600</v>
      </c>
      <c r="C107" s="361">
        <f>VLOOKUP(A107,'Open Int.'!$A$4:$O$195,3,FALSE)</f>
        <v>-127400</v>
      </c>
      <c r="D107" s="362">
        <f t="shared" si="6"/>
        <v>-0.01726755218216319</v>
      </c>
    </row>
    <row r="108" spans="1:4" ht="14.25">
      <c r="A108" s="360" t="s">
        <v>389</v>
      </c>
      <c r="B108" s="361">
        <f>VLOOKUP(A108,'Open Int.'!$A$4:$O$195,2,FALSE)</f>
        <v>5740000</v>
      </c>
      <c r="C108" s="361">
        <f>VLOOKUP(A108,'Open Int.'!$A$4:$O$195,3,FALSE)</f>
        <v>55000</v>
      </c>
      <c r="D108" s="362">
        <f t="shared" si="6"/>
        <v>0.009674582233948988</v>
      </c>
    </row>
    <row r="109" spans="1:4" ht="14.25">
      <c r="A109" s="360" t="s">
        <v>272</v>
      </c>
      <c r="B109" s="361">
        <f>VLOOKUP(A109,'Open Int.'!$A$4:$O$195,2,FALSE)</f>
        <v>2507500</v>
      </c>
      <c r="C109" s="361">
        <f>VLOOKUP(A109,'Open Int.'!$A$4:$O$195,3,FALSE)</f>
        <v>66300</v>
      </c>
      <c r="D109" s="362">
        <f t="shared" si="6"/>
        <v>0.027158774373259052</v>
      </c>
    </row>
    <row r="110" spans="1:4" ht="14.25">
      <c r="A110" s="360" t="s">
        <v>322</v>
      </c>
      <c r="B110" s="361">
        <f>VLOOKUP(A110,'Open Int.'!$A$4:$O$195,2,FALSE)</f>
        <v>3429000</v>
      </c>
      <c r="C110" s="361">
        <f>VLOOKUP(A110,'Open Int.'!$A$4:$O$195,3,FALSE)</f>
        <v>120000</v>
      </c>
      <c r="D110" s="362">
        <f t="shared" si="6"/>
        <v>0.03626473254759746</v>
      </c>
    </row>
    <row r="111" spans="1:4" ht="14.25">
      <c r="A111" s="360" t="s">
        <v>274</v>
      </c>
      <c r="B111" s="361">
        <f>VLOOKUP(A111,'Open Int.'!$A$4:$O$195,2,FALSE)</f>
        <v>6599600</v>
      </c>
      <c r="C111" s="361">
        <f>VLOOKUP(A111,'Open Int.'!$A$4:$O$195,3,FALSE)</f>
        <v>355600</v>
      </c>
      <c r="D111" s="362">
        <f t="shared" si="6"/>
        <v>0.056950672645739914</v>
      </c>
    </row>
    <row r="112" spans="1:4" ht="14.25">
      <c r="A112" s="360" t="s">
        <v>442</v>
      </c>
      <c r="B112" s="361">
        <f>VLOOKUP(A112,'Open Int.'!$A$4:$O$195,2,FALSE)</f>
        <v>995500</v>
      </c>
      <c r="C112" s="361">
        <f>VLOOKUP(A112,'Open Int.'!$A$4:$O$195,3,FALSE)</f>
        <v>58850</v>
      </c>
      <c r="D112" s="362">
        <f t="shared" si="6"/>
        <v>0.06283029947152084</v>
      </c>
    </row>
    <row r="113" spans="1:4" ht="14.25">
      <c r="A113" s="360" t="s">
        <v>276</v>
      </c>
      <c r="B113" s="361">
        <f>VLOOKUP(A113,'Open Int.'!$A$4:$O$195,2,FALSE)</f>
        <v>478100</v>
      </c>
      <c r="C113" s="361">
        <f>VLOOKUP(A113,'Open Int.'!$A$4:$O$195,3,FALSE)</f>
        <v>6300</v>
      </c>
      <c r="D113" s="362">
        <f t="shared" si="6"/>
        <v>0.013353115727002967</v>
      </c>
    </row>
    <row r="114" spans="1:4" ht="14.25">
      <c r="A114" s="360" t="s">
        <v>443</v>
      </c>
      <c r="B114" s="361">
        <f>VLOOKUP(A114,'Open Int.'!$A$4:$O$195,2,FALSE)</f>
        <v>6021450</v>
      </c>
      <c r="C114" s="361">
        <f>VLOOKUP(A114,'Open Int.'!$A$4:$O$195,3,FALSE)</f>
        <v>208350</v>
      </c>
      <c r="D114" s="362">
        <f t="shared" si="6"/>
        <v>0.0358414615265521</v>
      </c>
    </row>
    <row r="115" spans="1:4" ht="15" outlineLevel="1">
      <c r="A115" s="358" t="s">
        <v>263</v>
      </c>
      <c r="B115" s="358">
        <f>SUM(B117:B119)</f>
        <v>7630875</v>
      </c>
      <c r="C115" s="358">
        <f>SUM(C117:C119)</f>
        <v>-71425</v>
      </c>
      <c r="D115" s="363">
        <f t="shared" si="6"/>
        <v>-0.009273204107863885</v>
      </c>
    </row>
    <row r="116" spans="1:4" ht="14.25" outlineLevel="1">
      <c r="A116" s="360" t="s">
        <v>444</v>
      </c>
      <c r="B116" s="361"/>
      <c r="C116" s="361"/>
      <c r="D116" s="362"/>
    </row>
    <row r="117" spans="1:4" ht="14.25">
      <c r="A117" s="360" t="s">
        <v>171</v>
      </c>
      <c r="B117" s="361">
        <f>VLOOKUP(A117,'Open Int.'!$A$4:$O$195,2,FALSE)</f>
        <v>4775100</v>
      </c>
      <c r="C117" s="361">
        <f>VLOOKUP(A117,'Open Int.'!$A$4:$O$195,3,FALSE)</f>
        <v>-114400</v>
      </c>
      <c r="D117" s="362">
        <f aca="true" t="shared" si="7" ref="D117:D148">C117/(B117-C117)</f>
        <v>-0.023397075365579303</v>
      </c>
    </row>
    <row r="118" spans="1:4" ht="14.25" outlineLevel="1">
      <c r="A118" s="360" t="s">
        <v>379</v>
      </c>
      <c r="B118" s="361">
        <f>VLOOKUP(A118,'Open Int.'!$A$4:$O$195,2,FALSE)</f>
        <v>292375</v>
      </c>
      <c r="C118" s="361">
        <f>VLOOKUP(A118,'Open Int.'!$A$4:$O$195,3,FALSE)</f>
        <v>-11625</v>
      </c>
      <c r="D118" s="362">
        <f t="shared" si="7"/>
        <v>-0.038240131578947366</v>
      </c>
    </row>
    <row r="119" spans="1:4" ht="14.25" outlineLevel="1">
      <c r="A119" s="360" t="s">
        <v>394</v>
      </c>
      <c r="B119" s="361">
        <f>VLOOKUP(A119,'Open Int.'!$A$4:$O$195,2,FALSE)</f>
        <v>2563400</v>
      </c>
      <c r="C119" s="361">
        <f>VLOOKUP(A119,'Open Int.'!$A$4:$O$195,3,FALSE)</f>
        <v>54600</v>
      </c>
      <c r="D119" s="362">
        <f t="shared" si="7"/>
        <v>0.021763392857142856</v>
      </c>
    </row>
    <row r="120" spans="1:4" ht="15" outlineLevel="1">
      <c r="A120" s="358" t="s">
        <v>262</v>
      </c>
      <c r="B120" s="358">
        <f>SUM(B121:B130)</f>
        <v>91683509</v>
      </c>
      <c r="C120" s="358">
        <f>SUM(C121:C130)</f>
        <v>-228426</v>
      </c>
      <c r="D120" s="363">
        <f t="shared" si="7"/>
        <v>-0.0024852702752912337</v>
      </c>
    </row>
    <row r="121" spans="1:4" ht="14.25">
      <c r="A121" s="360" t="s">
        <v>484</v>
      </c>
      <c r="B121" s="361">
        <f>VLOOKUP(A121,'Open Int.'!$A$4:$O$195,2,FALSE)</f>
        <v>30365610</v>
      </c>
      <c r="C121" s="361">
        <f>VLOOKUP(A121,'Open Int.'!$A$4:$O$195,3,FALSE)</f>
        <v>54230</v>
      </c>
      <c r="D121" s="362">
        <f t="shared" si="7"/>
        <v>0.0017890970322037465</v>
      </c>
    </row>
    <row r="122" spans="1:4" ht="14.25" outlineLevel="1">
      <c r="A122" s="360" t="s">
        <v>372</v>
      </c>
      <c r="B122" s="361">
        <f>VLOOKUP(A122,'Open Int.'!$A$4:$O$195,2,FALSE)</f>
        <v>10598000</v>
      </c>
      <c r="C122" s="361">
        <f>VLOOKUP(A122,'Open Int.'!$A$4:$O$195,3,FALSE)</f>
        <v>186000</v>
      </c>
      <c r="D122" s="362">
        <f t="shared" si="7"/>
        <v>0.017864003073376874</v>
      </c>
    </row>
    <row r="123" spans="1:4" ht="14.25" outlineLevel="1">
      <c r="A123" s="360" t="s">
        <v>325</v>
      </c>
      <c r="B123" s="361">
        <f>VLOOKUP(A123,'Open Int.'!$A$4:$O$195,2,FALSE)</f>
        <v>1631100</v>
      </c>
      <c r="C123" s="361">
        <f>VLOOKUP(A123,'Open Int.'!$A$4:$O$195,3,FALSE)</f>
        <v>18300</v>
      </c>
      <c r="D123" s="362">
        <f t="shared" si="7"/>
        <v>0.01134672619047619</v>
      </c>
    </row>
    <row r="124" spans="1:4" ht="14.25" outlineLevel="1">
      <c r="A124" s="360" t="s">
        <v>318</v>
      </c>
      <c r="B124" s="361">
        <f>VLOOKUP(A124,'Open Int.'!$A$4:$O$195,2,FALSE)</f>
        <v>2465650</v>
      </c>
      <c r="C124" s="361">
        <f>VLOOKUP(A124,'Open Int.'!$A$4:$O$195,3,FALSE)</f>
        <v>-85800</v>
      </c>
      <c r="D124" s="362">
        <f t="shared" si="7"/>
        <v>-0.03362793705539987</v>
      </c>
    </row>
    <row r="125" spans="1:4" ht="14.25" outlineLevel="1">
      <c r="A125" s="360" t="s">
        <v>373</v>
      </c>
      <c r="B125" s="361">
        <f>VLOOKUP(A125,'Open Int.'!$A$4:$O$195,2,FALSE)</f>
        <v>282875</v>
      </c>
      <c r="C125" s="361">
        <f>VLOOKUP(A125,'Open Int.'!$A$4:$O$195,3,FALSE)</f>
        <v>-2250</v>
      </c>
      <c r="D125" s="362">
        <f t="shared" si="7"/>
        <v>-0.00789127575624726</v>
      </c>
    </row>
    <row r="126" spans="1:4" ht="14.25" outlineLevel="1">
      <c r="A126" s="360" t="s">
        <v>374</v>
      </c>
      <c r="B126" s="361">
        <f>VLOOKUP(A126,'Open Int.'!$A$4:$O$195,2,FALSE)</f>
        <v>1714800</v>
      </c>
      <c r="C126" s="361">
        <f>VLOOKUP(A126,'Open Int.'!$A$4:$O$195,3,FALSE)</f>
        <v>106200</v>
      </c>
      <c r="D126" s="362">
        <f t="shared" si="7"/>
        <v>0.0660201417381574</v>
      </c>
    </row>
    <row r="127" spans="1:4" ht="14.25" outlineLevel="1">
      <c r="A127" s="360" t="s">
        <v>375</v>
      </c>
      <c r="B127" s="361">
        <f>VLOOKUP(A127,'Open Int.'!$A$4:$O$195,2,FALSE)</f>
        <v>3632850</v>
      </c>
      <c r="C127" s="361">
        <f>VLOOKUP(A127,'Open Int.'!$A$4:$O$195,3,FALSE)</f>
        <v>-19550</v>
      </c>
      <c r="D127" s="362">
        <f t="shared" si="7"/>
        <v>-0.0053526448362720405</v>
      </c>
    </row>
    <row r="128" spans="1:4" ht="14.25" outlineLevel="1">
      <c r="A128" s="360" t="s">
        <v>235</v>
      </c>
      <c r="B128" s="361">
        <f>VLOOKUP(A128,'Open Int.'!$A$4:$O$195,2,FALSE)</f>
        <v>28233900</v>
      </c>
      <c r="C128" s="361">
        <f>VLOOKUP(A128,'Open Int.'!$A$4:$O$195,3,FALSE)</f>
        <v>399600</v>
      </c>
      <c r="D128" s="362">
        <f t="shared" si="7"/>
        <v>0.014356387622465806</v>
      </c>
    </row>
    <row r="129" spans="1:4" ht="14.25" outlineLevel="1">
      <c r="A129" s="360" t="s">
        <v>377</v>
      </c>
      <c r="B129" s="361">
        <f>VLOOKUP(A129,'Open Int.'!$A$4:$O$195,2,FALSE)</f>
        <v>4094424</v>
      </c>
      <c r="C129" s="361">
        <f>VLOOKUP(A129,'Open Int.'!$A$4:$O$195,3,FALSE)</f>
        <v>-968856</v>
      </c>
      <c r="D129" s="362">
        <f t="shared" si="7"/>
        <v>-0.19134948096885812</v>
      </c>
    </row>
    <row r="130" spans="1:4" ht="14.25" outlineLevel="1">
      <c r="A130" s="360" t="s">
        <v>378</v>
      </c>
      <c r="B130" s="361">
        <f>VLOOKUP(A130,'Open Int.'!$A$4:$O$195,2,FALSE)</f>
        <v>8664300</v>
      </c>
      <c r="C130" s="361">
        <f>VLOOKUP(A130,'Open Int.'!$A$4:$O$195,3,FALSE)</f>
        <v>83700</v>
      </c>
      <c r="D130" s="362">
        <f t="shared" si="7"/>
        <v>0.009754562617998742</v>
      </c>
    </row>
    <row r="131" spans="1:4" ht="15" outlineLevel="1">
      <c r="A131" s="358" t="s">
        <v>268</v>
      </c>
      <c r="B131" s="358">
        <f>SUM(B132:B137)</f>
        <v>129323875</v>
      </c>
      <c r="C131" s="358">
        <f>SUM(C132:C137)</f>
        <v>-1455850</v>
      </c>
      <c r="D131" s="363">
        <f t="shared" si="7"/>
        <v>-0.011132077239036862</v>
      </c>
    </row>
    <row r="132" spans="1:4" ht="14.25">
      <c r="A132" s="360" t="s">
        <v>4</v>
      </c>
      <c r="B132" s="361">
        <f>VLOOKUP(A132,'Open Int.'!$A$4:$O$195,2,FALSE)</f>
        <v>1262550</v>
      </c>
      <c r="C132" s="361">
        <f>VLOOKUP(A132,'Open Int.'!$A$4:$O$195,3,FALSE)</f>
        <v>-21300</v>
      </c>
      <c r="D132" s="362">
        <f t="shared" si="7"/>
        <v>-0.016590723215328895</v>
      </c>
    </row>
    <row r="133" spans="1:4" ht="14.25" outlineLevel="1">
      <c r="A133" s="360" t="s">
        <v>184</v>
      </c>
      <c r="B133" s="361">
        <f>VLOOKUP(A133,'Open Int.'!$A$4:$O$195,2,FALSE)</f>
        <v>11233600</v>
      </c>
      <c r="C133" s="361">
        <f>VLOOKUP(A133,'Open Int.'!$A$4:$O$195,3,FALSE)</f>
        <v>2047300</v>
      </c>
      <c r="D133" s="362">
        <f t="shared" si="7"/>
        <v>0.22286448298008993</v>
      </c>
    </row>
    <row r="134" spans="1:4" ht="14.25" outlineLevel="1">
      <c r="A134" s="360" t="s">
        <v>175</v>
      </c>
      <c r="B134" s="361">
        <f>VLOOKUP(A134,'Open Int.'!$A$4:$O$195,2,FALSE)</f>
        <v>95153625</v>
      </c>
      <c r="C134" s="361">
        <f>VLOOKUP(A134,'Open Int.'!$A$4:$O$195,3,FALSE)</f>
        <v>-4158000</v>
      </c>
      <c r="D134" s="362">
        <f t="shared" si="7"/>
        <v>-0.041868210292601696</v>
      </c>
    </row>
    <row r="135" spans="1:4" ht="14.25" outlineLevel="1">
      <c r="A135" s="360" t="s">
        <v>385</v>
      </c>
      <c r="B135" s="361">
        <f>VLOOKUP(A135,'Open Int.'!$A$4:$O$195,2,FALSE)</f>
        <v>1506200</v>
      </c>
      <c r="C135" s="361">
        <f>VLOOKUP(A135,'Open Int.'!$A$4:$O$195,3,FALSE)</f>
        <v>-79900</v>
      </c>
      <c r="D135" s="362">
        <f t="shared" si="7"/>
        <v>-0.05037513397642015</v>
      </c>
    </row>
    <row r="136" spans="1:4" ht="14.25" outlineLevel="1">
      <c r="A136" s="360" t="s">
        <v>393</v>
      </c>
      <c r="B136" s="361">
        <f>VLOOKUP(A136,'Open Int.'!$A$4:$O$195,2,FALSE)</f>
        <v>13720800</v>
      </c>
      <c r="C136" s="361">
        <f>VLOOKUP(A136,'Open Int.'!$A$4:$O$195,3,FALSE)</f>
        <v>710400</v>
      </c>
      <c r="D136" s="362">
        <f t="shared" si="7"/>
        <v>0.05460247186865892</v>
      </c>
    </row>
    <row r="137" spans="1:4" ht="14.25" outlineLevel="1">
      <c r="A137" s="360" t="s">
        <v>386</v>
      </c>
      <c r="B137" s="361">
        <f>VLOOKUP(A137,'Open Int.'!$A$4:$O$195,2,FALSE)</f>
        <v>6447100</v>
      </c>
      <c r="C137" s="361">
        <f>VLOOKUP(A137,'Open Int.'!$A$4:$O$195,3,FALSE)</f>
        <v>45650</v>
      </c>
      <c r="D137" s="362">
        <f t="shared" si="7"/>
        <v>0.007131196838216341</v>
      </c>
    </row>
    <row r="138" spans="1:4" ht="15" outlineLevel="1">
      <c r="A138" s="358" t="s">
        <v>260</v>
      </c>
      <c r="B138" s="358">
        <f>SUM(B139:B154)</f>
        <v>240847325</v>
      </c>
      <c r="C138" s="358">
        <f>SUM(C139:C154)</f>
        <v>-482600</v>
      </c>
      <c r="D138" s="363">
        <f t="shared" si="7"/>
        <v>-0.0019997519992599345</v>
      </c>
    </row>
    <row r="139" spans="1:4" ht="14.25">
      <c r="A139" s="360" t="s">
        <v>369</v>
      </c>
      <c r="B139" s="361">
        <f>VLOOKUP(A139,'Open Int.'!$A$4:$O$195,2,FALSE)</f>
        <v>2340000</v>
      </c>
      <c r="C139" s="361">
        <f>VLOOKUP(A139,'Open Int.'!$A$4:$O$195,3,FALSE)</f>
        <v>-72000</v>
      </c>
      <c r="D139" s="362">
        <f t="shared" si="7"/>
        <v>-0.029850746268656716</v>
      </c>
    </row>
    <row r="140" spans="1:4" ht="14.25" outlineLevel="1">
      <c r="A140" s="360" t="s">
        <v>2</v>
      </c>
      <c r="B140" s="361">
        <f>VLOOKUP(A140,'Open Int.'!$A$4:$O$195,2,FALSE)</f>
        <v>2416700</v>
      </c>
      <c r="C140" s="361">
        <f>VLOOKUP(A140,'Open Int.'!$A$4:$O$195,3,FALSE)</f>
        <v>17600</v>
      </c>
      <c r="D140" s="362">
        <f t="shared" si="7"/>
        <v>0.007336084364970197</v>
      </c>
    </row>
    <row r="141" spans="1:4" ht="14.25" outlineLevel="1">
      <c r="A141" s="360" t="s">
        <v>435</v>
      </c>
      <c r="B141" s="361">
        <f>VLOOKUP(A141,'Open Int.'!$A$4:$O$195,2,FALSE)</f>
        <v>13045000</v>
      </c>
      <c r="C141" s="361">
        <f>VLOOKUP(A141,'Open Int.'!$A$4:$O$195,3,FALSE)</f>
        <v>42500</v>
      </c>
      <c r="D141" s="362">
        <f t="shared" si="7"/>
        <v>0.0032686021918861756</v>
      </c>
    </row>
    <row r="142" spans="1:4" ht="14.25" outlineLevel="1">
      <c r="A142" s="360" t="s">
        <v>433</v>
      </c>
      <c r="B142" s="361">
        <f>VLOOKUP(A142,'Open Int.'!$A$4:$O$195,2,FALSE)</f>
        <v>304200</v>
      </c>
      <c r="C142" s="361">
        <f>VLOOKUP(A142,'Open Int.'!$A$4:$O$195,3,FALSE)</f>
        <v>-7200</v>
      </c>
      <c r="D142" s="362">
        <f t="shared" si="7"/>
        <v>-0.023121387283236993</v>
      </c>
    </row>
    <row r="143" spans="1:4" ht="14.25" outlineLevel="1">
      <c r="A143" s="360" t="s">
        <v>370</v>
      </c>
      <c r="B143" s="361">
        <f>VLOOKUP(A143,'Open Int.'!$A$4:$O$195,2,FALSE)</f>
        <v>22628250</v>
      </c>
      <c r="C143" s="361">
        <f>VLOOKUP(A143,'Open Int.'!$A$4:$O$195,3,FALSE)</f>
        <v>39550</v>
      </c>
      <c r="D143" s="362">
        <f t="shared" si="7"/>
        <v>0.0017508754377188595</v>
      </c>
    </row>
    <row r="144" spans="1:4" ht="14.25" outlineLevel="1">
      <c r="A144" s="360" t="s">
        <v>89</v>
      </c>
      <c r="B144" s="361">
        <f>VLOOKUP(A144,'Open Int.'!$A$4:$O$195,2,FALSE)</f>
        <v>4917750</v>
      </c>
      <c r="C144" s="361">
        <f>VLOOKUP(A144,'Open Int.'!$A$4:$O$195,3,FALSE)</f>
        <v>144000</v>
      </c>
      <c r="D144" s="362">
        <f t="shared" si="7"/>
        <v>0.03016496465043205</v>
      </c>
    </row>
    <row r="145" spans="1:4" ht="14.25" outlineLevel="1">
      <c r="A145" s="360" t="s">
        <v>371</v>
      </c>
      <c r="B145" s="361">
        <f>VLOOKUP(A145,'Open Int.'!$A$4:$O$195,2,FALSE)</f>
        <v>4070300</v>
      </c>
      <c r="C145" s="361">
        <f>VLOOKUP(A145,'Open Int.'!$A$4:$O$195,3,FALSE)</f>
        <v>0</v>
      </c>
      <c r="D145" s="362">
        <f t="shared" si="7"/>
        <v>0</v>
      </c>
    </row>
    <row r="146" spans="1:4" ht="14.25" outlineLevel="1">
      <c r="A146" s="360" t="s">
        <v>90</v>
      </c>
      <c r="B146" s="361">
        <f>VLOOKUP(A146,'Open Int.'!$A$4:$O$195,2,FALSE)</f>
        <v>1611000</v>
      </c>
      <c r="C146" s="361">
        <f>VLOOKUP(A146,'Open Int.'!$A$4:$O$195,3,FALSE)</f>
        <v>-59400</v>
      </c>
      <c r="D146" s="362">
        <f t="shared" si="7"/>
        <v>-0.03556034482758621</v>
      </c>
    </row>
    <row r="147" spans="1:4" ht="14.25" outlineLevel="1">
      <c r="A147" s="360" t="s">
        <v>35</v>
      </c>
      <c r="B147" s="361">
        <f>VLOOKUP(A147,'Open Int.'!$A$4:$O$195,2,FALSE)</f>
        <v>2245100</v>
      </c>
      <c r="C147" s="361">
        <f>VLOOKUP(A147,'Open Int.'!$A$4:$O$195,3,FALSE)</f>
        <v>-107800</v>
      </c>
      <c r="D147" s="362">
        <f t="shared" si="7"/>
        <v>-0.04581580177653109</v>
      </c>
    </row>
    <row r="148" spans="1:4" ht="14.25" outlineLevel="1">
      <c r="A148" s="360" t="s">
        <v>459</v>
      </c>
      <c r="B148" s="361">
        <f>VLOOKUP(A148,'Open Int.'!$A$4:$O$195,2,FALSE)</f>
        <v>900000</v>
      </c>
      <c r="C148" s="361">
        <f>VLOOKUP(A148,'Open Int.'!$A$4:$O$195,3,FALSE)</f>
        <v>32000</v>
      </c>
      <c r="D148" s="362">
        <f t="shared" si="7"/>
        <v>0.03686635944700461</v>
      </c>
    </row>
    <row r="149" spans="1:4" ht="14.25" outlineLevel="1">
      <c r="A149" s="360" t="s">
        <v>146</v>
      </c>
      <c r="B149" s="361">
        <f>VLOOKUP(A149,'Open Int.'!$A$4:$O$195,2,FALSE)</f>
        <v>10955900</v>
      </c>
      <c r="C149" s="361">
        <f>VLOOKUP(A149,'Open Int.'!$A$4:$O$195,3,FALSE)</f>
        <v>-249200</v>
      </c>
      <c r="D149" s="362">
        <f aca="true" t="shared" si="8" ref="D149:D170">C149/(B149-C149)</f>
        <v>-0.022239872915011914</v>
      </c>
    </row>
    <row r="150" spans="1:4" ht="14.25" outlineLevel="1">
      <c r="A150" s="360" t="s">
        <v>36</v>
      </c>
      <c r="B150" s="361">
        <f>VLOOKUP(A150,'Open Int.'!$A$4:$O$195,2,FALSE)</f>
        <v>8901675</v>
      </c>
      <c r="C150" s="361">
        <f>VLOOKUP(A150,'Open Int.'!$A$4:$O$195,3,FALSE)</f>
        <v>-1800</v>
      </c>
      <c r="D150" s="362">
        <f t="shared" si="8"/>
        <v>-0.00020216825452983245</v>
      </c>
    </row>
    <row r="151" spans="1:4" ht="14.25" outlineLevel="1">
      <c r="A151" s="360" t="s">
        <v>460</v>
      </c>
      <c r="B151" s="361">
        <f>VLOOKUP(A151,'Open Int.'!$A$4:$O$195,2,FALSE)</f>
        <v>23293600</v>
      </c>
      <c r="C151" s="361">
        <f>VLOOKUP(A151,'Open Int.'!$A$4:$O$195,3,FALSE)</f>
        <v>374000</v>
      </c>
      <c r="D151" s="362">
        <f t="shared" si="8"/>
        <v>0.016317911307352658</v>
      </c>
    </row>
    <row r="152" spans="1:4" ht="14.25" outlineLevel="1">
      <c r="A152" s="360" t="s">
        <v>261</v>
      </c>
      <c r="B152" s="361">
        <f>VLOOKUP(A152,'Open Int.'!$A$4:$O$195,2,FALSE)</f>
        <v>8387250</v>
      </c>
      <c r="C152" s="361">
        <f>VLOOKUP(A152,'Open Int.'!$A$4:$O$195,3,FALSE)</f>
        <v>-249600</v>
      </c>
      <c r="D152" s="362">
        <f t="shared" si="8"/>
        <v>-0.028899425137636985</v>
      </c>
    </row>
    <row r="153" spans="1:4" ht="14.25" outlineLevel="1">
      <c r="A153" s="360" t="s">
        <v>424</v>
      </c>
      <c r="B153" s="361">
        <f>VLOOKUP(A153,'Open Int.'!$A$4:$O$195,2,FALSE)</f>
        <v>74781850</v>
      </c>
      <c r="C153" s="361">
        <f>VLOOKUP(A153,'Open Int.'!$A$4:$O$195,3,FALSE)</f>
        <v>1437150</v>
      </c>
      <c r="D153" s="362">
        <f t="shared" si="8"/>
        <v>0.01959446285825697</v>
      </c>
    </row>
    <row r="154" spans="1:4" ht="14.25" outlineLevel="1">
      <c r="A154" s="360" t="s">
        <v>216</v>
      </c>
      <c r="B154" s="361">
        <f>VLOOKUP(A154,'Open Int.'!$A$4:$O$195,2,FALSE)</f>
        <v>60048750</v>
      </c>
      <c r="C154" s="361">
        <f>VLOOKUP(A154,'Open Int.'!$A$4:$O$195,3,FALSE)</f>
        <v>-1822400</v>
      </c>
      <c r="D154" s="362">
        <f t="shared" si="8"/>
        <v>-0.029454762033678056</v>
      </c>
    </row>
    <row r="155" spans="1:4" ht="15" outlineLevel="1">
      <c r="A155" s="358" t="s">
        <v>257</v>
      </c>
      <c r="B155" s="358">
        <f>SUM(B156:B169)</f>
        <v>45276981</v>
      </c>
      <c r="C155" s="358">
        <f>SUM(C156:C169)</f>
        <v>130832</v>
      </c>
      <c r="D155" s="363">
        <f t="shared" si="8"/>
        <v>0.002897965892949142</v>
      </c>
    </row>
    <row r="156" spans="1:4" ht="14.25">
      <c r="A156" s="360" t="s">
        <v>359</v>
      </c>
      <c r="B156" s="361">
        <f>VLOOKUP(A156,'Open Int.'!$A$4:$O$195,2,FALSE)</f>
        <v>1334200</v>
      </c>
      <c r="C156" s="361">
        <f>VLOOKUP(A156,'Open Int.'!$A$4:$O$195,3,FALSE)</f>
        <v>27300</v>
      </c>
      <c r="D156" s="362">
        <f t="shared" si="8"/>
        <v>0.02088912694161757</v>
      </c>
    </row>
    <row r="157" spans="1:4" ht="14.25" outlineLevel="1">
      <c r="A157" s="360" t="s">
        <v>258</v>
      </c>
      <c r="B157" s="361">
        <f>VLOOKUP(A157,'Open Int.'!$A$4:$O$195,2,FALSE)</f>
        <v>10205000</v>
      </c>
      <c r="C157" s="361">
        <f>VLOOKUP(A157,'Open Int.'!$A$4:$O$195,3,FALSE)</f>
        <v>-312500</v>
      </c>
      <c r="D157" s="362">
        <f t="shared" si="8"/>
        <v>-0.029712384121701924</v>
      </c>
    </row>
    <row r="158" spans="1:4" ht="14.25" outlineLevel="1">
      <c r="A158" s="360" t="s">
        <v>360</v>
      </c>
      <c r="B158" s="361">
        <f>VLOOKUP(A158,'Open Int.'!$A$4:$O$195,2,FALSE)</f>
        <v>431396</v>
      </c>
      <c r="C158" s="361">
        <f>VLOOKUP(A158,'Open Int.'!$A$4:$O$195,3,FALSE)</f>
        <v>36022</v>
      </c>
      <c r="D158" s="362">
        <f t="shared" si="8"/>
        <v>0.09110867178924259</v>
      </c>
    </row>
    <row r="159" spans="1:4" ht="14.25" outlineLevel="1">
      <c r="A159" s="360" t="s">
        <v>304</v>
      </c>
      <c r="B159" s="361">
        <f>VLOOKUP(A159,'Open Int.'!$A$4:$O$195,2,FALSE)</f>
        <v>4742400</v>
      </c>
      <c r="C159" s="361">
        <f>VLOOKUP(A159,'Open Int.'!$A$4:$O$195,3,FALSE)</f>
        <v>-132800</v>
      </c>
      <c r="D159" s="362">
        <f t="shared" si="8"/>
        <v>-0.027239908106334098</v>
      </c>
    </row>
    <row r="160" spans="1:4" ht="14.25" outlineLevel="1">
      <c r="A160" s="360" t="s">
        <v>140</v>
      </c>
      <c r="B160" s="361">
        <f>VLOOKUP(A160,'Open Int.'!$A$4:$O$195,2,FALSE)</f>
        <v>715800</v>
      </c>
      <c r="C160" s="361">
        <f>VLOOKUP(A160,'Open Int.'!$A$4:$O$195,3,FALSE)</f>
        <v>40500</v>
      </c>
      <c r="D160" s="362">
        <f t="shared" si="8"/>
        <v>0.059973345179920035</v>
      </c>
    </row>
    <row r="161" spans="1:4" ht="14.25" outlineLevel="1">
      <c r="A161" s="360" t="s">
        <v>320</v>
      </c>
      <c r="B161" s="361">
        <f>VLOOKUP(A161,'Open Int.'!$A$4:$O$195,2,FALSE)</f>
        <v>3963750</v>
      </c>
      <c r="C161" s="361">
        <f>VLOOKUP(A161,'Open Int.'!$A$4:$O$195,3,FALSE)</f>
        <v>-38850</v>
      </c>
      <c r="D161" s="362">
        <f t="shared" si="8"/>
        <v>-0.009706190975865687</v>
      </c>
    </row>
    <row r="162" spans="1:4" ht="14.25" outlineLevel="1">
      <c r="A162" s="360" t="s">
        <v>361</v>
      </c>
      <c r="B162" s="361">
        <f>VLOOKUP(A162,'Open Int.'!$A$4:$O$195,2,FALSE)</f>
        <v>1508750</v>
      </c>
      <c r="C162" s="361">
        <f>VLOOKUP(A162,'Open Int.'!$A$4:$O$195,3,FALSE)</f>
        <v>-16250</v>
      </c>
      <c r="D162" s="362">
        <f t="shared" si="8"/>
        <v>-0.010655737704918032</v>
      </c>
    </row>
    <row r="163" spans="1:4" ht="14.25" outlineLevel="1">
      <c r="A163" s="360" t="s">
        <v>363</v>
      </c>
      <c r="B163" s="361">
        <f>VLOOKUP(A163,'Open Int.'!$A$4:$O$195,2,FALSE)</f>
        <v>1032460</v>
      </c>
      <c r="C163" s="361">
        <f>VLOOKUP(A163,'Open Int.'!$A$4:$O$195,3,FALSE)</f>
        <v>-7315</v>
      </c>
      <c r="D163" s="362">
        <f t="shared" si="8"/>
        <v>-0.007035175879396985</v>
      </c>
    </row>
    <row r="164" spans="1:4" ht="14.25" outlineLevel="1">
      <c r="A164" s="360" t="s">
        <v>362</v>
      </c>
      <c r="B164" s="361">
        <f>VLOOKUP(A164,'Open Int.'!$A$4:$O$195,2,FALSE)</f>
        <v>7735350</v>
      </c>
      <c r="C164" s="361">
        <f>VLOOKUP(A164,'Open Int.'!$A$4:$O$195,3,FALSE)</f>
        <v>-95550</v>
      </c>
      <c r="D164" s="362">
        <f t="shared" si="8"/>
        <v>-0.01220166264414052</v>
      </c>
    </row>
    <row r="165" spans="1:4" ht="14.25" outlineLevel="1">
      <c r="A165" s="360" t="s">
        <v>23</v>
      </c>
      <c r="B165" s="361">
        <f>VLOOKUP(A165,'Open Int.'!$A$4:$O$195,2,FALSE)</f>
        <v>5680800</v>
      </c>
      <c r="C165" s="361">
        <f>VLOOKUP(A165,'Open Int.'!$A$4:$O$195,3,FALSE)</f>
        <v>615200</v>
      </c>
      <c r="D165" s="362">
        <f t="shared" si="8"/>
        <v>0.12144662034112445</v>
      </c>
    </row>
    <row r="166" spans="1:4" ht="14.25" outlineLevel="1">
      <c r="A166" s="360" t="s">
        <v>181</v>
      </c>
      <c r="B166" s="361">
        <f>VLOOKUP(A166,'Open Int.'!$A$4:$O$195,2,FALSE)</f>
        <v>730150</v>
      </c>
      <c r="C166" s="361">
        <f>VLOOKUP(A166,'Open Int.'!$A$4:$O$195,3,FALSE)</f>
        <v>22950</v>
      </c>
      <c r="D166" s="362">
        <f t="shared" si="8"/>
        <v>0.03245192307692308</v>
      </c>
    </row>
    <row r="167" spans="1:4" ht="14.25" outlineLevel="1">
      <c r="A167" s="360" t="s">
        <v>461</v>
      </c>
      <c r="B167" s="361">
        <f>VLOOKUP(A167,'Open Int.'!$A$4:$O$195,2,FALSE)</f>
        <v>4631250</v>
      </c>
      <c r="C167" s="361">
        <f>VLOOKUP(A167,'Open Int.'!$A$4:$O$195,3,FALSE)</f>
        <v>-75000</v>
      </c>
      <c r="D167" s="362">
        <f t="shared" si="8"/>
        <v>-0.01593625498007968</v>
      </c>
    </row>
    <row r="168" spans="1:4" ht="14.25" outlineLevel="1">
      <c r="A168" s="360" t="s">
        <v>364</v>
      </c>
      <c r="B168" s="361">
        <f>VLOOKUP(A168,'Open Int.'!$A$4:$O$195,2,FALSE)</f>
        <v>1730475</v>
      </c>
      <c r="C168" s="361">
        <f>VLOOKUP(A168,'Open Int.'!$A$4:$O$195,3,FALSE)</f>
        <v>22725</v>
      </c>
      <c r="D168" s="362">
        <f t="shared" si="8"/>
        <v>0.013306982872200264</v>
      </c>
    </row>
    <row r="169" spans="1:4" ht="14.25" outlineLevel="1">
      <c r="A169" s="360" t="s">
        <v>365</v>
      </c>
      <c r="B169" s="361">
        <f>VLOOKUP(A169,'Open Int.'!$A$4:$O$195,2,FALSE)</f>
        <v>835200</v>
      </c>
      <c r="C169" s="361">
        <f>VLOOKUP(A169,'Open Int.'!$A$4:$O$195,3,FALSE)</f>
        <v>44400</v>
      </c>
      <c r="D169" s="362">
        <f t="shared" si="8"/>
        <v>0.05614567526555387</v>
      </c>
    </row>
    <row r="170" spans="1:4" ht="15" outlineLevel="1">
      <c r="A170" s="358" t="s">
        <v>264</v>
      </c>
      <c r="B170" s="358">
        <f>SUM(B171:B178)</f>
        <v>47726125</v>
      </c>
      <c r="C170" s="358">
        <f>SUM(C171:C178)</f>
        <v>1692925</v>
      </c>
      <c r="D170" s="363">
        <f t="shared" si="8"/>
        <v>0.036776174587037185</v>
      </c>
    </row>
    <row r="171" spans="1:4" ht="14.25">
      <c r="A171" s="360" t="s">
        <v>34</v>
      </c>
      <c r="B171" s="361">
        <f>VLOOKUP(A171,'Open Int.'!$A$4:$O$195,2,FALSE)</f>
        <v>903375</v>
      </c>
      <c r="C171" s="361">
        <f>VLOOKUP(A171,'Open Int.'!$A$4:$O$195,3,FALSE)</f>
        <v>-12375</v>
      </c>
      <c r="D171" s="362">
        <f aca="true" t="shared" si="9" ref="D171:D178">C171/(B171-C171)</f>
        <v>-0.013513513513513514</v>
      </c>
    </row>
    <row r="172" spans="1:4" ht="14.25" outlineLevel="1">
      <c r="A172" s="360" t="s">
        <v>1</v>
      </c>
      <c r="B172" s="361">
        <f>VLOOKUP(A172,'Open Int.'!$A$4:$O$195,2,FALSE)</f>
        <v>2670900</v>
      </c>
      <c r="C172" s="361">
        <f>VLOOKUP(A172,'Open Int.'!$A$4:$O$195,3,FALSE)</f>
        <v>1800</v>
      </c>
      <c r="D172" s="362">
        <f t="shared" si="9"/>
        <v>0.0006743846240305721</v>
      </c>
    </row>
    <row r="173" spans="1:4" ht="14.25" outlineLevel="1">
      <c r="A173" s="360" t="s">
        <v>160</v>
      </c>
      <c r="B173" s="361">
        <f>VLOOKUP(A173,'Open Int.'!$A$4:$O$195,2,FALSE)</f>
        <v>1933250</v>
      </c>
      <c r="C173" s="361">
        <f>VLOOKUP(A173,'Open Int.'!$A$4:$O$195,3,FALSE)</f>
        <v>23650</v>
      </c>
      <c r="D173" s="362">
        <f t="shared" si="9"/>
        <v>0.01238479262672811</v>
      </c>
    </row>
    <row r="174" spans="1:4" ht="14.25" outlineLevel="1">
      <c r="A174" s="360" t="s">
        <v>98</v>
      </c>
      <c r="B174" s="361">
        <f>VLOOKUP(A174,'Open Int.'!$A$4:$O$195,2,FALSE)</f>
        <v>5149650</v>
      </c>
      <c r="C174" s="361">
        <f>VLOOKUP(A174,'Open Int.'!$A$4:$O$195,3,FALSE)</f>
        <v>238150</v>
      </c>
      <c r="D174" s="362">
        <f t="shared" si="9"/>
        <v>0.048488241881298993</v>
      </c>
    </row>
    <row r="175" spans="1:4" ht="14.25" outlineLevel="1">
      <c r="A175" s="360" t="s">
        <v>380</v>
      </c>
      <c r="B175" s="361">
        <f>VLOOKUP(A175,'Open Int.'!$A$4:$O$195,2,FALSE)</f>
        <v>27068750</v>
      </c>
      <c r="C175" s="361">
        <f>VLOOKUP(A175,'Open Int.'!$A$4:$O$195,3,FALSE)</f>
        <v>1025000</v>
      </c>
      <c r="D175" s="362">
        <f t="shared" si="9"/>
        <v>0.03935685145188385</v>
      </c>
    </row>
    <row r="176" spans="1:4" ht="14.25" outlineLevel="1">
      <c r="A176" s="360" t="s">
        <v>265</v>
      </c>
      <c r="B176" s="361">
        <f>VLOOKUP(A176,'Open Int.'!$A$4:$O$195,2,FALSE)</f>
        <v>2053800</v>
      </c>
      <c r="C176" s="361">
        <f>VLOOKUP(A176,'Open Int.'!$A$4:$O$195,3,FALSE)</f>
        <v>11400</v>
      </c>
      <c r="D176" s="362">
        <f t="shared" si="9"/>
        <v>0.005581668625146886</v>
      </c>
    </row>
    <row r="177" spans="1:4" ht="14.25" outlineLevel="1">
      <c r="A177" s="360" t="s">
        <v>376</v>
      </c>
      <c r="B177" s="361">
        <f>VLOOKUP(A177,'Open Int.'!$A$4:$O$195,2,FALSE)</f>
        <v>5758400</v>
      </c>
      <c r="C177" s="361">
        <f>VLOOKUP(A177,'Open Int.'!$A$4:$O$195,3,FALSE)</f>
        <v>64900</v>
      </c>
      <c r="D177" s="362">
        <f>C177/(B177-C177)</f>
        <v>0.011398963730569948</v>
      </c>
    </row>
    <row r="178" spans="1:4" ht="14.25" outlineLevel="1">
      <c r="A178" s="360" t="s">
        <v>307</v>
      </c>
      <c r="B178" s="361">
        <f>VLOOKUP(A178,'Open Int.'!$A$4:$O$195,2,FALSE)</f>
        <v>2188000</v>
      </c>
      <c r="C178" s="361">
        <f>VLOOKUP(A178,'Open Int.'!$A$4:$O$195,3,FALSE)</f>
        <v>340400</v>
      </c>
      <c r="D178" s="362">
        <f t="shared" si="9"/>
        <v>0.18423901277332755</v>
      </c>
    </row>
    <row r="179" spans="1:4" ht="15" outlineLevel="1">
      <c r="A179" s="358" t="s">
        <v>312</v>
      </c>
      <c r="B179" s="358">
        <f>SUM(B180:B181)</f>
        <v>4949200</v>
      </c>
      <c r="C179" s="358">
        <f>SUM(C180:C181)</f>
        <v>-205200</v>
      </c>
      <c r="D179" s="363">
        <f aca="true" t="shared" si="10" ref="D179:D196">C179/(B179-C179)</f>
        <v>-0.03981064721403073</v>
      </c>
    </row>
    <row r="180" spans="1:4" ht="14.25">
      <c r="A180" s="360" t="s">
        <v>37</v>
      </c>
      <c r="B180" s="361">
        <f>VLOOKUP(A180,'Open Int.'!$A$4:$O$195,2,FALSE)</f>
        <v>2785600</v>
      </c>
      <c r="C180" s="361">
        <f>VLOOKUP(A180,'Open Int.'!$A$4:$O$195,3,FALSE)</f>
        <v>4800</v>
      </c>
      <c r="D180" s="362">
        <f t="shared" si="10"/>
        <v>0.0017261219792865361</v>
      </c>
    </row>
    <row r="181" spans="1:4" ht="14.25">
      <c r="A181" s="360" t="s">
        <v>271</v>
      </c>
      <c r="B181" s="361">
        <f>VLOOKUP(A181,'Open Int.'!$A$4:$O$195,2,FALSE)</f>
        <v>2163600</v>
      </c>
      <c r="C181" s="361">
        <f>VLOOKUP(A181,'Open Int.'!$A$4:$O$195,3,FALSE)</f>
        <v>-210000</v>
      </c>
      <c r="D181" s="362">
        <f t="shared" si="10"/>
        <v>-0.0884732052578362</v>
      </c>
    </row>
    <row r="182" spans="1:4" ht="15">
      <c r="A182" s="358" t="s">
        <v>309</v>
      </c>
      <c r="B182" s="358">
        <f>SUM(B183:B186)</f>
        <v>25377300</v>
      </c>
      <c r="C182" s="358">
        <f>SUM(C183:C186)</f>
        <v>114800</v>
      </c>
      <c r="D182" s="363">
        <f t="shared" si="10"/>
        <v>0.0045442850074220685</v>
      </c>
    </row>
    <row r="183" spans="1:4" ht="14.25">
      <c r="A183" s="360" t="s">
        <v>310</v>
      </c>
      <c r="B183" s="361">
        <f>VLOOKUP(A183,'Open Int.'!$A$4:$O$195,2,FALSE)</f>
        <v>7964800</v>
      </c>
      <c r="C183" s="361">
        <f>VLOOKUP(A183,'Open Int.'!$A$4:$O$195,3,FALSE)</f>
        <v>26600</v>
      </c>
      <c r="D183" s="362">
        <f t="shared" si="10"/>
        <v>0.003350885591191958</v>
      </c>
    </row>
    <row r="184" spans="1:4" ht="14.25">
      <c r="A184" s="360" t="s">
        <v>324</v>
      </c>
      <c r="B184" s="361">
        <f>VLOOKUP(A184,'Open Int.'!$A$4:$O$195,2,FALSE)</f>
        <v>2095000</v>
      </c>
      <c r="C184" s="361">
        <f>VLOOKUP(A184,'Open Int.'!$A$4:$O$195,3,FALSE)</f>
        <v>-16000</v>
      </c>
      <c r="D184" s="362">
        <f t="shared" si="10"/>
        <v>-0.007579346281383231</v>
      </c>
    </row>
    <row r="185" spans="1:4" ht="14.25">
      <c r="A185" s="360" t="s">
        <v>326</v>
      </c>
      <c r="B185" s="361">
        <f>VLOOKUP(A185,'Open Int.'!$A$4:$O$195,2,FALSE)</f>
        <v>2487100</v>
      </c>
      <c r="C185" s="361">
        <f>VLOOKUP(A185,'Open Int.'!$A$4:$O$195,3,FALSE)</f>
        <v>200200</v>
      </c>
      <c r="D185" s="362">
        <f t="shared" si="10"/>
        <v>0.08754208754208755</v>
      </c>
    </row>
    <row r="186" spans="1:4" ht="14.25">
      <c r="A186" s="360" t="s">
        <v>311</v>
      </c>
      <c r="B186" s="361">
        <f>VLOOKUP(A186,'Open Int.'!$A$4:$O$195,2,FALSE)</f>
        <v>12830400</v>
      </c>
      <c r="C186" s="361">
        <f>VLOOKUP(A186,'Open Int.'!$A$4:$O$195,3,FALSE)</f>
        <v>-96000</v>
      </c>
      <c r="D186" s="362">
        <f t="shared" si="10"/>
        <v>-0.007426661715558856</v>
      </c>
    </row>
    <row r="187" spans="1:4" ht="15" outlineLevel="1">
      <c r="A187" s="358" t="s">
        <v>259</v>
      </c>
      <c r="B187" s="358">
        <f>SUM(B188:B194)</f>
        <v>52382625</v>
      </c>
      <c r="C187" s="358">
        <f>SUM(C188:C194)</f>
        <v>71675</v>
      </c>
      <c r="D187" s="363">
        <f t="shared" si="10"/>
        <v>0.0013701720194337897</v>
      </c>
    </row>
    <row r="188" spans="1:4" ht="14.25">
      <c r="A188" s="360" t="s">
        <v>366</v>
      </c>
      <c r="B188" s="361">
        <f>VLOOKUP(A188,'Open Int.'!$A$4:$O$195,2,FALSE)</f>
        <v>7926100</v>
      </c>
      <c r="C188" s="361">
        <f>VLOOKUP(A188,'Open Int.'!$A$4:$O$195,3,FALSE)</f>
        <v>-723600</v>
      </c>
      <c r="D188" s="362">
        <f t="shared" si="10"/>
        <v>-0.08365608055770721</v>
      </c>
    </row>
    <row r="189" spans="1:4" ht="14.25">
      <c r="A189" s="360" t="s">
        <v>367</v>
      </c>
      <c r="B189" s="361">
        <f>VLOOKUP(A189,'Open Int.'!$A$4:$O$195,2,FALSE)</f>
        <v>20089600</v>
      </c>
      <c r="C189" s="361">
        <f>VLOOKUP(A189,'Open Int.'!$A$4:$O$195,3,FALSE)</f>
        <v>-68800</v>
      </c>
      <c r="D189" s="362">
        <f t="shared" si="10"/>
        <v>-0.0034129692832764505</v>
      </c>
    </row>
    <row r="190" spans="1:4" ht="14.25">
      <c r="A190" s="360" t="s">
        <v>314</v>
      </c>
      <c r="B190" s="361">
        <f>VLOOKUP(A190,'Open Int.'!$A$4:$O$195,2,FALSE)</f>
        <v>903000</v>
      </c>
      <c r="C190" s="361">
        <f>VLOOKUP(A190,'Open Int.'!$A$4:$O$195,3,FALSE)</f>
        <v>44400</v>
      </c>
      <c r="D190" s="362">
        <f t="shared" si="10"/>
        <v>0.0517120894479385</v>
      </c>
    </row>
    <row r="191" spans="1:4" ht="14.25">
      <c r="A191" s="360" t="s">
        <v>409</v>
      </c>
      <c r="B191" s="361">
        <f>VLOOKUP(A191,'Open Int.'!$A$4:$O$195,2,FALSE)</f>
        <v>5668350</v>
      </c>
      <c r="C191" s="361">
        <f>VLOOKUP(A191,'Open Int.'!$A$4:$O$195,3,FALSE)</f>
        <v>141450</v>
      </c>
      <c r="D191" s="362">
        <f t="shared" si="10"/>
        <v>0.025593008739076155</v>
      </c>
    </row>
    <row r="192" spans="1:4" ht="14.25">
      <c r="A192" s="360" t="s">
        <v>368</v>
      </c>
      <c r="B192" s="361">
        <f>VLOOKUP(A192,'Open Int.'!$A$4:$O$195,2,FALSE)</f>
        <v>6814875</v>
      </c>
      <c r="C192" s="361">
        <f>VLOOKUP(A192,'Open Int.'!$A$4:$O$195,3,FALSE)</f>
        <v>-65875</v>
      </c>
      <c r="D192" s="362">
        <f t="shared" si="10"/>
        <v>-0.009573810994441012</v>
      </c>
    </row>
    <row r="193" spans="1:4" ht="14.25" outlineLevel="1">
      <c r="A193" s="360" t="s">
        <v>451</v>
      </c>
      <c r="B193" s="361">
        <f>VLOOKUP(A193,'Open Int.'!$A$4:$O$195,2,FALSE)</f>
        <v>419500</v>
      </c>
      <c r="C193" s="361">
        <f>VLOOKUP(A193,'Open Int.'!$A$4:$O$195,3,FALSE)</f>
        <v>500</v>
      </c>
      <c r="D193" s="362">
        <f t="shared" si="10"/>
        <v>0.0011933174224343676</v>
      </c>
    </row>
    <row r="194" spans="1:4" ht="14.25" outlineLevel="1">
      <c r="A194" s="360" t="s">
        <v>452</v>
      </c>
      <c r="B194" s="361">
        <f>VLOOKUP(A194,'Open Int.'!$A$4:$O$195,2,FALSE)</f>
        <v>10561200</v>
      </c>
      <c r="C194" s="361">
        <f>VLOOKUP(A194,'Open Int.'!$A$4:$O$195,3,FALSE)</f>
        <v>743600</v>
      </c>
      <c r="D194" s="362">
        <f t="shared" si="10"/>
        <v>0.07574152542372882</v>
      </c>
    </row>
    <row r="195" spans="1:4" ht="15" outlineLevel="1">
      <c r="A195" s="358" t="s">
        <v>266</v>
      </c>
      <c r="B195" s="358">
        <f>SUM(B196:B202)</f>
        <v>170980275</v>
      </c>
      <c r="C195" s="358">
        <f>SUM(C196:C202)</f>
        <v>2403975</v>
      </c>
      <c r="D195" s="363">
        <f t="shared" si="10"/>
        <v>0.014260456541044025</v>
      </c>
    </row>
    <row r="196" spans="1:4" ht="14.25">
      <c r="A196" s="360" t="s">
        <v>381</v>
      </c>
      <c r="B196" s="361">
        <f>VLOOKUP(A196,'Open Int.'!$A$4:$O$195,2,FALSE)</f>
        <v>10325000</v>
      </c>
      <c r="C196" s="361">
        <f>VLOOKUP(A196,'Open Int.'!$A$4:$O$195,3,FALSE)</f>
        <v>314500</v>
      </c>
      <c r="D196" s="362">
        <f t="shared" si="10"/>
        <v>0.03141701213725588</v>
      </c>
    </row>
    <row r="197" spans="1:4" ht="14.25" outlineLevel="1">
      <c r="A197" s="360" t="s">
        <v>8</v>
      </c>
      <c r="B197" s="361">
        <f>VLOOKUP(A197,'Open Int.'!$A$4:$O$195,2,FALSE)</f>
        <v>22275200</v>
      </c>
      <c r="C197" s="361">
        <f>VLOOKUP(A197,'Open Int.'!$A$4:$O$195,3,FALSE)</f>
        <v>604800</v>
      </c>
      <c r="D197" s="362">
        <f aca="true" t="shared" si="11" ref="D197:D202">C197/(B197-C197)</f>
        <v>0.027909037212049615</v>
      </c>
    </row>
    <row r="198" spans="1:4" ht="14.25" outlineLevel="1">
      <c r="A198" s="375" t="s">
        <v>288</v>
      </c>
      <c r="B198" s="361">
        <f>VLOOKUP(A198,'Open Int.'!$A$4:$O$195,2,FALSE)</f>
        <v>7194000</v>
      </c>
      <c r="C198" s="361">
        <f>VLOOKUP(A198,'Open Int.'!$A$4:$O$195,3,FALSE)</f>
        <v>-742500</v>
      </c>
      <c r="D198" s="362">
        <f t="shared" si="11"/>
        <v>-0.09355509355509356</v>
      </c>
    </row>
    <row r="199" spans="1:4" ht="14.25" outlineLevel="1">
      <c r="A199" s="375" t="s">
        <v>301</v>
      </c>
      <c r="B199" s="361">
        <f>VLOOKUP(A199,'Open Int.'!$A$4:$O$195,2,FALSE)</f>
        <v>73390350</v>
      </c>
      <c r="C199" s="361">
        <f>VLOOKUP(A199,'Open Int.'!$A$4:$O$195,3,FALSE)</f>
        <v>1034550</v>
      </c>
      <c r="D199" s="362">
        <f t="shared" si="11"/>
        <v>0.014298093587521665</v>
      </c>
    </row>
    <row r="200" spans="1:4" ht="14.25" outlineLevel="1">
      <c r="A200" s="360" t="s">
        <v>234</v>
      </c>
      <c r="B200" s="361">
        <f>VLOOKUP(A200,'Open Int.'!$A$4:$O$195,2,FALSE)</f>
        <v>21039200</v>
      </c>
      <c r="C200" s="361">
        <f>VLOOKUP(A200,'Open Int.'!$A$4:$O$195,3,FALSE)</f>
        <v>169400</v>
      </c>
      <c r="D200" s="362">
        <f t="shared" si="11"/>
        <v>0.00811699201717314</v>
      </c>
    </row>
    <row r="201" spans="1:4" ht="14.25" outlineLevel="1">
      <c r="A201" s="360" t="s">
        <v>397</v>
      </c>
      <c r="B201" s="361">
        <f>VLOOKUP(A201,'Open Int.'!$A$4:$O$195,2,FALSE)</f>
        <v>34897500</v>
      </c>
      <c r="C201" s="361">
        <f>VLOOKUP(A201,'Open Int.'!$A$4:$O$195,3,FALSE)</f>
        <v>963900</v>
      </c>
      <c r="D201" s="362">
        <f t="shared" si="11"/>
        <v>0.028405474220241884</v>
      </c>
    </row>
    <row r="202" spans="1:4" ht="14.25" outlineLevel="1">
      <c r="A202" s="360" t="s">
        <v>155</v>
      </c>
      <c r="B202" s="361">
        <f>VLOOKUP(A202,'Open Int.'!$A$4:$O$195,2,FALSE)</f>
        <v>1859025</v>
      </c>
      <c r="C202" s="361">
        <f>VLOOKUP(A202,'Open Int.'!$A$4:$O$195,3,FALSE)</f>
        <v>59325</v>
      </c>
      <c r="D202" s="362">
        <f t="shared" si="11"/>
        <v>0.03296382730455076</v>
      </c>
    </row>
    <row r="203" spans="1:4" ht="15">
      <c r="A203" s="358" t="s">
        <v>269</v>
      </c>
      <c r="B203" s="358">
        <f>SUM(B204:B218)</f>
        <v>52259100</v>
      </c>
      <c r="C203" s="358">
        <f>SUM(C204:C218)</f>
        <v>1963800</v>
      </c>
      <c r="D203" s="363">
        <f aca="true" t="shared" si="12" ref="D203:D218">C203/(B203-C203)</f>
        <v>0.039045397880120014</v>
      </c>
    </row>
    <row r="204" spans="1:4" ht="14.25">
      <c r="A204" s="360" t="s">
        <v>436</v>
      </c>
      <c r="B204" s="361">
        <f>VLOOKUP(A204,'Open Int.'!$A$4:$O$195,2,FALSE)</f>
        <v>496800</v>
      </c>
      <c r="C204" s="361">
        <f>VLOOKUP(A204,'Open Int.'!$A$4:$O$195,3,FALSE)</f>
        <v>1600</v>
      </c>
      <c r="D204" s="362">
        <f t="shared" si="12"/>
        <v>0.0032310177705977385</v>
      </c>
    </row>
    <row r="205" spans="1:4" ht="14.25">
      <c r="A205" s="360" t="s">
        <v>437</v>
      </c>
      <c r="B205" s="361">
        <f>VLOOKUP(A205,'Open Int.'!$A$4:$O$195,2,FALSE)</f>
        <v>4855200</v>
      </c>
      <c r="C205" s="361">
        <f>VLOOKUP(A205,'Open Int.'!$A$4:$O$195,3,FALSE)</f>
        <v>-62900</v>
      </c>
      <c r="D205" s="362">
        <f t="shared" si="12"/>
        <v>-0.012789491876944349</v>
      </c>
    </row>
    <row r="206" spans="1:4" ht="14.25">
      <c r="A206" s="360" t="s">
        <v>313</v>
      </c>
      <c r="B206" s="361">
        <f>VLOOKUP(A206,'Open Int.'!$A$4:$O$195,2,FALSE)</f>
        <v>2047500</v>
      </c>
      <c r="C206" s="361">
        <f>VLOOKUP(A206,'Open Int.'!$A$4:$O$195,3,FALSE)</f>
        <v>-3150</v>
      </c>
      <c r="D206" s="362">
        <f t="shared" si="12"/>
        <v>-0.0015360983102918587</v>
      </c>
    </row>
    <row r="207" spans="1:4" ht="14.25">
      <c r="A207" s="360" t="s">
        <v>315</v>
      </c>
      <c r="B207" s="361">
        <f>VLOOKUP(A207,'Open Int.'!$A$4:$O$195,2,FALSE)</f>
        <v>646000</v>
      </c>
      <c r="C207" s="361">
        <f>VLOOKUP(A207,'Open Int.'!$A$4:$O$195,3,FALSE)</f>
        <v>71000</v>
      </c>
      <c r="D207" s="362">
        <f t="shared" si="12"/>
        <v>0.12347826086956522</v>
      </c>
    </row>
    <row r="208" spans="1:4" ht="14.25">
      <c r="A208" s="360" t="s">
        <v>412</v>
      </c>
      <c r="B208" s="361">
        <f>VLOOKUP(A208,'Open Int.'!$A$4:$O$195,2,FALSE)</f>
        <v>542800</v>
      </c>
      <c r="C208" s="361">
        <f>VLOOKUP(A208,'Open Int.'!$A$4:$O$195,3,FALSE)</f>
        <v>39400</v>
      </c>
      <c r="D208" s="362">
        <f t="shared" si="12"/>
        <v>0.07826777910210568</v>
      </c>
    </row>
    <row r="209" spans="1:4" ht="14.25">
      <c r="A209" s="360" t="s">
        <v>287</v>
      </c>
      <c r="B209" s="361">
        <f>VLOOKUP(A209,'Open Int.'!$A$4:$O$195,2,FALSE)</f>
        <v>2996000</v>
      </c>
      <c r="C209" s="361">
        <f>VLOOKUP(A209,'Open Int.'!$A$4:$O$195,3,FALSE)</f>
        <v>628000</v>
      </c>
      <c r="D209" s="362">
        <f t="shared" si="12"/>
        <v>0.2652027027027027</v>
      </c>
    </row>
    <row r="210" spans="1:4" ht="14.25">
      <c r="A210" s="360" t="s">
        <v>438</v>
      </c>
      <c r="B210" s="361">
        <f>VLOOKUP(A210,'Open Int.'!$A$4:$O$195,2,FALSE)</f>
        <v>11362500</v>
      </c>
      <c r="C210" s="361">
        <f>VLOOKUP(A210,'Open Int.'!$A$4:$O$195,3,FALSE)</f>
        <v>-206250</v>
      </c>
      <c r="D210" s="362">
        <f t="shared" si="12"/>
        <v>-0.017828200972447326</v>
      </c>
    </row>
    <row r="211" spans="1:4" ht="14.25">
      <c r="A211" s="360" t="s">
        <v>495</v>
      </c>
      <c r="B211" s="361">
        <f>VLOOKUP(A211,'Open Int.'!$A$4:$O$195,2,FALSE)</f>
        <v>487500</v>
      </c>
      <c r="C211" s="361">
        <f>VLOOKUP(A211,'Open Int.'!$A$4:$O$195,3,FALSE)</f>
        <v>25000</v>
      </c>
      <c r="D211" s="362">
        <f>C211/(B211-C211)</f>
        <v>0.05405405405405406</v>
      </c>
    </row>
    <row r="212" spans="1:4" ht="14.25">
      <c r="A212" s="360" t="s">
        <v>387</v>
      </c>
      <c r="B212" s="361">
        <f>VLOOKUP(A212,'Open Int.'!$A$4:$O$195,2,FALSE)</f>
        <v>12705000</v>
      </c>
      <c r="C212" s="361">
        <f>VLOOKUP(A212,'Open Int.'!$A$4:$O$195,3,FALSE)</f>
        <v>-341250</v>
      </c>
      <c r="D212" s="362">
        <f t="shared" si="12"/>
        <v>-0.026156941649899398</v>
      </c>
    </row>
    <row r="213" spans="1:4" ht="14.25">
      <c r="A213" s="360" t="s">
        <v>434</v>
      </c>
      <c r="B213" s="361">
        <f>VLOOKUP(A213,'Open Int.'!$A$4:$O$195,2,FALSE)</f>
        <v>2094500</v>
      </c>
      <c r="C213" s="361">
        <f>VLOOKUP(A213,'Open Int.'!$A$4:$O$195,3,FALSE)</f>
        <v>225000</v>
      </c>
      <c r="D213" s="362">
        <f t="shared" si="12"/>
        <v>0.1203530355710083</v>
      </c>
    </row>
    <row r="214" spans="1:4" ht="14.25">
      <c r="A214" s="360" t="s">
        <v>434</v>
      </c>
      <c r="B214" s="361">
        <f>VLOOKUP(A214,'Open Int.'!$A$4:$O$195,2,FALSE)</f>
        <v>2094500</v>
      </c>
      <c r="C214" s="361">
        <f>VLOOKUP(A214,'Open Int.'!$A$4:$O$195,3,FALSE)</f>
        <v>225000</v>
      </c>
      <c r="D214" s="362">
        <f t="shared" si="12"/>
        <v>0.1203530355710083</v>
      </c>
    </row>
    <row r="215" spans="1:4" ht="14.25">
      <c r="A215" s="360" t="s">
        <v>388</v>
      </c>
      <c r="B215" s="361">
        <f>VLOOKUP(A215,'Open Int.'!$A$4:$O$195,2,FALSE)</f>
        <v>1660400</v>
      </c>
      <c r="C215" s="361">
        <f>VLOOKUP(A215,'Open Int.'!$A$4:$O$195,3,FALSE)</f>
        <v>20800</v>
      </c>
      <c r="D215" s="362">
        <f t="shared" si="12"/>
        <v>0.012686020980727006</v>
      </c>
    </row>
    <row r="216" spans="1:4" ht="14.25">
      <c r="A216" s="360" t="s">
        <v>321</v>
      </c>
      <c r="B216" s="361">
        <f>VLOOKUP(A216,'Open Int.'!$A$4:$O$195,2,FALSE)</f>
        <v>1363250</v>
      </c>
      <c r="C216" s="361">
        <f>VLOOKUP(A216,'Open Int.'!$A$4:$O$195,3,FALSE)</f>
        <v>18250</v>
      </c>
      <c r="D216" s="362">
        <f t="shared" si="12"/>
        <v>0.013568773234200743</v>
      </c>
    </row>
    <row r="217" spans="1:4" ht="14.25">
      <c r="A217" s="360" t="s">
        <v>439</v>
      </c>
      <c r="B217" s="361">
        <f>VLOOKUP(A217,'Open Int.'!$A$4:$O$195,2,FALSE)</f>
        <v>1318350</v>
      </c>
      <c r="C217" s="361">
        <f>VLOOKUP(A217,'Open Int.'!$A$4:$O$195,3,FALSE)</f>
        <v>254100</v>
      </c>
      <c r="D217" s="362">
        <f t="shared" si="12"/>
        <v>0.23875968992248062</v>
      </c>
    </row>
    <row r="218" spans="1:4" ht="14.25">
      <c r="A218" s="360" t="s">
        <v>328</v>
      </c>
      <c r="B218" s="361">
        <f>VLOOKUP(A218,'Open Int.'!$A$4:$O$195,2,FALSE)</f>
        <v>7588800</v>
      </c>
      <c r="C218" s="361">
        <f>VLOOKUP(A218,'Open Int.'!$A$4:$O$195,3,FALSE)</f>
        <v>1069200</v>
      </c>
      <c r="D218" s="362">
        <f t="shared" si="12"/>
        <v>0.16399779127553837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7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J574" sqref="J574"/>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400"/>
      <c r="AA3" s="75"/>
    </row>
    <row r="4" spans="1:28" s="58" customFormat="1" ht="15">
      <c r="A4" s="101" t="s">
        <v>182</v>
      </c>
      <c r="B4" s="280">
        <v>298850</v>
      </c>
      <c r="C4" s="281">
        <v>-13300</v>
      </c>
      <c r="D4" s="262">
        <v>-0.04</v>
      </c>
      <c r="E4" s="280">
        <v>0</v>
      </c>
      <c r="F4" s="282">
        <v>0</v>
      </c>
      <c r="G4" s="262">
        <v>0</v>
      </c>
      <c r="H4" s="280">
        <v>0</v>
      </c>
      <c r="I4" s="282">
        <v>0</v>
      </c>
      <c r="J4" s="262">
        <v>0</v>
      </c>
      <c r="K4" s="280">
        <v>298850</v>
      </c>
      <c r="L4" s="282">
        <v>-13300</v>
      </c>
      <c r="M4" s="351">
        <v>-0.04</v>
      </c>
      <c r="N4" s="112">
        <v>290200</v>
      </c>
      <c r="O4" s="173">
        <f>N4/K4</f>
        <v>0.9710557135686799</v>
      </c>
      <c r="P4" s="108">
        <f>Volume!K4</f>
        <v>6366.95</v>
      </c>
      <c r="Q4" s="69">
        <f>Volume!J4</f>
        <v>6496.85</v>
      </c>
      <c r="R4" s="236">
        <f>Q4*K4/10000000</f>
        <v>194.15836225</v>
      </c>
      <c r="S4" s="103">
        <f>Q4*N4/10000000</f>
        <v>188.538587</v>
      </c>
      <c r="T4" s="109">
        <f>K4-L4</f>
        <v>312150</v>
      </c>
      <c r="U4" s="103">
        <f>L4/T4*100</f>
        <v>-4.260772064712478</v>
      </c>
      <c r="V4" s="103">
        <f>Q4*B4/10000000</f>
        <v>194.15836225</v>
      </c>
      <c r="W4" s="103">
        <f>Q4*E4/10000000</f>
        <v>0</v>
      </c>
      <c r="X4" s="103">
        <f>Q4*H4/10000000</f>
        <v>0</v>
      </c>
      <c r="Y4" s="103">
        <f>(T4*P4)/10000000</f>
        <v>198.74434425</v>
      </c>
      <c r="Z4" s="236">
        <f>R4-Y4</f>
        <v>-4.585982000000001</v>
      </c>
      <c r="AA4" s="78"/>
      <c r="AB4" s="77"/>
    </row>
    <row r="5" spans="1:28" s="58" customFormat="1" ht="15">
      <c r="A5" s="193" t="s">
        <v>467</v>
      </c>
      <c r="B5" s="164">
        <v>184750</v>
      </c>
      <c r="C5" s="162">
        <v>-2700</v>
      </c>
      <c r="D5" s="170">
        <v>-0.01</v>
      </c>
      <c r="E5" s="164">
        <v>0</v>
      </c>
      <c r="F5" s="112">
        <v>0</v>
      </c>
      <c r="G5" s="170">
        <v>0</v>
      </c>
      <c r="H5" s="164">
        <v>100</v>
      </c>
      <c r="I5" s="112">
        <v>0</v>
      </c>
      <c r="J5" s="170">
        <v>0</v>
      </c>
      <c r="K5" s="164">
        <v>184850</v>
      </c>
      <c r="L5" s="112">
        <v>-2700</v>
      </c>
      <c r="M5" s="127">
        <v>-0.01</v>
      </c>
      <c r="N5" s="112">
        <v>184850</v>
      </c>
      <c r="O5" s="173">
        <f>N5/K5</f>
        <v>1</v>
      </c>
      <c r="P5" s="108">
        <f>Volume!K5</f>
        <v>4127.9</v>
      </c>
      <c r="Q5" s="69">
        <f>Volume!J5</f>
        <v>4167.15</v>
      </c>
      <c r="R5" s="237">
        <f>Q5*K5/10000000</f>
        <v>77.02976774999999</v>
      </c>
      <c r="S5" s="103">
        <f>Q5*N5/10000000</f>
        <v>77.02976774999999</v>
      </c>
      <c r="T5" s="109">
        <f>K5-L5</f>
        <v>187550</v>
      </c>
      <c r="U5" s="103">
        <f>L5/T5*100</f>
        <v>-1.4396161023727005</v>
      </c>
      <c r="V5" s="103">
        <f>Q5*B5/10000000</f>
        <v>76.98809624999998</v>
      </c>
      <c r="W5" s="103">
        <f>Q5*E5/10000000</f>
        <v>0</v>
      </c>
      <c r="X5" s="103">
        <f>Q5*H5/10000000</f>
        <v>0.04167149999999999</v>
      </c>
      <c r="Y5" s="103">
        <f>(T5*P5)/10000000</f>
        <v>77.4187645</v>
      </c>
      <c r="Z5" s="237">
        <f>R5-Y5</f>
        <v>-0.388996750000004</v>
      </c>
      <c r="AA5" s="78"/>
      <c r="AB5" s="77"/>
    </row>
    <row r="6" spans="1:28" s="58" customFormat="1" ht="15">
      <c r="A6" s="193" t="s">
        <v>74</v>
      </c>
      <c r="B6" s="164">
        <v>126000</v>
      </c>
      <c r="C6" s="162">
        <v>-1800</v>
      </c>
      <c r="D6" s="170">
        <v>-0.01</v>
      </c>
      <c r="E6" s="164">
        <v>100</v>
      </c>
      <c r="F6" s="112">
        <v>0</v>
      </c>
      <c r="G6" s="170">
        <v>0</v>
      </c>
      <c r="H6" s="164">
        <v>0</v>
      </c>
      <c r="I6" s="112">
        <v>0</v>
      </c>
      <c r="J6" s="170">
        <v>0</v>
      </c>
      <c r="K6" s="164">
        <v>126100</v>
      </c>
      <c r="L6" s="112">
        <v>-1800</v>
      </c>
      <c r="M6" s="127">
        <v>-0.01</v>
      </c>
      <c r="N6" s="112">
        <v>124850</v>
      </c>
      <c r="O6" s="173">
        <f>N6/K6</f>
        <v>0.9900872323552736</v>
      </c>
      <c r="P6" s="108">
        <f>Volume!K6</f>
        <v>5193.3</v>
      </c>
      <c r="Q6" s="69">
        <f>Volume!J6</f>
        <v>5197.4</v>
      </c>
      <c r="R6" s="237">
        <f>Q6*K6/10000000</f>
        <v>65.539214</v>
      </c>
      <c r="S6" s="103">
        <f>Q6*N6/10000000</f>
        <v>64.889539</v>
      </c>
      <c r="T6" s="109">
        <f>K6-L6</f>
        <v>127900</v>
      </c>
      <c r="U6" s="103">
        <f>L6/T6*100</f>
        <v>-1.4073494917904612</v>
      </c>
      <c r="V6" s="103">
        <f>Q6*B6/10000000</f>
        <v>65.48724</v>
      </c>
      <c r="W6" s="103">
        <f>Q6*E6/10000000</f>
        <v>0.05197399999999999</v>
      </c>
      <c r="X6" s="103">
        <f>Q6*H6/10000000</f>
        <v>0</v>
      </c>
      <c r="Y6" s="103">
        <f>(T6*P6)/10000000</f>
        <v>66.422307</v>
      </c>
      <c r="Z6" s="237">
        <f>R6-Y6</f>
        <v>-0.8830930000000023</v>
      </c>
      <c r="AA6" s="78"/>
      <c r="AB6" s="77"/>
    </row>
    <row r="7" spans="1:28" s="58" customFormat="1" ht="15">
      <c r="A7" s="193" t="s">
        <v>468</v>
      </c>
      <c r="B7" s="164">
        <v>204150</v>
      </c>
      <c r="C7" s="162">
        <v>-4800</v>
      </c>
      <c r="D7" s="170">
        <v>-0.02</v>
      </c>
      <c r="E7" s="164">
        <v>7575</v>
      </c>
      <c r="F7" s="112">
        <v>125</v>
      </c>
      <c r="G7" s="170">
        <v>0.02</v>
      </c>
      <c r="H7" s="164">
        <v>250</v>
      </c>
      <c r="I7" s="112">
        <v>0</v>
      </c>
      <c r="J7" s="170">
        <v>0</v>
      </c>
      <c r="K7" s="164">
        <v>211975</v>
      </c>
      <c r="L7" s="112">
        <v>-4675</v>
      </c>
      <c r="M7" s="127">
        <v>-0.02</v>
      </c>
      <c r="N7" s="112">
        <v>211225</v>
      </c>
      <c r="O7" s="173">
        <f>N7/K7</f>
        <v>0.9964618469159099</v>
      </c>
      <c r="P7" s="108">
        <f>Volume!K7</f>
        <v>8235.25</v>
      </c>
      <c r="Q7" s="69">
        <f>Volume!J7</f>
        <v>8379.45</v>
      </c>
      <c r="R7" s="237">
        <f>Q7*K7/10000000</f>
        <v>177.623391375</v>
      </c>
      <c r="S7" s="103">
        <f>Q7*N7/10000000</f>
        <v>176.99493262500002</v>
      </c>
      <c r="T7" s="109">
        <f>K7-L7</f>
        <v>216650</v>
      </c>
      <c r="U7" s="103">
        <f>L7/T7*100</f>
        <v>-2.157858296792061</v>
      </c>
      <c r="V7" s="103">
        <f>Q7*B7/10000000</f>
        <v>171.06647175000003</v>
      </c>
      <c r="W7" s="103">
        <f>Q7*E7/10000000</f>
        <v>6.3474333750000005</v>
      </c>
      <c r="X7" s="103">
        <f>Q7*H7/10000000</f>
        <v>0.20948625</v>
      </c>
      <c r="Y7" s="103">
        <f>(T7*P7)/10000000</f>
        <v>178.41669125</v>
      </c>
      <c r="Z7" s="237">
        <f>R7-Y7</f>
        <v>-0.7932998750000024</v>
      </c>
      <c r="AA7" s="78"/>
      <c r="AB7" s="77"/>
    </row>
    <row r="8" spans="1:28" s="58" customFormat="1" ht="15">
      <c r="A8" s="193" t="s">
        <v>9</v>
      </c>
      <c r="B8" s="164">
        <v>41021950</v>
      </c>
      <c r="C8" s="162">
        <v>187800</v>
      </c>
      <c r="D8" s="170">
        <v>0</v>
      </c>
      <c r="E8" s="164">
        <v>16541250</v>
      </c>
      <c r="F8" s="112">
        <v>425400</v>
      </c>
      <c r="G8" s="170">
        <v>0.03</v>
      </c>
      <c r="H8" s="164">
        <v>22822700</v>
      </c>
      <c r="I8" s="112">
        <v>945600</v>
      </c>
      <c r="J8" s="170">
        <v>0.04</v>
      </c>
      <c r="K8" s="164">
        <v>80385900</v>
      </c>
      <c r="L8" s="112">
        <v>1558800</v>
      </c>
      <c r="M8" s="127">
        <v>0.02</v>
      </c>
      <c r="N8" s="112">
        <v>65190750</v>
      </c>
      <c r="O8" s="173">
        <f aca="true" t="shared" si="0" ref="O8:O70">N8/K8</f>
        <v>0.8109724466604218</v>
      </c>
      <c r="P8" s="108">
        <f>Volume!K8</f>
        <v>4214.3</v>
      </c>
      <c r="Q8" s="69">
        <f>Volume!J8</f>
        <v>4248.65</v>
      </c>
      <c r="R8" s="237">
        <f aca="true" t="shared" si="1" ref="R8:R70">Q8*K8/10000000</f>
        <v>34153.1554035</v>
      </c>
      <c r="S8" s="103">
        <f aca="true" t="shared" si="2" ref="S8:S70">Q8*N8/10000000</f>
        <v>27697.26799875</v>
      </c>
      <c r="T8" s="109">
        <f aca="true" t="shared" si="3" ref="T8:T70">K8-L8</f>
        <v>78827100</v>
      </c>
      <c r="U8" s="103">
        <f aca="true" t="shared" si="4" ref="U8:U70">L8/T8*100</f>
        <v>1.9774925120929223</v>
      </c>
      <c r="V8" s="103">
        <f aca="true" t="shared" si="5" ref="V8:V70">Q8*B8/10000000</f>
        <v>17428.79078675</v>
      </c>
      <c r="W8" s="103">
        <f aca="true" t="shared" si="6" ref="W8:W70">Q8*E8/10000000</f>
        <v>7027.79818125</v>
      </c>
      <c r="X8" s="103">
        <f aca="true" t="shared" si="7" ref="X8:X70">Q8*H8/10000000</f>
        <v>9696.566435499999</v>
      </c>
      <c r="Y8" s="103">
        <f aca="true" t="shared" si="8" ref="Y8:Y70">(T8*P8)/10000000</f>
        <v>33220.104753</v>
      </c>
      <c r="Z8" s="237">
        <f aca="true" t="shared" si="9" ref="Z8:Z70">R8-Y8</f>
        <v>933.0506505000012</v>
      </c>
      <c r="AA8" s="78"/>
      <c r="AB8" s="77"/>
    </row>
    <row r="9" spans="1:28" s="7" customFormat="1" ht="15">
      <c r="A9" s="193" t="s">
        <v>279</v>
      </c>
      <c r="B9" s="164">
        <v>993200</v>
      </c>
      <c r="C9" s="162">
        <v>99600</v>
      </c>
      <c r="D9" s="170">
        <v>0.11</v>
      </c>
      <c r="E9" s="164">
        <v>3400</v>
      </c>
      <c r="F9" s="112">
        <v>0</v>
      </c>
      <c r="G9" s="170">
        <v>0</v>
      </c>
      <c r="H9" s="164">
        <v>200</v>
      </c>
      <c r="I9" s="112">
        <v>0</v>
      </c>
      <c r="J9" s="170">
        <v>0</v>
      </c>
      <c r="K9" s="164">
        <v>996800</v>
      </c>
      <c r="L9" s="112">
        <v>99600</v>
      </c>
      <c r="M9" s="127">
        <v>0.11</v>
      </c>
      <c r="N9" s="112">
        <v>743000</v>
      </c>
      <c r="O9" s="173">
        <f t="shared" si="0"/>
        <v>0.7453852327447833</v>
      </c>
      <c r="P9" s="108">
        <f>Volume!K9</f>
        <v>3040.05</v>
      </c>
      <c r="Q9" s="69">
        <f>Volume!J9</f>
        <v>3028.05</v>
      </c>
      <c r="R9" s="237">
        <f t="shared" si="1"/>
        <v>301.836024</v>
      </c>
      <c r="S9" s="103">
        <f t="shared" si="2"/>
        <v>224.984115</v>
      </c>
      <c r="T9" s="109">
        <f t="shared" si="3"/>
        <v>897200</v>
      </c>
      <c r="U9" s="103">
        <f t="shared" si="4"/>
        <v>11.101203744984396</v>
      </c>
      <c r="V9" s="103">
        <f t="shared" si="5"/>
        <v>300.745926</v>
      </c>
      <c r="W9" s="103">
        <f t="shared" si="6"/>
        <v>1.029537</v>
      </c>
      <c r="X9" s="103">
        <f t="shared" si="7"/>
        <v>0.060561</v>
      </c>
      <c r="Y9" s="103">
        <f t="shared" si="8"/>
        <v>272.753286</v>
      </c>
      <c r="Z9" s="237">
        <f t="shared" si="9"/>
        <v>29.082738000000006</v>
      </c>
      <c r="AB9" s="77"/>
    </row>
    <row r="10" spans="1:28" s="58" customFormat="1" ht="15">
      <c r="A10" s="193" t="s">
        <v>134</v>
      </c>
      <c r="B10" s="164">
        <v>309300</v>
      </c>
      <c r="C10" s="162">
        <v>-8000</v>
      </c>
      <c r="D10" s="170">
        <v>-0.03</v>
      </c>
      <c r="E10" s="164">
        <v>5200</v>
      </c>
      <c r="F10" s="112">
        <v>200</v>
      </c>
      <c r="G10" s="170">
        <v>0.04</v>
      </c>
      <c r="H10" s="164">
        <v>1600</v>
      </c>
      <c r="I10" s="112">
        <v>0</v>
      </c>
      <c r="J10" s="170">
        <v>0</v>
      </c>
      <c r="K10" s="164">
        <v>316100</v>
      </c>
      <c r="L10" s="112">
        <v>-7800</v>
      </c>
      <c r="M10" s="127">
        <v>-0.02</v>
      </c>
      <c r="N10" s="112">
        <v>301600</v>
      </c>
      <c r="O10" s="173">
        <f t="shared" si="0"/>
        <v>0.9541284403669725</v>
      </c>
      <c r="P10" s="108">
        <f>Volume!K10</f>
        <v>4610.55</v>
      </c>
      <c r="Q10" s="69">
        <f>Volume!J10</f>
        <v>4656.85</v>
      </c>
      <c r="R10" s="237">
        <f t="shared" si="1"/>
        <v>147.2030285</v>
      </c>
      <c r="S10" s="103">
        <f t="shared" si="2"/>
        <v>140.450596</v>
      </c>
      <c r="T10" s="109">
        <f t="shared" si="3"/>
        <v>323900</v>
      </c>
      <c r="U10" s="103">
        <f t="shared" si="4"/>
        <v>-2.408150663785119</v>
      </c>
      <c r="V10" s="103">
        <f t="shared" si="5"/>
        <v>144.0363705</v>
      </c>
      <c r="W10" s="103">
        <f t="shared" si="6"/>
        <v>2.421562</v>
      </c>
      <c r="X10" s="103">
        <f t="shared" si="7"/>
        <v>0.7450960000000001</v>
      </c>
      <c r="Y10" s="103">
        <f t="shared" si="8"/>
        <v>149.3357145</v>
      </c>
      <c r="Z10" s="237">
        <f t="shared" si="9"/>
        <v>-2.1326860000000067</v>
      </c>
      <c r="AA10" s="78"/>
      <c r="AB10" s="77"/>
    </row>
    <row r="11" spans="1:28" s="58" customFormat="1" ht="15">
      <c r="A11" s="193" t="s">
        <v>401</v>
      </c>
      <c r="B11" s="164">
        <v>496800</v>
      </c>
      <c r="C11" s="162">
        <v>1600</v>
      </c>
      <c r="D11" s="170">
        <v>0</v>
      </c>
      <c r="E11" s="164">
        <v>2400</v>
      </c>
      <c r="F11" s="112">
        <v>0</v>
      </c>
      <c r="G11" s="170">
        <v>0</v>
      </c>
      <c r="H11" s="164">
        <v>0</v>
      </c>
      <c r="I11" s="112">
        <v>0</v>
      </c>
      <c r="J11" s="170">
        <v>0</v>
      </c>
      <c r="K11" s="164">
        <v>499200</v>
      </c>
      <c r="L11" s="112">
        <v>1600</v>
      </c>
      <c r="M11" s="127">
        <v>0</v>
      </c>
      <c r="N11" s="112">
        <v>493800</v>
      </c>
      <c r="O11" s="173">
        <f t="shared" si="0"/>
        <v>0.9891826923076923</v>
      </c>
      <c r="P11" s="108">
        <f>Volume!K11</f>
        <v>1274.35</v>
      </c>
      <c r="Q11" s="69">
        <f>Volume!J11</f>
        <v>1275.85</v>
      </c>
      <c r="R11" s="237">
        <f t="shared" si="1"/>
        <v>63.690432</v>
      </c>
      <c r="S11" s="103">
        <f t="shared" si="2"/>
        <v>63.001473</v>
      </c>
      <c r="T11" s="109">
        <f t="shared" si="3"/>
        <v>497600</v>
      </c>
      <c r="U11" s="103">
        <f t="shared" si="4"/>
        <v>0.3215434083601286</v>
      </c>
      <c r="V11" s="103">
        <f t="shared" si="5"/>
        <v>63.384228</v>
      </c>
      <c r="W11" s="103">
        <f t="shared" si="6"/>
        <v>0.306204</v>
      </c>
      <c r="X11" s="103">
        <f t="shared" si="7"/>
        <v>0</v>
      </c>
      <c r="Y11" s="103">
        <f t="shared" si="8"/>
        <v>63.411656</v>
      </c>
      <c r="Z11" s="237">
        <f t="shared" si="9"/>
        <v>0.2787760000000006</v>
      </c>
      <c r="AA11" s="78"/>
      <c r="AB11" s="77"/>
    </row>
    <row r="12" spans="1:28" s="7" customFormat="1" ht="15">
      <c r="A12" s="193" t="s">
        <v>0</v>
      </c>
      <c r="B12" s="164">
        <v>2071125</v>
      </c>
      <c r="C12" s="163">
        <v>73125</v>
      </c>
      <c r="D12" s="170">
        <v>0.04</v>
      </c>
      <c r="E12" s="164">
        <v>58875</v>
      </c>
      <c r="F12" s="112">
        <v>2250</v>
      </c>
      <c r="G12" s="170">
        <v>0.04</v>
      </c>
      <c r="H12" s="164">
        <v>11625</v>
      </c>
      <c r="I12" s="112">
        <v>375</v>
      </c>
      <c r="J12" s="170">
        <v>0.03</v>
      </c>
      <c r="K12" s="164">
        <v>2141625</v>
      </c>
      <c r="L12" s="112">
        <v>75750</v>
      </c>
      <c r="M12" s="127">
        <v>0.04</v>
      </c>
      <c r="N12" s="112">
        <v>2007375</v>
      </c>
      <c r="O12" s="173">
        <f t="shared" si="0"/>
        <v>0.9373139555244265</v>
      </c>
      <c r="P12" s="108">
        <f>Volume!K12</f>
        <v>844.8</v>
      </c>
      <c r="Q12" s="69">
        <f>Volume!J12</f>
        <v>849.8</v>
      </c>
      <c r="R12" s="237">
        <f t="shared" si="1"/>
        <v>181.9952925</v>
      </c>
      <c r="S12" s="103">
        <f t="shared" si="2"/>
        <v>170.5867275</v>
      </c>
      <c r="T12" s="109">
        <f t="shared" si="3"/>
        <v>2065875</v>
      </c>
      <c r="U12" s="103">
        <f t="shared" si="4"/>
        <v>3.6667271737157376</v>
      </c>
      <c r="V12" s="103">
        <f t="shared" si="5"/>
        <v>176.0042025</v>
      </c>
      <c r="W12" s="103">
        <f t="shared" si="6"/>
        <v>5.0031975</v>
      </c>
      <c r="X12" s="103">
        <f t="shared" si="7"/>
        <v>0.9878925</v>
      </c>
      <c r="Y12" s="103">
        <f t="shared" si="8"/>
        <v>174.52512</v>
      </c>
      <c r="Z12" s="237">
        <f t="shared" si="9"/>
        <v>7.470172500000018</v>
      </c>
      <c r="AB12" s="77"/>
    </row>
    <row r="13" spans="1:28" s="7" customFormat="1" ht="15">
      <c r="A13" s="193" t="s">
        <v>402</v>
      </c>
      <c r="B13" s="164">
        <v>1138950</v>
      </c>
      <c r="C13" s="163">
        <v>21150</v>
      </c>
      <c r="D13" s="170">
        <v>0.02</v>
      </c>
      <c r="E13" s="164">
        <v>3600</v>
      </c>
      <c r="F13" s="112">
        <v>900</v>
      </c>
      <c r="G13" s="170">
        <v>0.33</v>
      </c>
      <c r="H13" s="164">
        <v>0</v>
      </c>
      <c r="I13" s="112">
        <v>0</v>
      </c>
      <c r="J13" s="170">
        <v>0</v>
      </c>
      <c r="K13" s="164">
        <v>1142550</v>
      </c>
      <c r="L13" s="112">
        <v>22050</v>
      </c>
      <c r="M13" s="127">
        <v>0.02</v>
      </c>
      <c r="N13" s="112">
        <v>976950</v>
      </c>
      <c r="O13" s="173">
        <f t="shared" si="0"/>
        <v>0.8550610476565577</v>
      </c>
      <c r="P13" s="108">
        <f>Volume!K13</f>
        <v>549.05</v>
      </c>
      <c r="Q13" s="69">
        <f>Volume!J13</f>
        <v>559.55</v>
      </c>
      <c r="R13" s="237">
        <f t="shared" si="1"/>
        <v>63.93138525</v>
      </c>
      <c r="S13" s="103">
        <f t="shared" si="2"/>
        <v>54.66523725</v>
      </c>
      <c r="T13" s="109">
        <f t="shared" si="3"/>
        <v>1120500</v>
      </c>
      <c r="U13" s="103">
        <f t="shared" si="4"/>
        <v>1.967871485943775</v>
      </c>
      <c r="V13" s="103">
        <f t="shared" si="5"/>
        <v>63.72994725</v>
      </c>
      <c r="W13" s="103">
        <f t="shared" si="6"/>
        <v>0.20143799999999998</v>
      </c>
      <c r="X13" s="103">
        <f t="shared" si="7"/>
        <v>0</v>
      </c>
      <c r="Y13" s="103">
        <f t="shared" si="8"/>
        <v>61.5210525</v>
      </c>
      <c r="Z13" s="237">
        <f t="shared" si="9"/>
        <v>2.410332749999995</v>
      </c>
      <c r="AB13" s="77"/>
    </row>
    <row r="14" spans="1:28" s="7" customFormat="1" ht="15">
      <c r="A14" s="193" t="s">
        <v>403</v>
      </c>
      <c r="B14" s="164">
        <v>538800</v>
      </c>
      <c r="C14" s="163">
        <v>15800</v>
      </c>
      <c r="D14" s="170">
        <v>0.03</v>
      </c>
      <c r="E14" s="164">
        <v>0</v>
      </c>
      <c r="F14" s="112">
        <v>0</v>
      </c>
      <c r="G14" s="170">
        <v>0</v>
      </c>
      <c r="H14" s="164">
        <v>0</v>
      </c>
      <c r="I14" s="112">
        <v>0</v>
      </c>
      <c r="J14" s="170">
        <v>0</v>
      </c>
      <c r="K14" s="164">
        <v>538800</v>
      </c>
      <c r="L14" s="112">
        <v>15800</v>
      </c>
      <c r="M14" s="127">
        <v>0.03</v>
      </c>
      <c r="N14" s="112">
        <v>491400</v>
      </c>
      <c r="O14" s="173">
        <f t="shared" si="0"/>
        <v>0.9120267260579065</v>
      </c>
      <c r="P14" s="108">
        <f>Volume!K14</f>
        <v>1506.4</v>
      </c>
      <c r="Q14" s="69">
        <f>Volume!J14</f>
        <v>1617.25</v>
      </c>
      <c r="R14" s="237">
        <f t="shared" si="1"/>
        <v>87.13743</v>
      </c>
      <c r="S14" s="103">
        <f t="shared" si="2"/>
        <v>79.471665</v>
      </c>
      <c r="T14" s="109">
        <f t="shared" si="3"/>
        <v>523000</v>
      </c>
      <c r="U14" s="103">
        <f t="shared" si="4"/>
        <v>3.021032504780115</v>
      </c>
      <c r="V14" s="103">
        <f t="shared" si="5"/>
        <v>87.13743</v>
      </c>
      <c r="W14" s="103">
        <f t="shared" si="6"/>
        <v>0</v>
      </c>
      <c r="X14" s="103">
        <f t="shared" si="7"/>
        <v>0</v>
      </c>
      <c r="Y14" s="103">
        <f t="shared" si="8"/>
        <v>78.78472</v>
      </c>
      <c r="Z14" s="237">
        <f t="shared" si="9"/>
        <v>8.352710000000002</v>
      </c>
      <c r="AB14" s="77"/>
    </row>
    <row r="15" spans="1:28" s="7" customFormat="1" ht="15">
      <c r="A15" s="193" t="s">
        <v>404</v>
      </c>
      <c r="B15" s="164">
        <v>4855200</v>
      </c>
      <c r="C15" s="163">
        <v>-62900</v>
      </c>
      <c r="D15" s="170">
        <v>-0.01</v>
      </c>
      <c r="E15" s="164">
        <v>445400</v>
      </c>
      <c r="F15" s="112">
        <v>0</v>
      </c>
      <c r="G15" s="170">
        <v>0</v>
      </c>
      <c r="H15" s="164">
        <v>56100</v>
      </c>
      <c r="I15" s="112">
        <v>0</v>
      </c>
      <c r="J15" s="170">
        <v>0</v>
      </c>
      <c r="K15" s="164">
        <v>5356700</v>
      </c>
      <c r="L15" s="112">
        <v>-62900</v>
      </c>
      <c r="M15" s="127">
        <v>-0.01</v>
      </c>
      <c r="N15" s="112">
        <v>5055800</v>
      </c>
      <c r="O15" s="173">
        <f t="shared" si="0"/>
        <v>0.9438273563947953</v>
      </c>
      <c r="P15" s="108">
        <f>Volume!K15</f>
        <v>133.1</v>
      </c>
      <c r="Q15" s="69">
        <f>Volume!J15</f>
        <v>133.8</v>
      </c>
      <c r="R15" s="237">
        <f t="shared" si="1"/>
        <v>71.67264600000001</v>
      </c>
      <c r="S15" s="103">
        <f t="shared" si="2"/>
        <v>67.646604</v>
      </c>
      <c r="T15" s="109">
        <f t="shared" si="3"/>
        <v>5419600</v>
      </c>
      <c r="U15" s="103">
        <f t="shared" si="4"/>
        <v>-1.1606022584692597</v>
      </c>
      <c r="V15" s="103">
        <f t="shared" si="5"/>
        <v>64.962576</v>
      </c>
      <c r="W15" s="103">
        <f t="shared" si="6"/>
        <v>5.959452000000001</v>
      </c>
      <c r="X15" s="103">
        <f t="shared" si="7"/>
        <v>0.7506180000000001</v>
      </c>
      <c r="Y15" s="103">
        <f t="shared" si="8"/>
        <v>72.134876</v>
      </c>
      <c r="Z15" s="237">
        <f t="shared" si="9"/>
        <v>-0.46222999999999104</v>
      </c>
      <c r="AB15" s="77"/>
    </row>
    <row r="16" spans="1:28" s="7" customFormat="1" ht="15">
      <c r="A16" s="193" t="s">
        <v>135</v>
      </c>
      <c r="B16" s="283">
        <v>2628850</v>
      </c>
      <c r="C16" s="163">
        <v>19600</v>
      </c>
      <c r="D16" s="171">
        <v>0.01</v>
      </c>
      <c r="E16" s="172">
        <v>516950</v>
      </c>
      <c r="F16" s="167">
        <v>22050</v>
      </c>
      <c r="G16" s="171">
        <v>0.04</v>
      </c>
      <c r="H16" s="165">
        <v>0</v>
      </c>
      <c r="I16" s="168">
        <v>0</v>
      </c>
      <c r="J16" s="171">
        <v>0</v>
      </c>
      <c r="K16" s="164">
        <v>3145800</v>
      </c>
      <c r="L16" s="112">
        <v>41650</v>
      </c>
      <c r="M16" s="352">
        <v>0.01</v>
      </c>
      <c r="N16" s="112">
        <v>3087000</v>
      </c>
      <c r="O16" s="173">
        <f t="shared" si="0"/>
        <v>0.9813084112149533</v>
      </c>
      <c r="P16" s="108">
        <f>Volume!K16</f>
        <v>79.9</v>
      </c>
      <c r="Q16" s="69">
        <f>Volume!J16</f>
        <v>81.1</v>
      </c>
      <c r="R16" s="237">
        <f t="shared" si="1"/>
        <v>25.512437999999996</v>
      </c>
      <c r="S16" s="103">
        <f t="shared" si="2"/>
        <v>25.035569999999996</v>
      </c>
      <c r="T16" s="109">
        <f t="shared" si="3"/>
        <v>3104150</v>
      </c>
      <c r="U16" s="103">
        <f t="shared" si="4"/>
        <v>1.3417521704814523</v>
      </c>
      <c r="V16" s="103">
        <f t="shared" si="5"/>
        <v>21.319973499999996</v>
      </c>
      <c r="W16" s="103">
        <f t="shared" si="6"/>
        <v>4.1924645</v>
      </c>
      <c r="X16" s="103">
        <f t="shared" si="7"/>
        <v>0</v>
      </c>
      <c r="Y16" s="103">
        <f t="shared" si="8"/>
        <v>24.802158500000004</v>
      </c>
      <c r="Z16" s="237">
        <f t="shared" si="9"/>
        <v>0.7102794999999915</v>
      </c>
      <c r="AB16" s="77"/>
    </row>
    <row r="17" spans="1:28" s="58" customFormat="1" ht="15">
      <c r="A17" s="193" t="s">
        <v>174</v>
      </c>
      <c r="B17" s="164">
        <v>7926100</v>
      </c>
      <c r="C17" s="162">
        <v>-723600</v>
      </c>
      <c r="D17" s="170">
        <v>-0.08</v>
      </c>
      <c r="E17" s="164">
        <v>418750</v>
      </c>
      <c r="F17" s="112">
        <v>6700</v>
      </c>
      <c r="G17" s="170">
        <v>0.02</v>
      </c>
      <c r="H17" s="164">
        <v>13400</v>
      </c>
      <c r="I17" s="112">
        <v>6700</v>
      </c>
      <c r="J17" s="170">
        <v>1</v>
      </c>
      <c r="K17" s="164">
        <v>8358250</v>
      </c>
      <c r="L17" s="112">
        <v>-710200</v>
      </c>
      <c r="M17" s="127">
        <v>-0.08</v>
      </c>
      <c r="N17" s="112">
        <v>7346550</v>
      </c>
      <c r="O17" s="173">
        <f t="shared" si="0"/>
        <v>0.8789579158316633</v>
      </c>
      <c r="P17" s="108">
        <f>Volume!K17</f>
        <v>55.25</v>
      </c>
      <c r="Q17" s="69">
        <f>Volume!J17</f>
        <v>57</v>
      </c>
      <c r="R17" s="237">
        <f t="shared" si="1"/>
        <v>47.642025</v>
      </c>
      <c r="S17" s="103">
        <f t="shared" si="2"/>
        <v>41.875335</v>
      </c>
      <c r="T17" s="109">
        <f t="shared" si="3"/>
        <v>9068450</v>
      </c>
      <c r="U17" s="103">
        <f t="shared" si="4"/>
        <v>-7.831547838936091</v>
      </c>
      <c r="V17" s="103">
        <f t="shared" si="5"/>
        <v>45.17877</v>
      </c>
      <c r="W17" s="103">
        <f t="shared" si="6"/>
        <v>2.386875</v>
      </c>
      <c r="X17" s="103">
        <f t="shared" si="7"/>
        <v>0.07638</v>
      </c>
      <c r="Y17" s="103">
        <f t="shared" si="8"/>
        <v>50.10318625</v>
      </c>
      <c r="Z17" s="237">
        <f t="shared" si="9"/>
        <v>-2.4611612500000035</v>
      </c>
      <c r="AA17" s="78"/>
      <c r="AB17" s="77"/>
    </row>
    <row r="18" spans="1:28" s="58" customFormat="1" ht="15">
      <c r="A18" s="193" t="s">
        <v>280</v>
      </c>
      <c r="B18" s="164">
        <v>1551000</v>
      </c>
      <c r="C18" s="162">
        <v>-2400</v>
      </c>
      <c r="D18" s="170">
        <v>0</v>
      </c>
      <c r="E18" s="164">
        <v>0</v>
      </c>
      <c r="F18" s="112">
        <v>0</v>
      </c>
      <c r="G18" s="170">
        <v>0</v>
      </c>
      <c r="H18" s="164">
        <v>0</v>
      </c>
      <c r="I18" s="112">
        <v>0</v>
      </c>
      <c r="J18" s="170">
        <v>0</v>
      </c>
      <c r="K18" s="164">
        <v>1551000</v>
      </c>
      <c r="L18" s="112">
        <v>-2400</v>
      </c>
      <c r="M18" s="127">
        <v>0</v>
      </c>
      <c r="N18" s="112">
        <v>1527000</v>
      </c>
      <c r="O18" s="173">
        <f t="shared" si="0"/>
        <v>0.9845261121856866</v>
      </c>
      <c r="P18" s="108">
        <f>Volume!K18</f>
        <v>408.65</v>
      </c>
      <c r="Q18" s="69">
        <f>Volume!J18</f>
        <v>414.35</v>
      </c>
      <c r="R18" s="237">
        <f t="shared" si="1"/>
        <v>64.265685</v>
      </c>
      <c r="S18" s="103">
        <f t="shared" si="2"/>
        <v>63.271245</v>
      </c>
      <c r="T18" s="109">
        <f t="shared" si="3"/>
        <v>1553400</v>
      </c>
      <c r="U18" s="103">
        <f t="shared" si="4"/>
        <v>-0.1544998068752414</v>
      </c>
      <c r="V18" s="103">
        <f t="shared" si="5"/>
        <v>64.265685</v>
      </c>
      <c r="W18" s="103">
        <f t="shared" si="6"/>
        <v>0</v>
      </c>
      <c r="X18" s="103">
        <f t="shared" si="7"/>
        <v>0</v>
      </c>
      <c r="Y18" s="103">
        <f t="shared" si="8"/>
        <v>63.479691</v>
      </c>
      <c r="Z18" s="237">
        <f t="shared" si="9"/>
        <v>0.7859940000000023</v>
      </c>
      <c r="AA18" s="78"/>
      <c r="AB18" s="77"/>
    </row>
    <row r="19" spans="1:28" s="7" customFormat="1" ht="15">
      <c r="A19" s="193" t="s">
        <v>75</v>
      </c>
      <c r="B19" s="164">
        <v>3291300</v>
      </c>
      <c r="C19" s="162">
        <v>25300</v>
      </c>
      <c r="D19" s="170">
        <v>0.01</v>
      </c>
      <c r="E19" s="164">
        <v>112700</v>
      </c>
      <c r="F19" s="112">
        <v>0</v>
      </c>
      <c r="G19" s="170">
        <v>0</v>
      </c>
      <c r="H19" s="164">
        <v>4600</v>
      </c>
      <c r="I19" s="112">
        <v>0</v>
      </c>
      <c r="J19" s="170">
        <v>0</v>
      </c>
      <c r="K19" s="164">
        <v>3408600</v>
      </c>
      <c r="L19" s="112">
        <v>25300</v>
      </c>
      <c r="M19" s="127">
        <v>0.01</v>
      </c>
      <c r="N19" s="112">
        <v>3376400</v>
      </c>
      <c r="O19" s="173">
        <f t="shared" si="0"/>
        <v>0.99055330634278</v>
      </c>
      <c r="P19" s="108">
        <f>Volume!K19</f>
        <v>84.55</v>
      </c>
      <c r="Q19" s="69">
        <f>Volume!J19</f>
        <v>85.2</v>
      </c>
      <c r="R19" s="237">
        <f t="shared" si="1"/>
        <v>29.041272</v>
      </c>
      <c r="S19" s="103">
        <f t="shared" si="2"/>
        <v>28.766928</v>
      </c>
      <c r="T19" s="109">
        <f t="shared" si="3"/>
        <v>3383300</v>
      </c>
      <c r="U19" s="103">
        <f t="shared" si="4"/>
        <v>0.7477906186267845</v>
      </c>
      <c r="V19" s="103">
        <f t="shared" si="5"/>
        <v>28.041876</v>
      </c>
      <c r="W19" s="103">
        <f t="shared" si="6"/>
        <v>0.960204</v>
      </c>
      <c r="X19" s="103">
        <f t="shared" si="7"/>
        <v>0.039192</v>
      </c>
      <c r="Y19" s="103">
        <f t="shared" si="8"/>
        <v>28.6058015</v>
      </c>
      <c r="Z19" s="237">
        <f t="shared" si="9"/>
        <v>0.435470500000001</v>
      </c>
      <c r="AB19" s="77"/>
    </row>
    <row r="20" spans="1:28" s="7" customFormat="1" ht="15">
      <c r="A20" s="193" t="s">
        <v>405</v>
      </c>
      <c r="B20" s="164">
        <v>1710800</v>
      </c>
      <c r="C20" s="162">
        <v>175500</v>
      </c>
      <c r="D20" s="170">
        <v>0.11</v>
      </c>
      <c r="E20" s="164">
        <v>650</v>
      </c>
      <c r="F20" s="112">
        <v>650</v>
      </c>
      <c r="G20" s="170">
        <v>0</v>
      </c>
      <c r="H20" s="164">
        <v>0</v>
      </c>
      <c r="I20" s="112">
        <v>0</v>
      </c>
      <c r="J20" s="170">
        <v>0</v>
      </c>
      <c r="K20" s="164">
        <v>1711450</v>
      </c>
      <c r="L20" s="112">
        <v>176150</v>
      </c>
      <c r="M20" s="127">
        <v>0.11</v>
      </c>
      <c r="N20" s="112">
        <v>1602250</v>
      </c>
      <c r="O20" s="173">
        <f t="shared" si="0"/>
        <v>0.9361944549943031</v>
      </c>
      <c r="P20" s="108">
        <f>Volume!K20</f>
        <v>266.55</v>
      </c>
      <c r="Q20" s="69">
        <f>Volume!J20</f>
        <v>256.45</v>
      </c>
      <c r="R20" s="237">
        <f t="shared" si="1"/>
        <v>43.89013525</v>
      </c>
      <c r="S20" s="103">
        <f t="shared" si="2"/>
        <v>41.08970125</v>
      </c>
      <c r="T20" s="109">
        <f t="shared" si="3"/>
        <v>1535300</v>
      </c>
      <c r="U20" s="103">
        <f t="shared" si="4"/>
        <v>11.47332768839966</v>
      </c>
      <c r="V20" s="103">
        <f t="shared" si="5"/>
        <v>43.873466</v>
      </c>
      <c r="W20" s="103">
        <f t="shared" si="6"/>
        <v>0.01666925</v>
      </c>
      <c r="X20" s="103">
        <f t="shared" si="7"/>
        <v>0</v>
      </c>
      <c r="Y20" s="103">
        <f t="shared" si="8"/>
        <v>40.9234215</v>
      </c>
      <c r="Z20" s="237">
        <f t="shared" si="9"/>
        <v>2.9667137499999967</v>
      </c>
      <c r="AB20" s="77"/>
    </row>
    <row r="21" spans="1:28" s="7" customFormat="1" ht="15">
      <c r="A21" s="193" t="s">
        <v>406</v>
      </c>
      <c r="B21" s="164">
        <v>914400</v>
      </c>
      <c r="C21" s="162">
        <v>86400</v>
      </c>
      <c r="D21" s="170">
        <v>0.1</v>
      </c>
      <c r="E21" s="164">
        <v>1200</v>
      </c>
      <c r="F21" s="112">
        <v>-400</v>
      </c>
      <c r="G21" s="170">
        <v>-0.25</v>
      </c>
      <c r="H21" s="164">
        <v>1200</v>
      </c>
      <c r="I21" s="112">
        <v>0</v>
      </c>
      <c r="J21" s="170">
        <v>0</v>
      </c>
      <c r="K21" s="164">
        <v>916800</v>
      </c>
      <c r="L21" s="112">
        <v>86000</v>
      </c>
      <c r="M21" s="127">
        <v>0.1</v>
      </c>
      <c r="N21" s="112">
        <v>883600</v>
      </c>
      <c r="O21" s="173">
        <f t="shared" si="0"/>
        <v>0.9637870855148342</v>
      </c>
      <c r="P21" s="108">
        <f>Volume!K21</f>
        <v>688.15</v>
      </c>
      <c r="Q21" s="69">
        <f>Volume!J21</f>
        <v>712.35</v>
      </c>
      <c r="R21" s="237">
        <f t="shared" si="1"/>
        <v>65.308248</v>
      </c>
      <c r="S21" s="103">
        <f t="shared" si="2"/>
        <v>62.943246</v>
      </c>
      <c r="T21" s="109">
        <f t="shared" si="3"/>
        <v>830800</v>
      </c>
      <c r="U21" s="103">
        <f t="shared" si="4"/>
        <v>10.351468464130958</v>
      </c>
      <c r="V21" s="103">
        <f t="shared" si="5"/>
        <v>65.137284</v>
      </c>
      <c r="W21" s="103">
        <f t="shared" si="6"/>
        <v>0.085482</v>
      </c>
      <c r="X21" s="103">
        <f t="shared" si="7"/>
        <v>0.085482</v>
      </c>
      <c r="Y21" s="103">
        <f t="shared" si="8"/>
        <v>57.171502</v>
      </c>
      <c r="Z21" s="237">
        <f t="shared" si="9"/>
        <v>8.13674600000001</v>
      </c>
      <c r="AB21" s="77"/>
    </row>
    <row r="22" spans="1:28" s="7" customFormat="1" ht="15">
      <c r="A22" s="193" t="s">
        <v>88</v>
      </c>
      <c r="B22" s="283">
        <v>20089600</v>
      </c>
      <c r="C22" s="163">
        <v>-68800</v>
      </c>
      <c r="D22" s="171">
        <v>0</v>
      </c>
      <c r="E22" s="172">
        <v>2270400</v>
      </c>
      <c r="F22" s="167">
        <v>64500</v>
      </c>
      <c r="G22" s="171">
        <v>0.03</v>
      </c>
      <c r="H22" s="165">
        <v>172000</v>
      </c>
      <c r="I22" s="168">
        <v>4300</v>
      </c>
      <c r="J22" s="171">
        <v>0.03</v>
      </c>
      <c r="K22" s="164">
        <v>22532000</v>
      </c>
      <c r="L22" s="112">
        <v>0</v>
      </c>
      <c r="M22" s="352">
        <v>0</v>
      </c>
      <c r="N22" s="112">
        <v>20231500</v>
      </c>
      <c r="O22" s="173">
        <f t="shared" si="0"/>
        <v>0.8979007633587787</v>
      </c>
      <c r="P22" s="108">
        <f>Volume!K22</f>
        <v>43.2</v>
      </c>
      <c r="Q22" s="69">
        <f>Volume!J22</f>
        <v>43.65</v>
      </c>
      <c r="R22" s="237">
        <f t="shared" si="1"/>
        <v>98.35218</v>
      </c>
      <c r="S22" s="103">
        <f t="shared" si="2"/>
        <v>88.3104975</v>
      </c>
      <c r="T22" s="109">
        <f t="shared" si="3"/>
        <v>22532000</v>
      </c>
      <c r="U22" s="103">
        <f t="shared" si="4"/>
        <v>0</v>
      </c>
      <c r="V22" s="103">
        <f t="shared" si="5"/>
        <v>87.691104</v>
      </c>
      <c r="W22" s="103">
        <f t="shared" si="6"/>
        <v>9.910296</v>
      </c>
      <c r="X22" s="103">
        <f t="shared" si="7"/>
        <v>0.75078</v>
      </c>
      <c r="Y22" s="103">
        <f t="shared" si="8"/>
        <v>97.33824000000001</v>
      </c>
      <c r="Z22" s="237">
        <f t="shared" si="9"/>
        <v>1.013939999999991</v>
      </c>
      <c r="AB22" s="77"/>
    </row>
    <row r="23" spans="1:28" s="58" customFormat="1" ht="15">
      <c r="A23" s="193" t="s">
        <v>136</v>
      </c>
      <c r="B23" s="164">
        <v>23139650</v>
      </c>
      <c r="C23" s="162">
        <v>-315150</v>
      </c>
      <c r="D23" s="170">
        <v>-0.01</v>
      </c>
      <c r="E23" s="164">
        <v>7377375</v>
      </c>
      <c r="F23" s="112">
        <v>33425</v>
      </c>
      <c r="G23" s="170">
        <v>0</v>
      </c>
      <c r="H23" s="164">
        <v>1222400</v>
      </c>
      <c r="I23" s="112">
        <v>-19100</v>
      </c>
      <c r="J23" s="170">
        <v>-0.02</v>
      </c>
      <c r="K23" s="164">
        <v>31739425</v>
      </c>
      <c r="L23" s="112">
        <v>-300825</v>
      </c>
      <c r="M23" s="127">
        <v>-0.01</v>
      </c>
      <c r="N23" s="112">
        <v>29285075</v>
      </c>
      <c r="O23" s="173">
        <f t="shared" si="0"/>
        <v>0.9226718820520535</v>
      </c>
      <c r="P23" s="108">
        <f>Volume!K23</f>
        <v>37</v>
      </c>
      <c r="Q23" s="69">
        <f>Volume!J23</f>
        <v>37.05</v>
      </c>
      <c r="R23" s="237">
        <f t="shared" si="1"/>
        <v>117.594569625</v>
      </c>
      <c r="S23" s="103">
        <f t="shared" si="2"/>
        <v>108.501202875</v>
      </c>
      <c r="T23" s="109">
        <f t="shared" si="3"/>
        <v>32040250</v>
      </c>
      <c r="U23" s="103">
        <f t="shared" si="4"/>
        <v>-0.9388971684053652</v>
      </c>
      <c r="V23" s="103">
        <f t="shared" si="5"/>
        <v>85.73240324999999</v>
      </c>
      <c r="W23" s="103">
        <f t="shared" si="6"/>
        <v>27.333174375</v>
      </c>
      <c r="X23" s="103">
        <f t="shared" si="7"/>
        <v>4.528992</v>
      </c>
      <c r="Y23" s="103">
        <f t="shared" si="8"/>
        <v>118.548925</v>
      </c>
      <c r="Z23" s="237">
        <f t="shared" si="9"/>
        <v>-0.9543553749999916</v>
      </c>
      <c r="AA23" s="78"/>
      <c r="AB23" s="77"/>
    </row>
    <row r="24" spans="1:28" s="58" customFormat="1" ht="15">
      <c r="A24" s="193" t="s">
        <v>157</v>
      </c>
      <c r="B24" s="164">
        <v>1334200</v>
      </c>
      <c r="C24" s="162">
        <v>27300</v>
      </c>
      <c r="D24" s="170">
        <v>0.02</v>
      </c>
      <c r="E24" s="164">
        <v>8050</v>
      </c>
      <c r="F24" s="112">
        <v>0</v>
      </c>
      <c r="G24" s="170">
        <v>0</v>
      </c>
      <c r="H24" s="164">
        <v>700</v>
      </c>
      <c r="I24" s="112">
        <v>0</v>
      </c>
      <c r="J24" s="170">
        <v>0</v>
      </c>
      <c r="K24" s="164">
        <v>1342950</v>
      </c>
      <c r="L24" s="112">
        <v>27300</v>
      </c>
      <c r="M24" s="127">
        <v>0.02</v>
      </c>
      <c r="N24" s="112">
        <v>1270850</v>
      </c>
      <c r="O24" s="173">
        <f t="shared" si="0"/>
        <v>0.9463122230909565</v>
      </c>
      <c r="P24" s="108">
        <f>Volume!K24</f>
        <v>743.95</v>
      </c>
      <c r="Q24" s="69">
        <f>Volume!J24</f>
        <v>756.65</v>
      </c>
      <c r="R24" s="237">
        <f t="shared" si="1"/>
        <v>101.61431175</v>
      </c>
      <c r="S24" s="103">
        <f t="shared" si="2"/>
        <v>96.15886525</v>
      </c>
      <c r="T24" s="109">
        <f t="shared" si="3"/>
        <v>1315650</v>
      </c>
      <c r="U24" s="103">
        <f t="shared" si="4"/>
        <v>2.0750199521149244</v>
      </c>
      <c r="V24" s="103">
        <f t="shared" si="5"/>
        <v>100.952243</v>
      </c>
      <c r="W24" s="103">
        <f t="shared" si="6"/>
        <v>0.60910325</v>
      </c>
      <c r="X24" s="103">
        <f t="shared" si="7"/>
        <v>0.0529655</v>
      </c>
      <c r="Y24" s="103">
        <f t="shared" si="8"/>
        <v>97.87778175000001</v>
      </c>
      <c r="Z24" s="237">
        <f t="shared" si="9"/>
        <v>3.7365299999999877</v>
      </c>
      <c r="AA24" s="78"/>
      <c r="AB24" s="77"/>
    </row>
    <row r="25" spans="1:28" s="58" customFormat="1" ht="15">
      <c r="A25" s="193" t="s">
        <v>193</v>
      </c>
      <c r="B25" s="164">
        <v>2090800</v>
      </c>
      <c r="C25" s="162">
        <v>94400</v>
      </c>
      <c r="D25" s="170">
        <v>0.05</v>
      </c>
      <c r="E25" s="164">
        <v>91000</v>
      </c>
      <c r="F25" s="112">
        <v>3100</v>
      </c>
      <c r="G25" s="170">
        <v>0.04</v>
      </c>
      <c r="H25" s="164">
        <v>13900</v>
      </c>
      <c r="I25" s="112">
        <v>300</v>
      </c>
      <c r="J25" s="170">
        <v>0.02</v>
      </c>
      <c r="K25" s="164">
        <v>2195700</v>
      </c>
      <c r="L25" s="112">
        <v>97800</v>
      </c>
      <c r="M25" s="127">
        <v>0.05</v>
      </c>
      <c r="N25" s="112">
        <v>2042500</v>
      </c>
      <c r="O25" s="173">
        <f t="shared" si="0"/>
        <v>0.9302272623764631</v>
      </c>
      <c r="P25" s="108">
        <f>Volume!K25</f>
        <v>2121.5</v>
      </c>
      <c r="Q25" s="69">
        <f>Volume!J25</f>
        <v>2162.8</v>
      </c>
      <c r="R25" s="237">
        <f t="shared" si="1"/>
        <v>474.885996</v>
      </c>
      <c r="S25" s="103">
        <f t="shared" si="2"/>
        <v>441.7519</v>
      </c>
      <c r="T25" s="109">
        <f t="shared" si="3"/>
        <v>2097900</v>
      </c>
      <c r="U25" s="103">
        <f t="shared" si="4"/>
        <v>4.661804661804662</v>
      </c>
      <c r="V25" s="103">
        <f t="shared" si="5"/>
        <v>452.198224</v>
      </c>
      <c r="W25" s="103">
        <f t="shared" si="6"/>
        <v>19.681480000000004</v>
      </c>
      <c r="X25" s="103">
        <f t="shared" si="7"/>
        <v>3.006292</v>
      </c>
      <c r="Y25" s="103">
        <f t="shared" si="8"/>
        <v>445.069485</v>
      </c>
      <c r="Z25" s="237">
        <f t="shared" si="9"/>
        <v>29.81651099999999</v>
      </c>
      <c r="AA25" s="78"/>
      <c r="AB25" s="77"/>
    </row>
    <row r="26" spans="1:28" s="58" customFormat="1" ht="15">
      <c r="A26" s="193" t="s">
        <v>281</v>
      </c>
      <c r="B26" s="164">
        <v>7964800</v>
      </c>
      <c r="C26" s="162">
        <v>26600</v>
      </c>
      <c r="D26" s="170">
        <v>0</v>
      </c>
      <c r="E26" s="164">
        <v>657400</v>
      </c>
      <c r="F26" s="112">
        <v>19000</v>
      </c>
      <c r="G26" s="170">
        <v>0.03</v>
      </c>
      <c r="H26" s="164">
        <v>55100</v>
      </c>
      <c r="I26" s="112">
        <v>0</v>
      </c>
      <c r="J26" s="170">
        <v>0</v>
      </c>
      <c r="K26" s="164">
        <v>8677300</v>
      </c>
      <c r="L26" s="112">
        <v>45600</v>
      </c>
      <c r="M26" s="127">
        <v>0.01</v>
      </c>
      <c r="N26" s="112">
        <v>8170000</v>
      </c>
      <c r="O26" s="173">
        <f t="shared" si="0"/>
        <v>0.9415371140792643</v>
      </c>
      <c r="P26" s="108">
        <f>Volume!K26</f>
        <v>162.25</v>
      </c>
      <c r="Q26" s="69">
        <f>Volume!J26</f>
        <v>164</v>
      </c>
      <c r="R26" s="237">
        <f t="shared" si="1"/>
        <v>142.30772</v>
      </c>
      <c r="S26" s="103">
        <f t="shared" si="2"/>
        <v>133.988</v>
      </c>
      <c r="T26" s="109">
        <f t="shared" si="3"/>
        <v>8631700</v>
      </c>
      <c r="U26" s="103">
        <f t="shared" si="4"/>
        <v>0.5282852740479859</v>
      </c>
      <c r="V26" s="103">
        <f t="shared" si="5"/>
        <v>130.62272</v>
      </c>
      <c r="W26" s="103">
        <f t="shared" si="6"/>
        <v>10.78136</v>
      </c>
      <c r="X26" s="103">
        <f t="shared" si="7"/>
        <v>0.90364</v>
      </c>
      <c r="Y26" s="103">
        <f t="shared" si="8"/>
        <v>140.0493325</v>
      </c>
      <c r="Z26" s="237">
        <f t="shared" si="9"/>
        <v>2.2583874999999978</v>
      </c>
      <c r="AA26" s="78"/>
      <c r="AB26" s="77"/>
    </row>
    <row r="27" spans="1:28" s="8" customFormat="1" ht="15">
      <c r="A27" s="193" t="s">
        <v>282</v>
      </c>
      <c r="B27" s="164">
        <v>12830400</v>
      </c>
      <c r="C27" s="162">
        <v>-96000</v>
      </c>
      <c r="D27" s="170">
        <v>-0.01</v>
      </c>
      <c r="E27" s="164">
        <v>2044800</v>
      </c>
      <c r="F27" s="112">
        <v>144000</v>
      </c>
      <c r="G27" s="170">
        <v>0.08</v>
      </c>
      <c r="H27" s="164">
        <v>177600</v>
      </c>
      <c r="I27" s="112">
        <v>0</v>
      </c>
      <c r="J27" s="170">
        <v>0</v>
      </c>
      <c r="K27" s="164">
        <v>15052800</v>
      </c>
      <c r="L27" s="112">
        <v>48000</v>
      </c>
      <c r="M27" s="127">
        <v>0</v>
      </c>
      <c r="N27" s="112">
        <v>14145600</v>
      </c>
      <c r="O27" s="173">
        <f t="shared" si="0"/>
        <v>0.9397321428571429</v>
      </c>
      <c r="P27" s="108">
        <f>Volume!K27</f>
        <v>67.55</v>
      </c>
      <c r="Q27" s="69">
        <f>Volume!J27</f>
        <v>68.25</v>
      </c>
      <c r="R27" s="237">
        <f t="shared" si="1"/>
        <v>102.73536</v>
      </c>
      <c r="S27" s="103">
        <f t="shared" si="2"/>
        <v>96.54372</v>
      </c>
      <c r="T27" s="109">
        <f t="shared" si="3"/>
        <v>15004800</v>
      </c>
      <c r="U27" s="103">
        <f t="shared" si="4"/>
        <v>0.3198976327575176</v>
      </c>
      <c r="V27" s="103">
        <f t="shared" si="5"/>
        <v>87.56748</v>
      </c>
      <c r="W27" s="103">
        <f t="shared" si="6"/>
        <v>13.95576</v>
      </c>
      <c r="X27" s="103">
        <f t="shared" si="7"/>
        <v>1.21212</v>
      </c>
      <c r="Y27" s="103">
        <f t="shared" si="8"/>
        <v>101.357424</v>
      </c>
      <c r="Z27" s="237">
        <f t="shared" si="9"/>
        <v>1.3779360000000054</v>
      </c>
      <c r="AA27"/>
      <c r="AB27" s="77"/>
    </row>
    <row r="28" spans="1:28" s="8" customFormat="1" ht="15">
      <c r="A28" s="193" t="s">
        <v>76</v>
      </c>
      <c r="B28" s="164">
        <v>7355600</v>
      </c>
      <c r="C28" s="162">
        <v>96600</v>
      </c>
      <c r="D28" s="170">
        <v>0.01</v>
      </c>
      <c r="E28" s="164">
        <v>23800</v>
      </c>
      <c r="F28" s="112">
        <v>-1400</v>
      </c>
      <c r="G28" s="170">
        <v>-0.06</v>
      </c>
      <c r="H28" s="164">
        <v>7000</v>
      </c>
      <c r="I28" s="112">
        <v>0</v>
      </c>
      <c r="J28" s="170">
        <v>0</v>
      </c>
      <c r="K28" s="164">
        <v>7386400</v>
      </c>
      <c r="L28" s="112">
        <v>95200</v>
      </c>
      <c r="M28" s="127">
        <v>0.01</v>
      </c>
      <c r="N28" s="112">
        <v>6286000</v>
      </c>
      <c r="O28" s="173">
        <f t="shared" si="0"/>
        <v>0.8510235026535254</v>
      </c>
      <c r="P28" s="108">
        <f>Volume!K28</f>
        <v>266.3</v>
      </c>
      <c r="Q28" s="69">
        <f>Volume!J28</f>
        <v>270.35</v>
      </c>
      <c r="R28" s="237">
        <f t="shared" si="1"/>
        <v>199.69132400000004</v>
      </c>
      <c r="S28" s="103">
        <f t="shared" si="2"/>
        <v>169.94201</v>
      </c>
      <c r="T28" s="109">
        <f t="shared" si="3"/>
        <v>7291200</v>
      </c>
      <c r="U28" s="103">
        <f t="shared" si="4"/>
        <v>1.30568356374808</v>
      </c>
      <c r="V28" s="103">
        <f t="shared" si="5"/>
        <v>198.85864600000002</v>
      </c>
      <c r="W28" s="103">
        <f t="shared" si="6"/>
        <v>0.6434330000000001</v>
      </c>
      <c r="X28" s="103">
        <f t="shared" si="7"/>
        <v>0.18924500000000002</v>
      </c>
      <c r="Y28" s="103">
        <f t="shared" si="8"/>
        <v>194.164656</v>
      </c>
      <c r="Z28" s="237">
        <f t="shared" si="9"/>
        <v>5.526668000000029</v>
      </c>
      <c r="AA28"/>
      <c r="AB28" s="77"/>
    </row>
    <row r="29" spans="1:28" s="58" customFormat="1" ht="15">
      <c r="A29" s="193" t="s">
        <v>77</v>
      </c>
      <c r="B29" s="164">
        <v>3610000</v>
      </c>
      <c r="C29" s="162">
        <v>-419900</v>
      </c>
      <c r="D29" s="170">
        <v>-0.1</v>
      </c>
      <c r="E29" s="164">
        <v>254600</v>
      </c>
      <c r="F29" s="112">
        <v>5700</v>
      </c>
      <c r="G29" s="170">
        <v>0.02</v>
      </c>
      <c r="H29" s="164">
        <v>66500</v>
      </c>
      <c r="I29" s="112">
        <v>19000</v>
      </c>
      <c r="J29" s="170">
        <v>0.4</v>
      </c>
      <c r="K29" s="164">
        <v>3931100</v>
      </c>
      <c r="L29" s="112">
        <v>-395200</v>
      </c>
      <c r="M29" s="127">
        <v>-0.09</v>
      </c>
      <c r="N29" s="112">
        <v>3594800</v>
      </c>
      <c r="O29" s="173">
        <f t="shared" si="0"/>
        <v>0.9144514258095698</v>
      </c>
      <c r="P29" s="108">
        <f>Volume!K29</f>
        <v>204</v>
      </c>
      <c r="Q29" s="69">
        <f>Volume!J29</f>
        <v>213.75</v>
      </c>
      <c r="R29" s="237">
        <f t="shared" si="1"/>
        <v>84.0272625</v>
      </c>
      <c r="S29" s="103">
        <f t="shared" si="2"/>
        <v>76.83885</v>
      </c>
      <c r="T29" s="109">
        <f t="shared" si="3"/>
        <v>4326300</v>
      </c>
      <c r="U29" s="103">
        <f t="shared" si="4"/>
        <v>-9.134826526130874</v>
      </c>
      <c r="V29" s="103">
        <f t="shared" si="5"/>
        <v>77.16375</v>
      </c>
      <c r="W29" s="103">
        <f t="shared" si="6"/>
        <v>5.442075</v>
      </c>
      <c r="X29" s="103">
        <f t="shared" si="7"/>
        <v>1.4214375</v>
      </c>
      <c r="Y29" s="103">
        <f t="shared" si="8"/>
        <v>88.25652</v>
      </c>
      <c r="Z29" s="237">
        <f t="shared" si="9"/>
        <v>-4.229257499999989</v>
      </c>
      <c r="AA29"/>
      <c r="AB29" s="77"/>
    </row>
    <row r="30" spans="1:28" s="7" customFormat="1" ht="15">
      <c r="A30" s="193" t="s">
        <v>283</v>
      </c>
      <c r="B30" s="283">
        <v>2047500</v>
      </c>
      <c r="C30" s="163">
        <v>-3150</v>
      </c>
      <c r="D30" s="171">
        <v>0</v>
      </c>
      <c r="E30" s="172">
        <v>13650</v>
      </c>
      <c r="F30" s="167">
        <v>0</v>
      </c>
      <c r="G30" s="171">
        <v>0</v>
      </c>
      <c r="H30" s="165">
        <v>1050</v>
      </c>
      <c r="I30" s="168">
        <v>0</v>
      </c>
      <c r="J30" s="171">
        <v>0</v>
      </c>
      <c r="K30" s="164">
        <v>2062200</v>
      </c>
      <c r="L30" s="112">
        <v>-3150</v>
      </c>
      <c r="M30" s="352">
        <v>0</v>
      </c>
      <c r="N30" s="112">
        <v>1943550</v>
      </c>
      <c r="O30" s="173">
        <f t="shared" si="0"/>
        <v>0.9424643584521385</v>
      </c>
      <c r="P30" s="108">
        <f>Volume!K30</f>
        <v>163.25</v>
      </c>
      <c r="Q30" s="69">
        <f>Volume!J30</f>
        <v>166.2</v>
      </c>
      <c r="R30" s="237">
        <f t="shared" si="1"/>
        <v>34.273764</v>
      </c>
      <c r="S30" s="103">
        <f t="shared" si="2"/>
        <v>32.301801</v>
      </c>
      <c r="T30" s="109">
        <f t="shared" si="3"/>
        <v>2065350</v>
      </c>
      <c r="U30" s="103">
        <f t="shared" si="4"/>
        <v>-0.1525165226232842</v>
      </c>
      <c r="V30" s="103">
        <f t="shared" si="5"/>
        <v>34.02945</v>
      </c>
      <c r="W30" s="103">
        <f t="shared" si="6"/>
        <v>0.226863</v>
      </c>
      <c r="X30" s="103">
        <f t="shared" si="7"/>
        <v>0.017451</v>
      </c>
      <c r="Y30" s="103">
        <f t="shared" si="8"/>
        <v>33.71683875</v>
      </c>
      <c r="Z30" s="237">
        <f t="shared" si="9"/>
        <v>0.556925249999999</v>
      </c>
      <c r="AB30" s="77"/>
    </row>
    <row r="31" spans="1:28" s="7" customFormat="1" ht="15">
      <c r="A31" s="193" t="s">
        <v>34</v>
      </c>
      <c r="B31" s="283">
        <v>903375</v>
      </c>
      <c r="C31" s="163">
        <v>-12375</v>
      </c>
      <c r="D31" s="171">
        <v>-0.01</v>
      </c>
      <c r="E31" s="172">
        <v>4125</v>
      </c>
      <c r="F31" s="167">
        <v>1100</v>
      </c>
      <c r="G31" s="171">
        <v>0.36</v>
      </c>
      <c r="H31" s="165">
        <v>275</v>
      </c>
      <c r="I31" s="168">
        <v>0</v>
      </c>
      <c r="J31" s="171">
        <v>0</v>
      </c>
      <c r="K31" s="164">
        <v>907775</v>
      </c>
      <c r="L31" s="112">
        <v>-11275</v>
      </c>
      <c r="M31" s="352">
        <v>-0.01</v>
      </c>
      <c r="N31" s="112">
        <v>896775</v>
      </c>
      <c r="O31" s="173">
        <f t="shared" si="0"/>
        <v>0.9878824598606483</v>
      </c>
      <c r="P31" s="108">
        <f>Volume!K31</f>
        <v>1810.15</v>
      </c>
      <c r="Q31" s="69">
        <f>Volume!J31</f>
        <v>1847.15</v>
      </c>
      <c r="R31" s="237">
        <f t="shared" si="1"/>
        <v>167.679659125</v>
      </c>
      <c r="S31" s="103">
        <f t="shared" si="2"/>
        <v>165.647794125</v>
      </c>
      <c r="T31" s="109">
        <f t="shared" si="3"/>
        <v>919050</v>
      </c>
      <c r="U31" s="103">
        <f t="shared" si="4"/>
        <v>-1.2268102932375824</v>
      </c>
      <c r="V31" s="103">
        <f t="shared" si="5"/>
        <v>166.866913125</v>
      </c>
      <c r="W31" s="103">
        <f t="shared" si="6"/>
        <v>0.761949375</v>
      </c>
      <c r="X31" s="103">
        <f t="shared" si="7"/>
        <v>0.050796625</v>
      </c>
      <c r="Y31" s="103">
        <f t="shared" si="8"/>
        <v>166.36183575</v>
      </c>
      <c r="Z31" s="237">
        <f t="shared" si="9"/>
        <v>1.317823374999989</v>
      </c>
      <c r="AB31" s="77"/>
    </row>
    <row r="32" spans="1:28" s="58" customFormat="1" ht="15">
      <c r="A32" s="193" t="s">
        <v>284</v>
      </c>
      <c r="B32" s="164">
        <v>639750</v>
      </c>
      <c r="C32" s="162">
        <v>96750</v>
      </c>
      <c r="D32" s="170">
        <v>0.18</v>
      </c>
      <c r="E32" s="164">
        <v>1250</v>
      </c>
      <c r="F32" s="112">
        <v>0</v>
      </c>
      <c r="G32" s="170">
        <v>0</v>
      </c>
      <c r="H32" s="164">
        <v>0</v>
      </c>
      <c r="I32" s="112">
        <v>0</v>
      </c>
      <c r="J32" s="170">
        <v>0</v>
      </c>
      <c r="K32" s="164">
        <v>641000</v>
      </c>
      <c r="L32" s="112">
        <v>96750</v>
      </c>
      <c r="M32" s="127">
        <v>0.18</v>
      </c>
      <c r="N32" s="112">
        <v>494250</v>
      </c>
      <c r="O32" s="173">
        <f t="shared" si="0"/>
        <v>0.7710608424336973</v>
      </c>
      <c r="P32" s="108">
        <f>Volume!K32</f>
        <v>1138.15</v>
      </c>
      <c r="Q32" s="69">
        <f>Volume!J32</f>
        <v>1139.8</v>
      </c>
      <c r="R32" s="237">
        <f t="shared" si="1"/>
        <v>73.06118</v>
      </c>
      <c r="S32" s="103">
        <f t="shared" si="2"/>
        <v>56.334615</v>
      </c>
      <c r="T32" s="109">
        <f t="shared" si="3"/>
        <v>544250</v>
      </c>
      <c r="U32" s="103">
        <f t="shared" si="4"/>
        <v>17.776757005052826</v>
      </c>
      <c r="V32" s="103">
        <f t="shared" si="5"/>
        <v>72.918705</v>
      </c>
      <c r="W32" s="103">
        <f t="shared" si="6"/>
        <v>0.142475</v>
      </c>
      <c r="X32" s="103">
        <f t="shared" si="7"/>
        <v>0</v>
      </c>
      <c r="Y32" s="103">
        <f t="shared" si="8"/>
        <v>61.94381375</v>
      </c>
      <c r="Z32" s="237">
        <f t="shared" si="9"/>
        <v>11.117366249999996</v>
      </c>
      <c r="AA32" s="78"/>
      <c r="AB32" s="77"/>
    </row>
    <row r="33" spans="1:28" s="58" customFormat="1" ht="15">
      <c r="A33" s="193" t="s">
        <v>137</v>
      </c>
      <c r="B33" s="164">
        <v>9617000</v>
      </c>
      <c r="C33" s="162">
        <v>81000</v>
      </c>
      <c r="D33" s="170">
        <v>0.01</v>
      </c>
      <c r="E33" s="164">
        <v>114000</v>
      </c>
      <c r="F33" s="112">
        <v>0</v>
      </c>
      <c r="G33" s="170">
        <v>0</v>
      </c>
      <c r="H33" s="164">
        <v>4000</v>
      </c>
      <c r="I33" s="112">
        <v>0</v>
      </c>
      <c r="J33" s="170">
        <v>0</v>
      </c>
      <c r="K33" s="164">
        <v>9735000</v>
      </c>
      <c r="L33" s="112">
        <v>81000</v>
      </c>
      <c r="M33" s="127">
        <v>0.01</v>
      </c>
      <c r="N33" s="112">
        <v>7204000</v>
      </c>
      <c r="O33" s="173">
        <f t="shared" si="0"/>
        <v>0.740010272213662</v>
      </c>
      <c r="P33" s="108">
        <f>Volume!K33</f>
        <v>308.25</v>
      </c>
      <c r="Q33" s="69">
        <f>Volume!J33</f>
        <v>305.6</v>
      </c>
      <c r="R33" s="237">
        <f t="shared" si="1"/>
        <v>297.5016</v>
      </c>
      <c r="S33" s="103">
        <f t="shared" si="2"/>
        <v>220.15424</v>
      </c>
      <c r="T33" s="109">
        <f t="shared" si="3"/>
        <v>9654000</v>
      </c>
      <c r="U33" s="103">
        <f t="shared" si="4"/>
        <v>0.8390304536979489</v>
      </c>
      <c r="V33" s="103">
        <f t="shared" si="5"/>
        <v>293.89552</v>
      </c>
      <c r="W33" s="103">
        <f t="shared" si="6"/>
        <v>3.48384</v>
      </c>
      <c r="X33" s="103">
        <f t="shared" si="7"/>
        <v>0.12224</v>
      </c>
      <c r="Y33" s="103">
        <f t="shared" si="8"/>
        <v>297.58455</v>
      </c>
      <c r="Z33" s="237">
        <f t="shared" si="9"/>
        <v>-0.08294999999998254</v>
      </c>
      <c r="AA33" s="78"/>
      <c r="AB33" s="77"/>
    </row>
    <row r="34" spans="1:28" s="7" customFormat="1" ht="15">
      <c r="A34" s="193" t="s">
        <v>232</v>
      </c>
      <c r="B34" s="164">
        <v>10325000</v>
      </c>
      <c r="C34" s="162">
        <v>314500</v>
      </c>
      <c r="D34" s="170">
        <v>0.03</v>
      </c>
      <c r="E34" s="164">
        <v>199000</v>
      </c>
      <c r="F34" s="112">
        <v>3000</v>
      </c>
      <c r="G34" s="170">
        <v>0.02</v>
      </c>
      <c r="H34" s="164">
        <v>37500</v>
      </c>
      <c r="I34" s="112">
        <v>3500</v>
      </c>
      <c r="J34" s="170">
        <v>0.1</v>
      </c>
      <c r="K34" s="164">
        <v>10561500</v>
      </c>
      <c r="L34" s="112">
        <v>321000</v>
      </c>
      <c r="M34" s="127">
        <v>0.03</v>
      </c>
      <c r="N34" s="112">
        <v>9247000</v>
      </c>
      <c r="O34" s="173">
        <f t="shared" si="0"/>
        <v>0.8755385125218955</v>
      </c>
      <c r="P34" s="108">
        <f>Volume!K34</f>
        <v>811.85</v>
      </c>
      <c r="Q34" s="69">
        <f>Volume!J34</f>
        <v>824.95</v>
      </c>
      <c r="R34" s="237">
        <f t="shared" si="1"/>
        <v>871.2709425</v>
      </c>
      <c r="S34" s="103">
        <f t="shared" si="2"/>
        <v>762.831265</v>
      </c>
      <c r="T34" s="109">
        <f t="shared" si="3"/>
        <v>10240500</v>
      </c>
      <c r="U34" s="103">
        <f t="shared" si="4"/>
        <v>3.1346125677457155</v>
      </c>
      <c r="V34" s="103">
        <f t="shared" si="5"/>
        <v>851.760875</v>
      </c>
      <c r="W34" s="103">
        <f t="shared" si="6"/>
        <v>16.416505</v>
      </c>
      <c r="X34" s="103">
        <f t="shared" si="7"/>
        <v>3.0935625</v>
      </c>
      <c r="Y34" s="103">
        <f t="shared" si="8"/>
        <v>831.3749925</v>
      </c>
      <c r="Z34" s="237">
        <f t="shared" si="9"/>
        <v>39.895950000000084</v>
      </c>
      <c r="AB34" s="77"/>
    </row>
    <row r="35" spans="1:28" s="7" customFormat="1" ht="15">
      <c r="A35" s="193" t="s">
        <v>1</v>
      </c>
      <c r="B35" s="283">
        <v>2670900</v>
      </c>
      <c r="C35" s="163">
        <v>1800</v>
      </c>
      <c r="D35" s="171">
        <v>0</v>
      </c>
      <c r="E35" s="172">
        <v>20700</v>
      </c>
      <c r="F35" s="167">
        <v>-1200</v>
      </c>
      <c r="G35" s="171">
        <v>-0.05</v>
      </c>
      <c r="H35" s="165">
        <v>3000</v>
      </c>
      <c r="I35" s="168">
        <v>300</v>
      </c>
      <c r="J35" s="171">
        <v>0.11</v>
      </c>
      <c r="K35" s="164">
        <v>2694600</v>
      </c>
      <c r="L35" s="112">
        <v>900</v>
      </c>
      <c r="M35" s="352">
        <v>0</v>
      </c>
      <c r="N35" s="112">
        <v>2520900</v>
      </c>
      <c r="O35" s="173">
        <f t="shared" si="0"/>
        <v>0.9355377421509686</v>
      </c>
      <c r="P35" s="108">
        <f>Volume!K35</f>
        <v>1406.25</v>
      </c>
      <c r="Q35" s="69">
        <f>Volume!J35</f>
        <v>1425.8</v>
      </c>
      <c r="R35" s="237">
        <f t="shared" si="1"/>
        <v>384.196068</v>
      </c>
      <c r="S35" s="103">
        <f t="shared" si="2"/>
        <v>359.429922</v>
      </c>
      <c r="T35" s="109">
        <f t="shared" si="3"/>
        <v>2693700</v>
      </c>
      <c r="U35" s="103">
        <f t="shared" si="4"/>
        <v>0.03341129301703976</v>
      </c>
      <c r="V35" s="103">
        <f t="shared" si="5"/>
        <v>380.816922</v>
      </c>
      <c r="W35" s="103">
        <f t="shared" si="6"/>
        <v>2.951406</v>
      </c>
      <c r="X35" s="103">
        <f t="shared" si="7"/>
        <v>0.42774</v>
      </c>
      <c r="Y35" s="103">
        <f t="shared" si="8"/>
        <v>378.8015625</v>
      </c>
      <c r="Z35" s="237">
        <f t="shared" si="9"/>
        <v>5.394505500000037</v>
      </c>
      <c r="AB35" s="77"/>
    </row>
    <row r="36" spans="1:28" s="7" customFormat="1" ht="15">
      <c r="A36" s="193" t="s">
        <v>158</v>
      </c>
      <c r="B36" s="283">
        <v>2454800</v>
      </c>
      <c r="C36" s="163">
        <v>-30400</v>
      </c>
      <c r="D36" s="171">
        <v>-0.01</v>
      </c>
      <c r="E36" s="172">
        <v>114000</v>
      </c>
      <c r="F36" s="167">
        <v>0</v>
      </c>
      <c r="G36" s="171">
        <v>0</v>
      </c>
      <c r="H36" s="165">
        <v>0</v>
      </c>
      <c r="I36" s="168">
        <v>0</v>
      </c>
      <c r="J36" s="171">
        <v>0</v>
      </c>
      <c r="K36" s="164">
        <v>2568800</v>
      </c>
      <c r="L36" s="112">
        <v>-30400</v>
      </c>
      <c r="M36" s="352">
        <v>-0.01</v>
      </c>
      <c r="N36" s="112">
        <v>2527000</v>
      </c>
      <c r="O36" s="173">
        <f t="shared" si="0"/>
        <v>0.9837278106508875</v>
      </c>
      <c r="P36" s="108">
        <f>Volume!K36</f>
        <v>114.5</v>
      </c>
      <c r="Q36" s="69">
        <f>Volume!J36</f>
        <v>115.95</v>
      </c>
      <c r="R36" s="237">
        <f t="shared" si="1"/>
        <v>29.785236</v>
      </c>
      <c r="S36" s="103">
        <f t="shared" si="2"/>
        <v>29.300565</v>
      </c>
      <c r="T36" s="109">
        <f t="shared" si="3"/>
        <v>2599200</v>
      </c>
      <c r="U36" s="103">
        <f t="shared" si="4"/>
        <v>-1.1695906432748537</v>
      </c>
      <c r="V36" s="103">
        <f t="shared" si="5"/>
        <v>28.463406</v>
      </c>
      <c r="W36" s="103">
        <f t="shared" si="6"/>
        <v>1.32183</v>
      </c>
      <c r="X36" s="103">
        <f t="shared" si="7"/>
        <v>0</v>
      </c>
      <c r="Y36" s="103">
        <f t="shared" si="8"/>
        <v>29.76084</v>
      </c>
      <c r="Z36" s="237">
        <f t="shared" si="9"/>
        <v>0.024395999999999418</v>
      </c>
      <c r="AB36" s="77"/>
    </row>
    <row r="37" spans="1:28" s="7" customFormat="1" ht="15">
      <c r="A37" s="193" t="s">
        <v>407</v>
      </c>
      <c r="B37" s="283">
        <v>17904150</v>
      </c>
      <c r="C37" s="163">
        <v>49500</v>
      </c>
      <c r="D37" s="171">
        <v>0</v>
      </c>
      <c r="E37" s="172">
        <v>1197900</v>
      </c>
      <c r="F37" s="167">
        <v>0</v>
      </c>
      <c r="G37" s="171">
        <v>0</v>
      </c>
      <c r="H37" s="165">
        <v>0</v>
      </c>
      <c r="I37" s="168">
        <v>0</v>
      </c>
      <c r="J37" s="171">
        <v>0</v>
      </c>
      <c r="K37" s="164">
        <v>19102050</v>
      </c>
      <c r="L37" s="112">
        <v>49500</v>
      </c>
      <c r="M37" s="352">
        <v>0</v>
      </c>
      <c r="N37" s="112">
        <v>18230850</v>
      </c>
      <c r="O37" s="173">
        <f t="shared" si="0"/>
        <v>0.9543923296190723</v>
      </c>
      <c r="P37" s="108">
        <f>Volume!K37</f>
        <v>37.65</v>
      </c>
      <c r="Q37" s="69">
        <f>Volume!J37</f>
        <v>38.05</v>
      </c>
      <c r="R37" s="237">
        <f t="shared" si="1"/>
        <v>72.68330025</v>
      </c>
      <c r="S37" s="103">
        <f t="shared" si="2"/>
        <v>69.36838425</v>
      </c>
      <c r="T37" s="109">
        <f t="shared" si="3"/>
        <v>19052550</v>
      </c>
      <c r="U37" s="103">
        <f t="shared" si="4"/>
        <v>0.2598077422707197</v>
      </c>
      <c r="V37" s="103">
        <f t="shared" si="5"/>
        <v>68.12529075</v>
      </c>
      <c r="W37" s="103">
        <f t="shared" si="6"/>
        <v>4.5580095</v>
      </c>
      <c r="X37" s="103">
        <f t="shared" si="7"/>
        <v>0</v>
      </c>
      <c r="Y37" s="103">
        <f t="shared" si="8"/>
        <v>71.73285075</v>
      </c>
      <c r="Z37" s="237">
        <f t="shared" si="9"/>
        <v>0.9504495000000048</v>
      </c>
      <c r="AB37" s="77"/>
    </row>
    <row r="38" spans="1:28" s="7" customFormat="1" ht="15">
      <c r="A38" s="193" t="s">
        <v>408</v>
      </c>
      <c r="B38" s="283">
        <v>977500</v>
      </c>
      <c r="C38" s="163">
        <v>81600</v>
      </c>
      <c r="D38" s="171">
        <v>0.09</v>
      </c>
      <c r="E38" s="172">
        <v>0</v>
      </c>
      <c r="F38" s="167">
        <v>0</v>
      </c>
      <c r="G38" s="171">
        <v>0</v>
      </c>
      <c r="H38" s="165">
        <v>850</v>
      </c>
      <c r="I38" s="168">
        <v>0</v>
      </c>
      <c r="J38" s="171">
        <v>0</v>
      </c>
      <c r="K38" s="164">
        <v>978350</v>
      </c>
      <c r="L38" s="112">
        <v>81600</v>
      </c>
      <c r="M38" s="352">
        <v>0.09</v>
      </c>
      <c r="N38" s="112">
        <v>821950</v>
      </c>
      <c r="O38" s="173">
        <f t="shared" si="0"/>
        <v>0.840139009556907</v>
      </c>
      <c r="P38" s="108">
        <f>Volume!K38</f>
        <v>230.3</v>
      </c>
      <c r="Q38" s="69">
        <f>Volume!J38</f>
        <v>236.65</v>
      </c>
      <c r="R38" s="237">
        <f t="shared" si="1"/>
        <v>23.15265275</v>
      </c>
      <c r="S38" s="103">
        <f t="shared" si="2"/>
        <v>19.45144675</v>
      </c>
      <c r="T38" s="109">
        <f t="shared" si="3"/>
        <v>896750</v>
      </c>
      <c r="U38" s="103">
        <f t="shared" si="4"/>
        <v>9.09952606635071</v>
      </c>
      <c r="V38" s="103">
        <f t="shared" si="5"/>
        <v>23.1325375</v>
      </c>
      <c r="W38" s="103">
        <f t="shared" si="6"/>
        <v>0</v>
      </c>
      <c r="X38" s="103">
        <f t="shared" si="7"/>
        <v>0.02011525</v>
      </c>
      <c r="Y38" s="103">
        <f t="shared" si="8"/>
        <v>20.6521525</v>
      </c>
      <c r="Z38" s="237">
        <f t="shared" si="9"/>
        <v>2.5005002500000018</v>
      </c>
      <c r="AB38" s="77"/>
    </row>
    <row r="39" spans="1:28" s="58" customFormat="1" ht="15">
      <c r="A39" s="193" t="s">
        <v>285</v>
      </c>
      <c r="B39" s="164">
        <v>903000</v>
      </c>
      <c r="C39" s="162">
        <v>44400</v>
      </c>
      <c r="D39" s="170">
        <v>0.05</v>
      </c>
      <c r="E39" s="164">
        <v>300</v>
      </c>
      <c r="F39" s="112">
        <v>0</v>
      </c>
      <c r="G39" s="170">
        <v>0</v>
      </c>
      <c r="H39" s="164">
        <v>0</v>
      </c>
      <c r="I39" s="112">
        <v>0</v>
      </c>
      <c r="J39" s="170">
        <v>0</v>
      </c>
      <c r="K39" s="164">
        <v>903300</v>
      </c>
      <c r="L39" s="112">
        <v>44400</v>
      </c>
      <c r="M39" s="127">
        <v>0.05</v>
      </c>
      <c r="N39" s="112">
        <v>784800</v>
      </c>
      <c r="O39" s="173">
        <f t="shared" si="0"/>
        <v>0.8688143473928928</v>
      </c>
      <c r="P39" s="108">
        <f>Volume!K39</f>
        <v>542.9</v>
      </c>
      <c r="Q39" s="69">
        <f>Volume!J39</f>
        <v>542.8</v>
      </c>
      <c r="R39" s="237">
        <f t="shared" si="1"/>
        <v>49.03112399999999</v>
      </c>
      <c r="S39" s="103">
        <f t="shared" si="2"/>
        <v>42.598943999999996</v>
      </c>
      <c r="T39" s="109">
        <f t="shared" si="3"/>
        <v>858900</v>
      </c>
      <c r="U39" s="103">
        <f t="shared" si="4"/>
        <v>5.169402724414949</v>
      </c>
      <c r="V39" s="103">
        <f t="shared" si="5"/>
        <v>49.01483999999999</v>
      </c>
      <c r="W39" s="103">
        <f t="shared" si="6"/>
        <v>0.016284</v>
      </c>
      <c r="X39" s="103">
        <f t="shared" si="7"/>
        <v>0</v>
      </c>
      <c r="Y39" s="103">
        <f t="shared" si="8"/>
        <v>46.629681</v>
      </c>
      <c r="Z39" s="237">
        <f t="shared" si="9"/>
        <v>2.4014429999999933</v>
      </c>
      <c r="AA39" s="78"/>
      <c r="AB39" s="77"/>
    </row>
    <row r="40" spans="1:28" s="7" customFormat="1" ht="15">
      <c r="A40" s="193" t="s">
        <v>159</v>
      </c>
      <c r="B40" s="164">
        <v>2340000</v>
      </c>
      <c r="C40" s="162">
        <v>-72000</v>
      </c>
      <c r="D40" s="170">
        <v>-0.03</v>
      </c>
      <c r="E40" s="164">
        <v>85500</v>
      </c>
      <c r="F40" s="112">
        <v>0</v>
      </c>
      <c r="G40" s="170">
        <v>0</v>
      </c>
      <c r="H40" s="164">
        <v>18000</v>
      </c>
      <c r="I40" s="112">
        <v>0</v>
      </c>
      <c r="J40" s="170">
        <v>0</v>
      </c>
      <c r="K40" s="164">
        <v>2443500</v>
      </c>
      <c r="L40" s="112">
        <v>-72000</v>
      </c>
      <c r="M40" s="127">
        <v>-0.03</v>
      </c>
      <c r="N40" s="112">
        <v>2349000</v>
      </c>
      <c r="O40" s="173">
        <f t="shared" si="0"/>
        <v>0.9613259668508287</v>
      </c>
      <c r="P40" s="108">
        <f>Volume!K40</f>
        <v>47.3</v>
      </c>
      <c r="Q40" s="69">
        <f>Volume!J40</f>
        <v>47.4</v>
      </c>
      <c r="R40" s="237">
        <f t="shared" si="1"/>
        <v>11.58219</v>
      </c>
      <c r="S40" s="103">
        <f t="shared" si="2"/>
        <v>11.13426</v>
      </c>
      <c r="T40" s="109">
        <f t="shared" si="3"/>
        <v>2515500</v>
      </c>
      <c r="U40" s="103">
        <f t="shared" si="4"/>
        <v>-2.862254025044723</v>
      </c>
      <c r="V40" s="103">
        <f t="shared" si="5"/>
        <v>11.0916</v>
      </c>
      <c r="W40" s="103">
        <f t="shared" si="6"/>
        <v>0.40527</v>
      </c>
      <c r="X40" s="103">
        <f t="shared" si="7"/>
        <v>0.08532</v>
      </c>
      <c r="Y40" s="103">
        <f t="shared" si="8"/>
        <v>11.898315</v>
      </c>
      <c r="Z40" s="237">
        <f t="shared" si="9"/>
        <v>-0.31612499999999955</v>
      </c>
      <c r="AB40" s="77"/>
    </row>
    <row r="41" spans="1:28" s="7" customFormat="1" ht="15">
      <c r="A41" s="193" t="s">
        <v>2</v>
      </c>
      <c r="B41" s="283">
        <v>2416700</v>
      </c>
      <c r="C41" s="163">
        <v>17600</v>
      </c>
      <c r="D41" s="171">
        <v>0.01</v>
      </c>
      <c r="E41" s="172">
        <v>33000</v>
      </c>
      <c r="F41" s="167">
        <v>1100</v>
      </c>
      <c r="G41" s="171">
        <v>0.03</v>
      </c>
      <c r="H41" s="165">
        <v>1100</v>
      </c>
      <c r="I41" s="168">
        <v>0</v>
      </c>
      <c r="J41" s="171">
        <v>0</v>
      </c>
      <c r="K41" s="164">
        <v>2450800</v>
      </c>
      <c r="L41" s="112">
        <v>18700</v>
      </c>
      <c r="M41" s="352">
        <v>0.01</v>
      </c>
      <c r="N41" s="112">
        <v>2328700</v>
      </c>
      <c r="O41" s="173">
        <f t="shared" si="0"/>
        <v>0.9501795332136446</v>
      </c>
      <c r="P41" s="108">
        <f>Volume!K41</f>
        <v>332.15</v>
      </c>
      <c r="Q41" s="69">
        <f>Volume!J41</f>
        <v>333</v>
      </c>
      <c r="R41" s="237">
        <f t="shared" si="1"/>
        <v>81.61164</v>
      </c>
      <c r="S41" s="103">
        <f t="shared" si="2"/>
        <v>77.54571</v>
      </c>
      <c r="T41" s="109">
        <f t="shared" si="3"/>
        <v>2432100</v>
      </c>
      <c r="U41" s="103">
        <f t="shared" si="4"/>
        <v>0.7688828584350972</v>
      </c>
      <c r="V41" s="103">
        <f t="shared" si="5"/>
        <v>80.47611</v>
      </c>
      <c r="W41" s="103">
        <f t="shared" si="6"/>
        <v>1.0989</v>
      </c>
      <c r="X41" s="103">
        <f t="shared" si="7"/>
        <v>0.03663</v>
      </c>
      <c r="Y41" s="103">
        <f t="shared" si="8"/>
        <v>80.7822015</v>
      </c>
      <c r="Z41" s="237">
        <f t="shared" si="9"/>
        <v>0.8294384999999949</v>
      </c>
      <c r="AB41" s="77"/>
    </row>
    <row r="42" spans="1:28" s="7" customFormat="1" ht="15">
      <c r="A42" s="193" t="s">
        <v>409</v>
      </c>
      <c r="B42" s="283">
        <v>5668350</v>
      </c>
      <c r="C42" s="163">
        <v>141450</v>
      </c>
      <c r="D42" s="171">
        <v>0.03</v>
      </c>
      <c r="E42" s="172">
        <v>6900</v>
      </c>
      <c r="F42" s="167">
        <v>0</v>
      </c>
      <c r="G42" s="171">
        <v>0</v>
      </c>
      <c r="H42" s="165">
        <v>0</v>
      </c>
      <c r="I42" s="168">
        <v>0</v>
      </c>
      <c r="J42" s="171">
        <v>0</v>
      </c>
      <c r="K42" s="164">
        <v>5675250</v>
      </c>
      <c r="L42" s="112">
        <v>141450</v>
      </c>
      <c r="M42" s="352">
        <v>0.03</v>
      </c>
      <c r="N42" s="112">
        <v>5644200</v>
      </c>
      <c r="O42" s="173">
        <f t="shared" si="0"/>
        <v>0.9945288753799392</v>
      </c>
      <c r="P42" s="108">
        <f>Volume!K42</f>
        <v>237.1</v>
      </c>
      <c r="Q42" s="69">
        <f>Volume!J42</f>
        <v>240.55</v>
      </c>
      <c r="R42" s="237">
        <f t="shared" si="1"/>
        <v>136.51813875</v>
      </c>
      <c r="S42" s="103">
        <f t="shared" si="2"/>
        <v>135.771231</v>
      </c>
      <c r="T42" s="109">
        <f t="shared" si="3"/>
        <v>5533800</v>
      </c>
      <c r="U42" s="103">
        <f t="shared" si="4"/>
        <v>2.5561097256857854</v>
      </c>
      <c r="V42" s="103">
        <f t="shared" si="5"/>
        <v>136.35215925</v>
      </c>
      <c r="W42" s="103">
        <f t="shared" si="6"/>
        <v>0.1659795</v>
      </c>
      <c r="X42" s="103">
        <f t="shared" si="7"/>
        <v>0</v>
      </c>
      <c r="Y42" s="103">
        <f t="shared" si="8"/>
        <v>131.206398</v>
      </c>
      <c r="Z42" s="237">
        <f t="shared" si="9"/>
        <v>5.311740749999984</v>
      </c>
      <c r="AB42" s="77"/>
    </row>
    <row r="43" spans="1:28" s="7" customFormat="1" ht="15">
      <c r="A43" s="193" t="s">
        <v>391</v>
      </c>
      <c r="B43" s="283">
        <v>13045000</v>
      </c>
      <c r="C43" s="163">
        <v>42500</v>
      </c>
      <c r="D43" s="171">
        <v>0</v>
      </c>
      <c r="E43" s="172">
        <v>1142500</v>
      </c>
      <c r="F43" s="167">
        <v>35000</v>
      </c>
      <c r="G43" s="171">
        <v>0.03</v>
      </c>
      <c r="H43" s="165">
        <v>205000</v>
      </c>
      <c r="I43" s="168">
        <v>27500</v>
      </c>
      <c r="J43" s="171">
        <v>0.15</v>
      </c>
      <c r="K43" s="164">
        <v>14392500</v>
      </c>
      <c r="L43" s="112">
        <v>105000</v>
      </c>
      <c r="M43" s="352">
        <v>0.01</v>
      </c>
      <c r="N43" s="112">
        <v>13787500</v>
      </c>
      <c r="O43" s="173">
        <f t="shared" si="0"/>
        <v>0.957964217474379</v>
      </c>
      <c r="P43" s="108">
        <f>Volume!K43</f>
        <v>138.05</v>
      </c>
      <c r="Q43" s="69">
        <f>Volume!J43</f>
        <v>137.95</v>
      </c>
      <c r="R43" s="237">
        <f t="shared" si="1"/>
        <v>198.5445375</v>
      </c>
      <c r="S43" s="103">
        <f t="shared" si="2"/>
        <v>190.19856249999998</v>
      </c>
      <c r="T43" s="109">
        <f t="shared" si="3"/>
        <v>14287500</v>
      </c>
      <c r="U43" s="103">
        <f t="shared" si="4"/>
        <v>0.7349081364829396</v>
      </c>
      <c r="V43" s="103">
        <f t="shared" si="5"/>
        <v>179.955775</v>
      </c>
      <c r="W43" s="103">
        <f t="shared" si="6"/>
        <v>15.7607875</v>
      </c>
      <c r="X43" s="103">
        <f t="shared" si="7"/>
        <v>2.8279749999999995</v>
      </c>
      <c r="Y43" s="103">
        <f t="shared" si="8"/>
        <v>197.23893750000002</v>
      </c>
      <c r="Z43" s="237">
        <f t="shared" si="9"/>
        <v>1.30559999999997</v>
      </c>
      <c r="AB43" s="77"/>
    </row>
    <row r="44" spans="1:28" s="7" customFormat="1" ht="15">
      <c r="A44" s="193" t="s">
        <v>78</v>
      </c>
      <c r="B44" s="164">
        <v>2484800</v>
      </c>
      <c r="C44" s="162">
        <v>264000</v>
      </c>
      <c r="D44" s="170">
        <v>0.12</v>
      </c>
      <c r="E44" s="164">
        <v>64000</v>
      </c>
      <c r="F44" s="112">
        <v>32000</v>
      </c>
      <c r="G44" s="170">
        <v>1</v>
      </c>
      <c r="H44" s="164">
        <v>9600</v>
      </c>
      <c r="I44" s="112">
        <v>4800</v>
      </c>
      <c r="J44" s="170">
        <v>1</v>
      </c>
      <c r="K44" s="164">
        <v>2558400</v>
      </c>
      <c r="L44" s="112">
        <v>300800</v>
      </c>
      <c r="M44" s="127">
        <v>0.13</v>
      </c>
      <c r="N44" s="112">
        <v>2123200</v>
      </c>
      <c r="O44" s="173">
        <f t="shared" si="0"/>
        <v>0.8298936835522202</v>
      </c>
      <c r="P44" s="108">
        <f>Volume!K44</f>
        <v>250</v>
      </c>
      <c r="Q44" s="69">
        <f>Volume!J44</f>
        <v>275.45</v>
      </c>
      <c r="R44" s="237">
        <f t="shared" si="1"/>
        <v>70.471128</v>
      </c>
      <c r="S44" s="103">
        <f t="shared" si="2"/>
        <v>58.483544</v>
      </c>
      <c r="T44" s="109">
        <f t="shared" si="3"/>
        <v>2257600</v>
      </c>
      <c r="U44" s="103">
        <f t="shared" si="4"/>
        <v>13.32388377037562</v>
      </c>
      <c r="V44" s="103">
        <f t="shared" si="5"/>
        <v>68.443816</v>
      </c>
      <c r="W44" s="103">
        <f t="shared" si="6"/>
        <v>1.76288</v>
      </c>
      <c r="X44" s="103">
        <f t="shared" si="7"/>
        <v>0.264432</v>
      </c>
      <c r="Y44" s="103">
        <f t="shared" si="8"/>
        <v>56.44</v>
      </c>
      <c r="Z44" s="237">
        <f t="shared" si="9"/>
        <v>14.031127999999995</v>
      </c>
      <c r="AB44" s="77"/>
    </row>
    <row r="45" spans="1:28" s="7" customFormat="1" ht="15">
      <c r="A45" s="193" t="s">
        <v>138</v>
      </c>
      <c r="B45" s="164">
        <v>6814875</v>
      </c>
      <c r="C45" s="162">
        <v>-65875</v>
      </c>
      <c r="D45" s="170">
        <v>-0.01</v>
      </c>
      <c r="E45" s="164">
        <v>68850</v>
      </c>
      <c r="F45" s="112">
        <v>425</v>
      </c>
      <c r="G45" s="170">
        <v>0.01</v>
      </c>
      <c r="H45" s="164">
        <v>17000</v>
      </c>
      <c r="I45" s="112">
        <v>1275</v>
      </c>
      <c r="J45" s="170">
        <v>0.08</v>
      </c>
      <c r="K45" s="164">
        <v>6900725</v>
      </c>
      <c r="L45" s="112">
        <v>-64175</v>
      </c>
      <c r="M45" s="127">
        <v>-0.01</v>
      </c>
      <c r="N45" s="112">
        <v>6557750</v>
      </c>
      <c r="O45" s="173">
        <f t="shared" si="0"/>
        <v>0.9502987004988607</v>
      </c>
      <c r="P45" s="108">
        <f>Volume!K45</f>
        <v>627.45</v>
      </c>
      <c r="Q45" s="69">
        <f>Volume!J45</f>
        <v>631.4</v>
      </c>
      <c r="R45" s="237">
        <f t="shared" si="1"/>
        <v>435.7117765</v>
      </c>
      <c r="S45" s="103">
        <f t="shared" si="2"/>
        <v>414.056335</v>
      </c>
      <c r="T45" s="109">
        <f t="shared" si="3"/>
        <v>6964900</v>
      </c>
      <c r="U45" s="103">
        <f t="shared" si="4"/>
        <v>-0.9214059067610447</v>
      </c>
      <c r="V45" s="103">
        <f t="shared" si="5"/>
        <v>430.2912075</v>
      </c>
      <c r="W45" s="103">
        <f t="shared" si="6"/>
        <v>4.347189</v>
      </c>
      <c r="X45" s="103">
        <f t="shared" si="7"/>
        <v>1.07338</v>
      </c>
      <c r="Y45" s="103">
        <f t="shared" si="8"/>
        <v>437.0126505</v>
      </c>
      <c r="Z45" s="237">
        <f t="shared" si="9"/>
        <v>-1.3008740000000216</v>
      </c>
      <c r="AB45" s="77"/>
    </row>
    <row r="46" spans="1:28" s="7" customFormat="1" ht="15">
      <c r="A46" s="193" t="s">
        <v>160</v>
      </c>
      <c r="B46" s="283">
        <v>1933250</v>
      </c>
      <c r="C46" s="163">
        <v>23650</v>
      </c>
      <c r="D46" s="171">
        <v>0.01</v>
      </c>
      <c r="E46" s="172">
        <v>7700</v>
      </c>
      <c r="F46" s="167">
        <v>0</v>
      </c>
      <c r="G46" s="171">
        <v>0</v>
      </c>
      <c r="H46" s="165">
        <v>0</v>
      </c>
      <c r="I46" s="168">
        <v>0</v>
      </c>
      <c r="J46" s="171">
        <v>0</v>
      </c>
      <c r="K46" s="164">
        <v>1940950</v>
      </c>
      <c r="L46" s="112">
        <v>23650</v>
      </c>
      <c r="M46" s="352">
        <v>0.01</v>
      </c>
      <c r="N46" s="112">
        <v>1918950</v>
      </c>
      <c r="O46" s="173">
        <f t="shared" si="0"/>
        <v>0.9886653442901672</v>
      </c>
      <c r="P46" s="108">
        <f>Volume!K46</f>
        <v>350.3</v>
      </c>
      <c r="Q46" s="69">
        <f>Volume!J46</f>
        <v>353.1</v>
      </c>
      <c r="R46" s="237">
        <f t="shared" si="1"/>
        <v>68.5349445</v>
      </c>
      <c r="S46" s="103">
        <f t="shared" si="2"/>
        <v>67.7581245</v>
      </c>
      <c r="T46" s="109">
        <f t="shared" si="3"/>
        <v>1917300</v>
      </c>
      <c r="U46" s="103">
        <f t="shared" si="4"/>
        <v>1.2335054503729201</v>
      </c>
      <c r="V46" s="103">
        <f t="shared" si="5"/>
        <v>68.2630575</v>
      </c>
      <c r="W46" s="103">
        <f t="shared" si="6"/>
        <v>0.271887</v>
      </c>
      <c r="X46" s="103">
        <f t="shared" si="7"/>
        <v>0</v>
      </c>
      <c r="Y46" s="103">
        <f t="shared" si="8"/>
        <v>67.163019</v>
      </c>
      <c r="Z46" s="237">
        <f t="shared" si="9"/>
        <v>1.371925499999989</v>
      </c>
      <c r="AB46" s="77"/>
    </row>
    <row r="47" spans="1:28" s="58" customFormat="1" ht="15">
      <c r="A47" s="193" t="s">
        <v>161</v>
      </c>
      <c r="B47" s="164">
        <v>6837900</v>
      </c>
      <c r="C47" s="162">
        <v>-20700</v>
      </c>
      <c r="D47" s="170">
        <v>0</v>
      </c>
      <c r="E47" s="164">
        <v>1745700</v>
      </c>
      <c r="F47" s="112">
        <v>13800</v>
      </c>
      <c r="G47" s="170">
        <v>0.01</v>
      </c>
      <c r="H47" s="164">
        <v>27600</v>
      </c>
      <c r="I47" s="112">
        <v>0</v>
      </c>
      <c r="J47" s="170">
        <v>0</v>
      </c>
      <c r="K47" s="164">
        <v>8611200</v>
      </c>
      <c r="L47" s="112">
        <v>-6900</v>
      </c>
      <c r="M47" s="127">
        <v>0</v>
      </c>
      <c r="N47" s="112">
        <v>6265200</v>
      </c>
      <c r="O47" s="173">
        <f t="shared" si="0"/>
        <v>0.7275641025641025</v>
      </c>
      <c r="P47" s="108">
        <f>Volume!K47</f>
        <v>34.1</v>
      </c>
      <c r="Q47" s="69">
        <f>Volume!J47</f>
        <v>34.2</v>
      </c>
      <c r="R47" s="237">
        <f t="shared" si="1"/>
        <v>29.450304</v>
      </c>
      <c r="S47" s="103">
        <f t="shared" si="2"/>
        <v>21.426984000000004</v>
      </c>
      <c r="T47" s="109">
        <f t="shared" si="3"/>
        <v>8618100</v>
      </c>
      <c r="U47" s="103">
        <f t="shared" si="4"/>
        <v>-0.08006405124099279</v>
      </c>
      <c r="V47" s="103">
        <f t="shared" si="5"/>
        <v>23.385618000000004</v>
      </c>
      <c r="W47" s="103">
        <f t="shared" si="6"/>
        <v>5.970294000000001</v>
      </c>
      <c r="X47" s="103">
        <f t="shared" si="7"/>
        <v>0.09439200000000002</v>
      </c>
      <c r="Y47" s="103">
        <f t="shared" si="8"/>
        <v>29.387721</v>
      </c>
      <c r="Z47" s="237">
        <f t="shared" si="9"/>
        <v>0.06258300000000006</v>
      </c>
      <c r="AA47" s="78"/>
      <c r="AB47" s="77"/>
    </row>
    <row r="48" spans="1:28" s="58" customFormat="1" ht="15">
      <c r="A48" s="193" t="s">
        <v>392</v>
      </c>
      <c r="B48" s="164">
        <v>304200</v>
      </c>
      <c r="C48" s="162">
        <v>-7200</v>
      </c>
      <c r="D48" s="170">
        <v>-0.02</v>
      </c>
      <c r="E48" s="164">
        <v>0</v>
      </c>
      <c r="F48" s="112">
        <v>0</v>
      </c>
      <c r="G48" s="170">
        <v>0</v>
      </c>
      <c r="H48" s="164">
        <v>0</v>
      </c>
      <c r="I48" s="112">
        <v>0</v>
      </c>
      <c r="J48" s="170">
        <v>0</v>
      </c>
      <c r="K48" s="164">
        <v>304200</v>
      </c>
      <c r="L48" s="112">
        <v>-7200</v>
      </c>
      <c r="M48" s="127">
        <v>-0.02</v>
      </c>
      <c r="N48" s="112">
        <v>300600</v>
      </c>
      <c r="O48" s="173">
        <f t="shared" si="0"/>
        <v>0.9881656804733728</v>
      </c>
      <c r="P48" s="108">
        <f>Volume!K48</f>
        <v>249.75</v>
      </c>
      <c r="Q48" s="69">
        <f>Volume!J48</f>
        <v>251.05</v>
      </c>
      <c r="R48" s="237">
        <f t="shared" si="1"/>
        <v>7.636941</v>
      </c>
      <c r="S48" s="103">
        <f t="shared" si="2"/>
        <v>7.546563</v>
      </c>
      <c r="T48" s="109">
        <f t="shared" si="3"/>
        <v>311400</v>
      </c>
      <c r="U48" s="103">
        <f t="shared" si="4"/>
        <v>-2.312138728323699</v>
      </c>
      <c r="V48" s="103">
        <f t="shared" si="5"/>
        <v>7.636941</v>
      </c>
      <c r="W48" s="103">
        <f t="shared" si="6"/>
        <v>0</v>
      </c>
      <c r="X48" s="103">
        <f t="shared" si="7"/>
        <v>0</v>
      </c>
      <c r="Y48" s="103">
        <f t="shared" si="8"/>
        <v>7.777215</v>
      </c>
      <c r="Z48" s="237">
        <f t="shared" si="9"/>
        <v>-0.1402739999999998</v>
      </c>
      <c r="AA48" s="78"/>
      <c r="AB48" s="77"/>
    </row>
    <row r="49" spans="1:28" s="7" customFormat="1" ht="15">
      <c r="A49" s="193" t="s">
        <v>3</v>
      </c>
      <c r="B49" s="283">
        <v>10205000</v>
      </c>
      <c r="C49" s="163">
        <v>-312500</v>
      </c>
      <c r="D49" s="171">
        <v>-0.03</v>
      </c>
      <c r="E49" s="172">
        <v>848750</v>
      </c>
      <c r="F49" s="167">
        <v>17500</v>
      </c>
      <c r="G49" s="171">
        <v>0.02</v>
      </c>
      <c r="H49" s="165">
        <v>85000</v>
      </c>
      <c r="I49" s="168">
        <v>7500</v>
      </c>
      <c r="J49" s="171">
        <v>0.1</v>
      </c>
      <c r="K49" s="164">
        <v>11138750</v>
      </c>
      <c r="L49" s="112">
        <v>-287500</v>
      </c>
      <c r="M49" s="352">
        <v>-0.03</v>
      </c>
      <c r="N49" s="112">
        <v>10571250</v>
      </c>
      <c r="O49" s="173">
        <f t="shared" si="0"/>
        <v>0.9490517338121423</v>
      </c>
      <c r="P49" s="108">
        <f>Volume!K49</f>
        <v>207.35</v>
      </c>
      <c r="Q49" s="69">
        <f>Volume!J49</f>
        <v>210.15</v>
      </c>
      <c r="R49" s="237">
        <f t="shared" si="1"/>
        <v>234.08083125</v>
      </c>
      <c r="S49" s="103">
        <f t="shared" si="2"/>
        <v>222.15481875</v>
      </c>
      <c r="T49" s="109">
        <f t="shared" si="3"/>
        <v>11426250</v>
      </c>
      <c r="U49" s="103">
        <f t="shared" si="4"/>
        <v>-2.51613609014331</v>
      </c>
      <c r="V49" s="103">
        <f t="shared" si="5"/>
        <v>214.458075</v>
      </c>
      <c r="W49" s="103">
        <f t="shared" si="6"/>
        <v>17.83648125</v>
      </c>
      <c r="X49" s="103">
        <f t="shared" si="7"/>
        <v>1.786275</v>
      </c>
      <c r="Y49" s="103">
        <f t="shared" si="8"/>
        <v>236.92329375</v>
      </c>
      <c r="Z49" s="237">
        <f t="shared" si="9"/>
        <v>-2.8424625000000106</v>
      </c>
      <c r="AB49" s="77"/>
    </row>
    <row r="50" spans="1:28" s="7" customFormat="1" ht="15">
      <c r="A50" s="193" t="s">
        <v>218</v>
      </c>
      <c r="B50" s="283">
        <v>901950</v>
      </c>
      <c r="C50" s="163">
        <v>-8400</v>
      </c>
      <c r="D50" s="171">
        <v>-0.01</v>
      </c>
      <c r="E50" s="172">
        <v>6300</v>
      </c>
      <c r="F50" s="167">
        <v>0</v>
      </c>
      <c r="G50" s="171">
        <v>0</v>
      </c>
      <c r="H50" s="165">
        <v>2100</v>
      </c>
      <c r="I50" s="168">
        <v>0</v>
      </c>
      <c r="J50" s="171">
        <v>0</v>
      </c>
      <c r="K50" s="164">
        <v>910350</v>
      </c>
      <c r="L50" s="112">
        <v>-8400</v>
      </c>
      <c r="M50" s="352">
        <v>-0.01</v>
      </c>
      <c r="N50" s="112">
        <v>888300</v>
      </c>
      <c r="O50" s="173">
        <f t="shared" si="0"/>
        <v>0.9757785467128027</v>
      </c>
      <c r="P50" s="108">
        <f>Volume!K50</f>
        <v>363.9</v>
      </c>
      <c r="Q50" s="69">
        <f>Volume!J50</f>
        <v>361.8</v>
      </c>
      <c r="R50" s="237">
        <f t="shared" si="1"/>
        <v>32.936463</v>
      </c>
      <c r="S50" s="103">
        <f t="shared" si="2"/>
        <v>32.138694</v>
      </c>
      <c r="T50" s="109">
        <f t="shared" si="3"/>
        <v>918750</v>
      </c>
      <c r="U50" s="103">
        <f t="shared" si="4"/>
        <v>-0.9142857142857144</v>
      </c>
      <c r="V50" s="103">
        <f t="shared" si="5"/>
        <v>32.632551</v>
      </c>
      <c r="W50" s="103">
        <f t="shared" si="6"/>
        <v>0.227934</v>
      </c>
      <c r="X50" s="103">
        <f t="shared" si="7"/>
        <v>0.075978</v>
      </c>
      <c r="Y50" s="103">
        <f t="shared" si="8"/>
        <v>33.4333125</v>
      </c>
      <c r="Z50" s="237">
        <f t="shared" si="9"/>
        <v>-0.49684949999999617</v>
      </c>
      <c r="AB50" s="77"/>
    </row>
    <row r="51" spans="1:28" s="7" customFormat="1" ht="15">
      <c r="A51" s="193" t="s">
        <v>162</v>
      </c>
      <c r="B51" s="283">
        <v>528000</v>
      </c>
      <c r="C51" s="163">
        <v>-56400</v>
      </c>
      <c r="D51" s="171">
        <v>-0.1</v>
      </c>
      <c r="E51" s="172">
        <v>0</v>
      </c>
      <c r="F51" s="167">
        <v>0</v>
      </c>
      <c r="G51" s="171">
        <v>0</v>
      </c>
      <c r="H51" s="165">
        <v>0</v>
      </c>
      <c r="I51" s="168">
        <v>0</v>
      </c>
      <c r="J51" s="171">
        <v>0</v>
      </c>
      <c r="K51" s="164">
        <v>528000</v>
      </c>
      <c r="L51" s="112">
        <v>-56400</v>
      </c>
      <c r="M51" s="352">
        <v>-0.1</v>
      </c>
      <c r="N51" s="112">
        <v>518400</v>
      </c>
      <c r="O51" s="173">
        <f t="shared" si="0"/>
        <v>0.9818181818181818</v>
      </c>
      <c r="P51" s="108">
        <f>Volume!K51</f>
        <v>312.8</v>
      </c>
      <c r="Q51" s="69">
        <f>Volume!J51</f>
        <v>321.7</v>
      </c>
      <c r="R51" s="237">
        <f t="shared" si="1"/>
        <v>16.98576</v>
      </c>
      <c r="S51" s="103">
        <f t="shared" si="2"/>
        <v>16.676928</v>
      </c>
      <c r="T51" s="109">
        <f t="shared" si="3"/>
        <v>584400</v>
      </c>
      <c r="U51" s="103">
        <f t="shared" si="4"/>
        <v>-9.650924024640657</v>
      </c>
      <c r="V51" s="103">
        <f t="shared" si="5"/>
        <v>16.98576</v>
      </c>
      <c r="W51" s="103">
        <f t="shared" si="6"/>
        <v>0</v>
      </c>
      <c r="X51" s="103">
        <f t="shared" si="7"/>
        <v>0</v>
      </c>
      <c r="Y51" s="103">
        <f t="shared" si="8"/>
        <v>18.280032</v>
      </c>
      <c r="Z51" s="237">
        <f t="shared" si="9"/>
        <v>-1.2942719999999994</v>
      </c>
      <c r="AB51" s="77"/>
    </row>
    <row r="52" spans="1:28" s="58" customFormat="1" ht="15">
      <c r="A52" s="193" t="s">
        <v>286</v>
      </c>
      <c r="B52" s="164">
        <v>646000</v>
      </c>
      <c r="C52" s="162">
        <v>71000</v>
      </c>
      <c r="D52" s="170">
        <v>0.12</v>
      </c>
      <c r="E52" s="164">
        <v>2000</v>
      </c>
      <c r="F52" s="112">
        <v>-1000</v>
      </c>
      <c r="G52" s="170">
        <v>-0.33</v>
      </c>
      <c r="H52" s="164">
        <v>0</v>
      </c>
      <c r="I52" s="112">
        <v>0</v>
      </c>
      <c r="J52" s="170">
        <v>0</v>
      </c>
      <c r="K52" s="164">
        <v>648000</v>
      </c>
      <c r="L52" s="112">
        <v>70000</v>
      </c>
      <c r="M52" s="127">
        <v>0.12</v>
      </c>
      <c r="N52" s="112">
        <v>627000</v>
      </c>
      <c r="O52" s="173">
        <f t="shared" si="0"/>
        <v>0.9675925925925926</v>
      </c>
      <c r="P52" s="108">
        <f>Volume!K52</f>
        <v>246.3</v>
      </c>
      <c r="Q52" s="69">
        <f>Volume!J52</f>
        <v>245.2</v>
      </c>
      <c r="R52" s="237">
        <f t="shared" si="1"/>
        <v>15.88896</v>
      </c>
      <c r="S52" s="103">
        <f t="shared" si="2"/>
        <v>15.37404</v>
      </c>
      <c r="T52" s="109">
        <f t="shared" si="3"/>
        <v>578000</v>
      </c>
      <c r="U52" s="103">
        <f t="shared" si="4"/>
        <v>12.110726643598616</v>
      </c>
      <c r="V52" s="103">
        <f t="shared" si="5"/>
        <v>15.83992</v>
      </c>
      <c r="W52" s="103">
        <f t="shared" si="6"/>
        <v>0.04904</v>
      </c>
      <c r="X52" s="103">
        <f t="shared" si="7"/>
        <v>0</v>
      </c>
      <c r="Y52" s="103">
        <f t="shared" si="8"/>
        <v>14.23614</v>
      </c>
      <c r="Z52" s="237">
        <f t="shared" si="9"/>
        <v>1.6528200000000002</v>
      </c>
      <c r="AA52" s="78"/>
      <c r="AB52" s="77"/>
    </row>
    <row r="53" spans="1:28" s="58" customFormat="1" ht="15">
      <c r="A53" s="193" t="s">
        <v>183</v>
      </c>
      <c r="B53" s="164">
        <v>910100</v>
      </c>
      <c r="C53" s="162">
        <v>82650</v>
      </c>
      <c r="D53" s="170">
        <v>0.1</v>
      </c>
      <c r="E53" s="164">
        <v>0</v>
      </c>
      <c r="F53" s="112">
        <v>0</v>
      </c>
      <c r="G53" s="170">
        <v>0</v>
      </c>
      <c r="H53" s="164">
        <v>0</v>
      </c>
      <c r="I53" s="112">
        <v>0</v>
      </c>
      <c r="J53" s="170">
        <v>0</v>
      </c>
      <c r="K53" s="164">
        <v>910100</v>
      </c>
      <c r="L53" s="112">
        <v>82650</v>
      </c>
      <c r="M53" s="127">
        <v>0.1</v>
      </c>
      <c r="N53" s="112">
        <v>899650</v>
      </c>
      <c r="O53" s="173">
        <f t="shared" si="0"/>
        <v>0.988517745302714</v>
      </c>
      <c r="P53" s="108">
        <f>Volume!K53</f>
        <v>323.65</v>
      </c>
      <c r="Q53" s="69">
        <f>Volume!J53</f>
        <v>321.35</v>
      </c>
      <c r="R53" s="237">
        <f t="shared" si="1"/>
        <v>29.2460635</v>
      </c>
      <c r="S53" s="103">
        <f t="shared" si="2"/>
        <v>28.91025275</v>
      </c>
      <c r="T53" s="109">
        <f t="shared" si="3"/>
        <v>827450</v>
      </c>
      <c r="U53" s="103">
        <f t="shared" si="4"/>
        <v>9.988518943742825</v>
      </c>
      <c r="V53" s="103">
        <f t="shared" si="5"/>
        <v>29.2460635</v>
      </c>
      <c r="W53" s="103">
        <f t="shared" si="6"/>
        <v>0</v>
      </c>
      <c r="X53" s="103">
        <f t="shared" si="7"/>
        <v>0</v>
      </c>
      <c r="Y53" s="103">
        <f t="shared" si="8"/>
        <v>26.780419249999998</v>
      </c>
      <c r="Z53" s="237">
        <f t="shared" si="9"/>
        <v>2.465644250000004</v>
      </c>
      <c r="AA53" s="78"/>
      <c r="AB53" s="77"/>
    </row>
    <row r="54" spans="1:28" s="7" customFormat="1" ht="15">
      <c r="A54" s="193" t="s">
        <v>219</v>
      </c>
      <c r="B54" s="164">
        <v>7176600</v>
      </c>
      <c r="C54" s="162">
        <v>51300</v>
      </c>
      <c r="D54" s="170">
        <v>0.01</v>
      </c>
      <c r="E54" s="164">
        <v>256500</v>
      </c>
      <c r="F54" s="112">
        <v>-27000</v>
      </c>
      <c r="G54" s="170">
        <v>-0.1</v>
      </c>
      <c r="H54" s="164">
        <v>13500</v>
      </c>
      <c r="I54" s="112">
        <v>0</v>
      </c>
      <c r="J54" s="170">
        <v>0</v>
      </c>
      <c r="K54" s="164">
        <v>7446600</v>
      </c>
      <c r="L54" s="112">
        <v>24300</v>
      </c>
      <c r="M54" s="127">
        <v>0</v>
      </c>
      <c r="N54" s="112">
        <v>6963300</v>
      </c>
      <c r="O54" s="173">
        <f t="shared" si="0"/>
        <v>0.935097897026831</v>
      </c>
      <c r="P54" s="108">
        <f>Volume!K54</f>
        <v>103.3</v>
      </c>
      <c r="Q54" s="69">
        <f>Volume!J54</f>
        <v>102.9</v>
      </c>
      <c r="R54" s="237">
        <f t="shared" si="1"/>
        <v>76.625514</v>
      </c>
      <c r="S54" s="103">
        <f t="shared" si="2"/>
        <v>71.652357</v>
      </c>
      <c r="T54" s="109">
        <f t="shared" si="3"/>
        <v>7422300</v>
      </c>
      <c r="U54" s="103">
        <f t="shared" si="4"/>
        <v>0.327391778828665</v>
      </c>
      <c r="V54" s="103">
        <f t="shared" si="5"/>
        <v>73.847214</v>
      </c>
      <c r="W54" s="103">
        <f t="shared" si="6"/>
        <v>2.639385</v>
      </c>
      <c r="X54" s="103">
        <f t="shared" si="7"/>
        <v>0.138915</v>
      </c>
      <c r="Y54" s="103">
        <f t="shared" si="8"/>
        <v>76.672359</v>
      </c>
      <c r="Z54" s="237">
        <f t="shared" si="9"/>
        <v>-0.04684500000000469</v>
      </c>
      <c r="AB54" s="77"/>
    </row>
    <row r="55" spans="1:28" s="7" customFormat="1" ht="15">
      <c r="A55" s="193" t="s">
        <v>410</v>
      </c>
      <c r="B55" s="164">
        <v>10804500</v>
      </c>
      <c r="C55" s="162">
        <v>603750</v>
      </c>
      <c r="D55" s="170">
        <v>0.06</v>
      </c>
      <c r="E55" s="164">
        <v>2126250</v>
      </c>
      <c r="F55" s="112">
        <v>-173250</v>
      </c>
      <c r="G55" s="170">
        <v>-0.08</v>
      </c>
      <c r="H55" s="164">
        <v>388500</v>
      </c>
      <c r="I55" s="112">
        <v>52500</v>
      </c>
      <c r="J55" s="170">
        <v>0.16</v>
      </c>
      <c r="K55" s="164">
        <v>13319250</v>
      </c>
      <c r="L55" s="112">
        <v>483000</v>
      </c>
      <c r="M55" s="127">
        <v>0.04</v>
      </c>
      <c r="N55" s="112">
        <v>12894000</v>
      </c>
      <c r="O55" s="173">
        <f t="shared" si="0"/>
        <v>0.9680725266062278</v>
      </c>
      <c r="P55" s="108">
        <f>Volume!K55</f>
        <v>47.05</v>
      </c>
      <c r="Q55" s="69">
        <f>Volume!J55</f>
        <v>48.6</v>
      </c>
      <c r="R55" s="237">
        <f t="shared" si="1"/>
        <v>64.731555</v>
      </c>
      <c r="S55" s="103">
        <f t="shared" si="2"/>
        <v>62.66484</v>
      </c>
      <c r="T55" s="109">
        <f t="shared" si="3"/>
        <v>12836250</v>
      </c>
      <c r="U55" s="103">
        <f t="shared" si="4"/>
        <v>3.76278118609407</v>
      </c>
      <c r="V55" s="103">
        <f t="shared" si="5"/>
        <v>52.50987</v>
      </c>
      <c r="W55" s="103">
        <f t="shared" si="6"/>
        <v>10.333575</v>
      </c>
      <c r="X55" s="103">
        <f t="shared" si="7"/>
        <v>1.88811</v>
      </c>
      <c r="Y55" s="103">
        <f t="shared" si="8"/>
        <v>60.39455625</v>
      </c>
      <c r="Z55" s="237">
        <f t="shared" si="9"/>
        <v>4.336998749999999</v>
      </c>
      <c r="AB55" s="77"/>
    </row>
    <row r="56" spans="1:28" s="7" customFormat="1" ht="15">
      <c r="A56" s="193" t="s">
        <v>163</v>
      </c>
      <c r="B56" s="164">
        <v>431396</v>
      </c>
      <c r="C56" s="162">
        <v>36022</v>
      </c>
      <c r="D56" s="170">
        <v>0.09</v>
      </c>
      <c r="E56" s="164">
        <v>5518</v>
      </c>
      <c r="F56" s="112">
        <v>3286</v>
      </c>
      <c r="G56" s="170">
        <v>1.47</v>
      </c>
      <c r="H56" s="164">
        <v>1302</v>
      </c>
      <c r="I56" s="112">
        <v>620</v>
      </c>
      <c r="J56" s="170">
        <v>0.91</v>
      </c>
      <c r="K56" s="164">
        <v>438216</v>
      </c>
      <c r="L56" s="112">
        <v>39928</v>
      </c>
      <c r="M56" s="127">
        <v>0.1</v>
      </c>
      <c r="N56" s="112">
        <v>395808</v>
      </c>
      <c r="O56" s="173">
        <f t="shared" si="0"/>
        <v>0.9032258064516129</v>
      </c>
      <c r="P56" s="108">
        <f>Volume!K56</f>
        <v>5866</v>
      </c>
      <c r="Q56" s="69">
        <f>Volume!J56</f>
        <v>6285.75</v>
      </c>
      <c r="R56" s="237">
        <f t="shared" si="1"/>
        <v>275.4516222</v>
      </c>
      <c r="S56" s="103">
        <f t="shared" si="2"/>
        <v>248.7950136</v>
      </c>
      <c r="T56" s="109">
        <f t="shared" si="3"/>
        <v>398288</v>
      </c>
      <c r="U56" s="103">
        <f t="shared" si="4"/>
        <v>10.024906600249066</v>
      </c>
      <c r="V56" s="103">
        <f t="shared" si="5"/>
        <v>271.1647407</v>
      </c>
      <c r="W56" s="103">
        <f t="shared" si="6"/>
        <v>3.46847685</v>
      </c>
      <c r="X56" s="103">
        <f t="shared" si="7"/>
        <v>0.81840465</v>
      </c>
      <c r="Y56" s="103">
        <f t="shared" si="8"/>
        <v>233.6357408</v>
      </c>
      <c r="Z56" s="237">
        <f t="shared" si="9"/>
        <v>41.81588139999997</v>
      </c>
      <c r="AB56" s="77"/>
    </row>
    <row r="57" spans="1:28" s="7" customFormat="1" ht="15">
      <c r="A57" s="193" t="s">
        <v>194</v>
      </c>
      <c r="B57" s="164">
        <v>4742400</v>
      </c>
      <c r="C57" s="162">
        <v>-132800</v>
      </c>
      <c r="D57" s="170">
        <v>-0.03</v>
      </c>
      <c r="E57" s="164">
        <v>179200</v>
      </c>
      <c r="F57" s="112">
        <v>3200</v>
      </c>
      <c r="G57" s="170">
        <v>0.02</v>
      </c>
      <c r="H57" s="164">
        <v>22400</v>
      </c>
      <c r="I57" s="112">
        <v>400</v>
      </c>
      <c r="J57" s="170">
        <v>0.02</v>
      </c>
      <c r="K57" s="164">
        <v>4944000</v>
      </c>
      <c r="L57" s="112">
        <v>-129200</v>
      </c>
      <c r="M57" s="127">
        <v>-0.03</v>
      </c>
      <c r="N57" s="112">
        <v>4444000</v>
      </c>
      <c r="O57" s="173">
        <f t="shared" si="0"/>
        <v>0.8988673139158576</v>
      </c>
      <c r="P57" s="108">
        <f>Volume!K57</f>
        <v>635.8</v>
      </c>
      <c r="Q57" s="69">
        <f>Volume!J57</f>
        <v>641.6</v>
      </c>
      <c r="R57" s="237">
        <f t="shared" si="1"/>
        <v>317.20704</v>
      </c>
      <c r="S57" s="103">
        <f t="shared" si="2"/>
        <v>285.12704</v>
      </c>
      <c r="T57" s="109">
        <f t="shared" si="3"/>
        <v>5073200</v>
      </c>
      <c r="U57" s="103">
        <f t="shared" si="4"/>
        <v>-2.5467160766380195</v>
      </c>
      <c r="V57" s="103">
        <f t="shared" si="5"/>
        <v>304.272384</v>
      </c>
      <c r="W57" s="103">
        <f t="shared" si="6"/>
        <v>11.497472</v>
      </c>
      <c r="X57" s="103">
        <f t="shared" si="7"/>
        <v>1.437184</v>
      </c>
      <c r="Y57" s="103">
        <f t="shared" si="8"/>
        <v>322.554056</v>
      </c>
      <c r="Z57" s="237">
        <f t="shared" si="9"/>
        <v>-5.347015999999996</v>
      </c>
      <c r="AB57" s="77"/>
    </row>
    <row r="58" spans="1:28" s="7" customFormat="1" ht="15">
      <c r="A58" s="193" t="s">
        <v>411</v>
      </c>
      <c r="B58" s="164">
        <v>409500</v>
      </c>
      <c r="C58" s="162">
        <v>14550</v>
      </c>
      <c r="D58" s="170">
        <v>0.04</v>
      </c>
      <c r="E58" s="164">
        <v>150</v>
      </c>
      <c r="F58" s="112">
        <v>0</v>
      </c>
      <c r="G58" s="170">
        <v>0</v>
      </c>
      <c r="H58" s="164">
        <v>0</v>
      </c>
      <c r="I58" s="112">
        <v>0</v>
      </c>
      <c r="J58" s="170">
        <v>0</v>
      </c>
      <c r="K58" s="164">
        <v>409650</v>
      </c>
      <c r="L58" s="112">
        <v>14550</v>
      </c>
      <c r="M58" s="127">
        <v>0.04</v>
      </c>
      <c r="N58" s="112">
        <v>370500</v>
      </c>
      <c r="O58" s="173">
        <f t="shared" si="0"/>
        <v>0.9044306114976199</v>
      </c>
      <c r="P58" s="108">
        <f>Volume!K58</f>
        <v>2129.7</v>
      </c>
      <c r="Q58" s="69">
        <f>Volume!J58</f>
        <v>2308.45</v>
      </c>
      <c r="R58" s="237">
        <f t="shared" si="1"/>
        <v>94.56565425</v>
      </c>
      <c r="S58" s="103">
        <f t="shared" si="2"/>
        <v>85.5280725</v>
      </c>
      <c r="T58" s="109">
        <f t="shared" si="3"/>
        <v>395100</v>
      </c>
      <c r="U58" s="103">
        <f t="shared" si="4"/>
        <v>3.6826119969627946</v>
      </c>
      <c r="V58" s="103">
        <f t="shared" si="5"/>
        <v>94.5310275</v>
      </c>
      <c r="W58" s="103">
        <f t="shared" si="6"/>
        <v>0.03462675</v>
      </c>
      <c r="X58" s="103">
        <f t="shared" si="7"/>
        <v>0</v>
      </c>
      <c r="Y58" s="103">
        <f t="shared" si="8"/>
        <v>84.14444699999999</v>
      </c>
      <c r="Z58" s="237">
        <f t="shared" si="9"/>
        <v>10.421207250000009</v>
      </c>
      <c r="AB58" s="77"/>
    </row>
    <row r="59" spans="1:28" s="7" customFormat="1" ht="15">
      <c r="A59" s="193" t="s">
        <v>412</v>
      </c>
      <c r="B59" s="164">
        <v>542800</v>
      </c>
      <c r="C59" s="162">
        <v>39400</v>
      </c>
      <c r="D59" s="170">
        <v>0.08</v>
      </c>
      <c r="E59" s="164">
        <v>1400</v>
      </c>
      <c r="F59" s="112">
        <v>0</v>
      </c>
      <c r="G59" s="170">
        <v>0</v>
      </c>
      <c r="H59" s="164">
        <v>0</v>
      </c>
      <c r="I59" s="112">
        <v>0</v>
      </c>
      <c r="J59" s="170">
        <v>0</v>
      </c>
      <c r="K59" s="164">
        <v>544200</v>
      </c>
      <c r="L59" s="112">
        <v>39400</v>
      </c>
      <c r="M59" s="127">
        <v>0.08</v>
      </c>
      <c r="N59" s="112">
        <v>531000</v>
      </c>
      <c r="O59" s="173">
        <f t="shared" si="0"/>
        <v>0.9757442116868799</v>
      </c>
      <c r="P59" s="108">
        <f>Volume!K59</f>
        <v>1039.9</v>
      </c>
      <c r="Q59" s="69">
        <f>Volume!J59</f>
        <v>1085.6</v>
      </c>
      <c r="R59" s="237">
        <f t="shared" si="1"/>
        <v>59.078352</v>
      </c>
      <c r="S59" s="103">
        <f t="shared" si="2"/>
        <v>57.64536</v>
      </c>
      <c r="T59" s="109">
        <f t="shared" si="3"/>
        <v>504800</v>
      </c>
      <c r="U59" s="103">
        <f t="shared" si="4"/>
        <v>7.805071315372425</v>
      </c>
      <c r="V59" s="103">
        <f t="shared" si="5"/>
        <v>58.926368</v>
      </c>
      <c r="W59" s="103">
        <f t="shared" si="6"/>
        <v>0.15198399999999998</v>
      </c>
      <c r="X59" s="103">
        <f t="shared" si="7"/>
        <v>0</v>
      </c>
      <c r="Y59" s="103">
        <f t="shared" si="8"/>
        <v>52.49415200000001</v>
      </c>
      <c r="Z59" s="237">
        <f t="shared" si="9"/>
        <v>6.584199999999996</v>
      </c>
      <c r="AB59" s="77"/>
    </row>
    <row r="60" spans="1:28" s="58" customFormat="1" ht="15">
      <c r="A60" s="193" t="s">
        <v>220</v>
      </c>
      <c r="B60" s="164">
        <v>6093600</v>
      </c>
      <c r="C60" s="162">
        <v>31200</v>
      </c>
      <c r="D60" s="170">
        <v>0.01</v>
      </c>
      <c r="E60" s="164">
        <v>271200</v>
      </c>
      <c r="F60" s="112">
        <v>0</v>
      </c>
      <c r="G60" s="170">
        <v>0</v>
      </c>
      <c r="H60" s="164">
        <v>16800</v>
      </c>
      <c r="I60" s="112">
        <v>0</v>
      </c>
      <c r="J60" s="170">
        <v>0</v>
      </c>
      <c r="K60" s="164">
        <v>6381600</v>
      </c>
      <c r="L60" s="112">
        <v>31200</v>
      </c>
      <c r="M60" s="127">
        <v>0</v>
      </c>
      <c r="N60" s="112">
        <v>6100800</v>
      </c>
      <c r="O60" s="173">
        <f t="shared" si="0"/>
        <v>0.9559984956750658</v>
      </c>
      <c r="P60" s="108">
        <f>Volume!K60</f>
        <v>112.3</v>
      </c>
      <c r="Q60" s="69">
        <f>Volume!J60</f>
        <v>113.7</v>
      </c>
      <c r="R60" s="237">
        <f t="shared" si="1"/>
        <v>72.558792</v>
      </c>
      <c r="S60" s="103">
        <f t="shared" si="2"/>
        <v>69.366096</v>
      </c>
      <c r="T60" s="109">
        <f t="shared" si="3"/>
        <v>6350400</v>
      </c>
      <c r="U60" s="103">
        <f t="shared" si="4"/>
        <v>0.4913076341647771</v>
      </c>
      <c r="V60" s="103">
        <f t="shared" si="5"/>
        <v>69.284232</v>
      </c>
      <c r="W60" s="103">
        <f t="shared" si="6"/>
        <v>3.083544</v>
      </c>
      <c r="X60" s="103">
        <f t="shared" si="7"/>
        <v>0.191016</v>
      </c>
      <c r="Y60" s="103">
        <f t="shared" si="8"/>
        <v>71.314992</v>
      </c>
      <c r="Z60" s="237">
        <f t="shared" si="9"/>
        <v>1.2437999999999931</v>
      </c>
      <c r="AA60" s="78"/>
      <c r="AB60" s="77"/>
    </row>
    <row r="61" spans="1:28" s="58" customFormat="1" ht="15">
      <c r="A61" s="193" t="s">
        <v>164</v>
      </c>
      <c r="B61" s="164">
        <v>22628250</v>
      </c>
      <c r="C61" s="162">
        <v>39550</v>
      </c>
      <c r="D61" s="170">
        <v>0</v>
      </c>
      <c r="E61" s="164">
        <v>937900</v>
      </c>
      <c r="F61" s="112">
        <v>-16950</v>
      </c>
      <c r="G61" s="170">
        <v>-0.02</v>
      </c>
      <c r="H61" s="164">
        <v>152550</v>
      </c>
      <c r="I61" s="112">
        <v>0</v>
      </c>
      <c r="J61" s="170">
        <v>0</v>
      </c>
      <c r="K61" s="164">
        <v>23718700</v>
      </c>
      <c r="L61" s="112">
        <v>22600</v>
      </c>
      <c r="M61" s="127">
        <v>0</v>
      </c>
      <c r="N61" s="112">
        <v>20356950</v>
      </c>
      <c r="O61" s="173">
        <f t="shared" si="0"/>
        <v>0.858265840876608</v>
      </c>
      <c r="P61" s="108">
        <f>Volume!K61</f>
        <v>54.05</v>
      </c>
      <c r="Q61" s="69">
        <f>Volume!J61</f>
        <v>53.5</v>
      </c>
      <c r="R61" s="237">
        <f t="shared" si="1"/>
        <v>126.895045</v>
      </c>
      <c r="S61" s="103">
        <f t="shared" si="2"/>
        <v>108.9096825</v>
      </c>
      <c r="T61" s="109">
        <f t="shared" si="3"/>
        <v>23696100</v>
      </c>
      <c r="U61" s="103">
        <f t="shared" si="4"/>
        <v>0.09537434430138292</v>
      </c>
      <c r="V61" s="103">
        <f t="shared" si="5"/>
        <v>121.0611375</v>
      </c>
      <c r="W61" s="103">
        <f t="shared" si="6"/>
        <v>5.017765</v>
      </c>
      <c r="X61" s="103">
        <f t="shared" si="7"/>
        <v>0.8161425</v>
      </c>
      <c r="Y61" s="103">
        <f t="shared" si="8"/>
        <v>128.0774205</v>
      </c>
      <c r="Z61" s="237">
        <f t="shared" si="9"/>
        <v>-1.182375499999992</v>
      </c>
      <c r="AA61" s="78"/>
      <c r="AB61" s="77"/>
    </row>
    <row r="62" spans="1:28" s="58" customFormat="1" ht="15">
      <c r="A62" s="193" t="s">
        <v>165</v>
      </c>
      <c r="B62" s="164">
        <v>496600</v>
      </c>
      <c r="C62" s="162">
        <v>172900</v>
      </c>
      <c r="D62" s="170">
        <v>0.53</v>
      </c>
      <c r="E62" s="164">
        <v>7800</v>
      </c>
      <c r="F62" s="112">
        <v>2600</v>
      </c>
      <c r="G62" s="170">
        <v>0.5</v>
      </c>
      <c r="H62" s="164">
        <v>0</v>
      </c>
      <c r="I62" s="112">
        <v>0</v>
      </c>
      <c r="J62" s="170">
        <v>0</v>
      </c>
      <c r="K62" s="164">
        <v>504400</v>
      </c>
      <c r="L62" s="112">
        <v>175500</v>
      </c>
      <c r="M62" s="127">
        <v>0.53</v>
      </c>
      <c r="N62" s="112">
        <v>442000</v>
      </c>
      <c r="O62" s="173">
        <f t="shared" si="0"/>
        <v>0.8762886597938144</v>
      </c>
      <c r="P62" s="108">
        <f>Volume!K62</f>
        <v>285.4</v>
      </c>
      <c r="Q62" s="69">
        <f>Volume!J62</f>
        <v>293.8</v>
      </c>
      <c r="R62" s="237">
        <f t="shared" si="1"/>
        <v>14.819272</v>
      </c>
      <c r="S62" s="103">
        <f t="shared" si="2"/>
        <v>12.98596</v>
      </c>
      <c r="T62" s="109">
        <f t="shared" si="3"/>
        <v>328900</v>
      </c>
      <c r="U62" s="103">
        <f t="shared" si="4"/>
        <v>53.359683794466406</v>
      </c>
      <c r="V62" s="103">
        <f t="shared" si="5"/>
        <v>14.590108</v>
      </c>
      <c r="W62" s="103">
        <f t="shared" si="6"/>
        <v>0.229164</v>
      </c>
      <c r="X62" s="103">
        <f t="shared" si="7"/>
        <v>0</v>
      </c>
      <c r="Y62" s="103">
        <f t="shared" si="8"/>
        <v>9.386805999999998</v>
      </c>
      <c r="Z62" s="237">
        <f t="shared" si="9"/>
        <v>5.432466000000002</v>
      </c>
      <c r="AA62" s="78"/>
      <c r="AB62" s="77"/>
    </row>
    <row r="63" spans="1:28" s="58" customFormat="1" ht="15">
      <c r="A63" s="193" t="s">
        <v>413</v>
      </c>
      <c r="B63" s="164">
        <v>629850</v>
      </c>
      <c r="C63" s="162">
        <v>40350</v>
      </c>
      <c r="D63" s="170">
        <v>0.07</v>
      </c>
      <c r="E63" s="164">
        <v>450</v>
      </c>
      <c r="F63" s="112">
        <v>0</v>
      </c>
      <c r="G63" s="170">
        <v>0</v>
      </c>
      <c r="H63" s="164">
        <v>0</v>
      </c>
      <c r="I63" s="112">
        <v>0</v>
      </c>
      <c r="J63" s="170">
        <v>0</v>
      </c>
      <c r="K63" s="164">
        <v>630300</v>
      </c>
      <c r="L63" s="112">
        <v>40350</v>
      </c>
      <c r="M63" s="127">
        <v>0.07</v>
      </c>
      <c r="N63" s="112">
        <v>589200</v>
      </c>
      <c r="O63" s="173">
        <f t="shared" si="0"/>
        <v>0.9347929557353641</v>
      </c>
      <c r="P63" s="108">
        <f>Volume!K63</f>
        <v>2649.65</v>
      </c>
      <c r="Q63" s="69">
        <f>Volume!J63</f>
        <v>2686.65</v>
      </c>
      <c r="R63" s="237">
        <f t="shared" si="1"/>
        <v>169.3395495</v>
      </c>
      <c r="S63" s="103">
        <f t="shared" si="2"/>
        <v>158.297418</v>
      </c>
      <c r="T63" s="109">
        <f t="shared" si="3"/>
        <v>589950</v>
      </c>
      <c r="U63" s="103">
        <f t="shared" si="4"/>
        <v>6.83956267480295</v>
      </c>
      <c r="V63" s="103">
        <f t="shared" si="5"/>
        <v>169.21865025</v>
      </c>
      <c r="W63" s="103">
        <f t="shared" si="6"/>
        <v>0.12089925</v>
      </c>
      <c r="X63" s="103">
        <f t="shared" si="7"/>
        <v>0</v>
      </c>
      <c r="Y63" s="103">
        <f t="shared" si="8"/>
        <v>156.31610175</v>
      </c>
      <c r="Z63" s="237">
        <f t="shared" si="9"/>
        <v>13.023447750000003</v>
      </c>
      <c r="AA63" s="78"/>
      <c r="AB63" s="77"/>
    </row>
    <row r="64" spans="1:29" s="58" customFormat="1" ht="15">
      <c r="A64" s="193" t="s">
        <v>89</v>
      </c>
      <c r="B64" s="164">
        <v>4917750</v>
      </c>
      <c r="C64" s="162">
        <v>144000</v>
      </c>
      <c r="D64" s="170">
        <v>0.03</v>
      </c>
      <c r="E64" s="164">
        <v>155250</v>
      </c>
      <c r="F64" s="112">
        <v>750</v>
      </c>
      <c r="G64" s="170">
        <v>0</v>
      </c>
      <c r="H64" s="164">
        <v>23250</v>
      </c>
      <c r="I64" s="112">
        <v>0</v>
      </c>
      <c r="J64" s="170">
        <v>0</v>
      </c>
      <c r="K64" s="164">
        <v>5096250</v>
      </c>
      <c r="L64" s="112">
        <v>144750</v>
      </c>
      <c r="M64" s="127">
        <v>0.03</v>
      </c>
      <c r="N64" s="112">
        <v>4423500</v>
      </c>
      <c r="O64" s="173">
        <f t="shared" si="0"/>
        <v>0.8679911699779249</v>
      </c>
      <c r="P64" s="108">
        <f>Volume!K64</f>
        <v>304.7</v>
      </c>
      <c r="Q64" s="69">
        <f>Volume!J64</f>
        <v>297.35</v>
      </c>
      <c r="R64" s="237">
        <f t="shared" si="1"/>
        <v>151.53699375</v>
      </c>
      <c r="S64" s="103">
        <f t="shared" si="2"/>
        <v>131.5327725</v>
      </c>
      <c r="T64" s="109">
        <f t="shared" si="3"/>
        <v>4951500</v>
      </c>
      <c r="U64" s="103">
        <f t="shared" si="4"/>
        <v>2.9233565586186003</v>
      </c>
      <c r="V64" s="103">
        <f t="shared" si="5"/>
        <v>146.22929625</v>
      </c>
      <c r="W64" s="103">
        <f t="shared" si="6"/>
        <v>4.61635875</v>
      </c>
      <c r="X64" s="103">
        <f t="shared" si="7"/>
        <v>0.6913387500000001</v>
      </c>
      <c r="Y64" s="103">
        <f t="shared" si="8"/>
        <v>150.872205</v>
      </c>
      <c r="Z64" s="237">
        <f t="shared" si="9"/>
        <v>0.6647887499999854</v>
      </c>
      <c r="AA64" s="377"/>
      <c r="AB64" s="78"/>
      <c r="AC64"/>
    </row>
    <row r="65" spans="1:29" s="58" customFormat="1" ht="15">
      <c r="A65" s="193" t="s">
        <v>287</v>
      </c>
      <c r="B65" s="164">
        <v>2996000</v>
      </c>
      <c r="C65" s="162">
        <v>628000</v>
      </c>
      <c r="D65" s="170">
        <v>0.27</v>
      </c>
      <c r="E65" s="164">
        <v>18000</v>
      </c>
      <c r="F65" s="112">
        <v>0</v>
      </c>
      <c r="G65" s="170">
        <v>0</v>
      </c>
      <c r="H65" s="164">
        <v>0</v>
      </c>
      <c r="I65" s="112">
        <v>0</v>
      </c>
      <c r="J65" s="170">
        <v>0</v>
      </c>
      <c r="K65" s="164">
        <v>3014000</v>
      </c>
      <c r="L65" s="112">
        <v>628000</v>
      </c>
      <c r="M65" s="127">
        <v>0.26</v>
      </c>
      <c r="N65" s="112">
        <v>2936000</v>
      </c>
      <c r="O65" s="173">
        <f t="shared" si="0"/>
        <v>0.9741207697412076</v>
      </c>
      <c r="P65" s="108">
        <f>Volume!K65</f>
        <v>182.4</v>
      </c>
      <c r="Q65" s="69">
        <f>Volume!J65</f>
        <v>198.85</v>
      </c>
      <c r="R65" s="237">
        <f t="shared" si="1"/>
        <v>59.93339</v>
      </c>
      <c r="S65" s="103">
        <f t="shared" si="2"/>
        <v>58.38236</v>
      </c>
      <c r="T65" s="109">
        <f t="shared" si="3"/>
        <v>2386000</v>
      </c>
      <c r="U65" s="103">
        <f t="shared" si="4"/>
        <v>26.320201173512153</v>
      </c>
      <c r="V65" s="103">
        <f t="shared" si="5"/>
        <v>59.57546</v>
      </c>
      <c r="W65" s="103">
        <f t="shared" si="6"/>
        <v>0.35793</v>
      </c>
      <c r="X65" s="103">
        <f t="shared" si="7"/>
        <v>0</v>
      </c>
      <c r="Y65" s="103">
        <f t="shared" si="8"/>
        <v>43.52064</v>
      </c>
      <c r="Z65" s="237">
        <f t="shared" si="9"/>
        <v>16.412750000000003</v>
      </c>
      <c r="AA65" s="78"/>
      <c r="AB65" s="77"/>
      <c r="AC65"/>
    </row>
    <row r="66" spans="1:29" s="58" customFormat="1" ht="15">
      <c r="A66" s="193" t="s">
        <v>414</v>
      </c>
      <c r="B66" s="164">
        <v>1118950</v>
      </c>
      <c r="C66" s="162">
        <v>23450</v>
      </c>
      <c r="D66" s="170">
        <v>0.02</v>
      </c>
      <c r="E66" s="164">
        <v>2450</v>
      </c>
      <c r="F66" s="112">
        <v>0</v>
      </c>
      <c r="G66" s="170">
        <v>0</v>
      </c>
      <c r="H66" s="164">
        <v>0</v>
      </c>
      <c r="I66" s="112">
        <v>0</v>
      </c>
      <c r="J66" s="170">
        <v>0</v>
      </c>
      <c r="K66" s="164">
        <v>1121400</v>
      </c>
      <c r="L66" s="112">
        <v>23450</v>
      </c>
      <c r="M66" s="127">
        <v>0.02</v>
      </c>
      <c r="N66" s="112">
        <v>1083250</v>
      </c>
      <c r="O66" s="173">
        <f t="shared" si="0"/>
        <v>0.965980024968789</v>
      </c>
      <c r="P66" s="108">
        <f>Volume!K66</f>
        <v>544.7</v>
      </c>
      <c r="Q66" s="69">
        <f>Volume!J66</f>
        <v>542.55</v>
      </c>
      <c r="R66" s="237">
        <f t="shared" si="1"/>
        <v>60.841557</v>
      </c>
      <c r="S66" s="103">
        <f t="shared" si="2"/>
        <v>58.77172875</v>
      </c>
      <c r="T66" s="109">
        <f t="shared" si="3"/>
        <v>1097950</v>
      </c>
      <c r="U66" s="103">
        <f t="shared" si="4"/>
        <v>2.1357985336308576</v>
      </c>
      <c r="V66" s="103">
        <f t="shared" si="5"/>
        <v>60.70863225</v>
      </c>
      <c r="W66" s="103">
        <f t="shared" si="6"/>
        <v>0.13292475</v>
      </c>
      <c r="X66" s="103">
        <f t="shared" si="7"/>
        <v>0</v>
      </c>
      <c r="Y66" s="103">
        <f t="shared" si="8"/>
        <v>59.8053365</v>
      </c>
      <c r="Z66" s="237">
        <f t="shared" si="9"/>
        <v>1.0362204999999989</v>
      </c>
      <c r="AA66" s="78"/>
      <c r="AB66" s="77"/>
      <c r="AC66"/>
    </row>
    <row r="67" spans="1:29" s="58" customFormat="1" ht="15">
      <c r="A67" s="193" t="s">
        <v>271</v>
      </c>
      <c r="B67" s="164">
        <v>2163600</v>
      </c>
      <c r="C67" s="162">
        <v>-210000</v>
      </c>
      <c r="D67" s="170">
        <v>-0.09</v>
      </c>
      <c r="E67" s="164">
        <v>34800</v>
      </c>
      <c r="F67" s="112">
        <v>2400</v>
      </c>
      <c r="G67" s="170">
        <v>0.07</v>
      </c>
      <c r="H67" s="164">
        <v>2400</v>
      </c>
      <c r="I67" s="112">
        <v>0</v>
      </c>
      <c r="J67" s="170">
        <v>0</v>
      </c>
      <c r="K67" s="164">
        <v>2200800</v>
      </c>
      <c r="L67" s="112">
        <v>-207600</v>
      </c>
      <c r="M67" s="127">
        <v>-0.09</v>
      </c>
      <c r="N67" s="112">
        <v>1816800</v>
      </c>
      <c r="O67" s="173">
        <f t="shared" si="0"/>
        <v>0.8255179934569248</v>
      </c>
      <c r="P67" s="108">
        <f>Volume!K67</f>
        <v>310.15</v>
      </c>
      <c r="Q67" s="69">
        <f>Volume!J67</f>
        <v>313.25</v>
      </c>
      <c r="R67" s="237">
        <f t="shared" si="1"/>
        <v>68.94006</v>
      </c>
      <c r="S67" s="103">
        <f t="shared" si="2"/>
        <v>56.91126</v>
      </c>
      <c r="T67" s="109">
        <f t="shared" si="3"/>
        <v>2408400</v>
      </c>
      <c r="U67" s="103">
        <f t="shared" si="4"/>
        <v>-8.619830592924764</v>
      </c>
      <c r="V67" s="103">
        <f t="shared" si="5"/>
        <v>67.77477</v>
      </c>
      <c r="W67" s="103">
        <f t="shared" si="6"/>
        <v>1.09011</v>
      </c>
      <c r="X67" s="103">
        <f t="shared" si="7"/>
        <v>0.07518</v>
      </c>
      <c r="Y67" s="103">
        <f t="shared" si="8"/>
        <v>74.696526</v>
      </c>
      <c r="Z67" s="237">
        <f t="shared" si="9"/>
        <v>-5.756466000000003</v>
      </c>
      <c r="AA67" s="78"/>
      <c r="AB67" s="77"/>
      <c r="AC67"/>
    </row>
    <row r="68" spans="1:29" s="58" customFormat="1" ht="15">
      <c r="A68" s="193" t="s">
        <v>221</v>
      </c>
      <c r="B68" s="164">
        <v>715800</v>
      </c>
      <c r="C68" s="162">
        <v>40500</v>
      </c>
      <c r="D68" s="170">
        <v>0.06</v>
      </c>
      <c r="E68" s="164">
        <v>4200</v>
      </c>
      <c r="F68" s="112">
        <v>0</v>
      </c>
      <c r="G68" s="170">
        <v>0</v>
      </c>
      <c r="H68" s="164">
        <v>0</v>
      </c>
      <c r="I68" s="112">
        <v>0</v>
      </c>
      <c r="J68" s="170">
        <v>0</v>
      </c>
      <c r="K68" s="164">
        <v>720000</v>
      </c>
      <c r="L68" s="112">
        <v>40500</v>
      </c>
      <c r="M68" s="127">
        <v>0.06</v>
      </c>
      <c r="N68" s="112">
        <v>637800</v>
      </c>
      <c r="O68" s="173">
        <f t="shared" si="0"/>
        <v>0.8858333333333334</v>
      </c>
      <c r="P68" s="108">
        <f>Volume!K68</f>
        <v>1293.65</v>
      </c>
      <c r="Q68" s="69">
        <f>Volume!J68</f>
        <v>1269.3</v>
      </c>
      <c r="R68" s="237">
        <f t="shared" si="1"/>
        <v>91.3896</v>
      </c>
      <c r="S68" s="103">
        <f t="shared" si="2"/>
        <v>80.955954</v>
      </c>
      <c r="T68" s="109">
        <f t="shared" si="3"/>
        <v>679500</v>
      </c>
      <c r="U68" s="103">
        <f t="shared" si="4"/>
        <v>5.960264900662252</v>
      </c>
      <c r="V68" s="103">
        <f t="shared" si="5"/>
        <v>90.856494</v>
      </c>
      <c r="W68" s="103">
        <f t="shared" si="6"/>
        <v>0.533106</v>
      </c>
      <c r="X68" s="103">
        <f t="shared" si="7"/>
        <v>0</v>
      </c>
      <c r="Y68" s="103">
        <f t="shared" si="8"/>
        <v>87.9035175</v>
      </c>
      <c r="Z68" s="237">
        <f t="shared" si="9"/>
        <v>3.486082499999995</v>
      </c>
      <c r="AA68" s="78"/>
      <c r="AB68" s="77"/>
      <c r="AC68"/>
    </row>
    <row r="69" spans="1:29" s="58" customFormat="1" ht="15">
      <c r="A69" s="193" t="s">
        <v>233</v>
      </c>
      <c r="B69" s="164">
        <v>4003000</v>
      </c>
      <c r="C69" s="162">
        <v>605000</v>
      </c>
      <c r="D69" s="170">
        <v>0.18</v>
      </c>
      <c r="E69" s="164">
        <v>265000</v>
      </c>
      <c r="F69" s="112">
        <v>29000</v>
      </c>
      <c r="G69" s="170">
        <v>0.12</v>
      </c>
      <c r="H69" s="164">
        <v>149000</v>
      </c>
      <c r="I69" s="112">
        <v>18000</v>
      </c>
      <c r="J69" s="170">
        <v>0.14</v>
      </c>
      <c r="K69" s="164">
        <v>4417000</v>
      </c>
      <c r="L69" s="112">
        <v>652000</v>
      </c>
      <c r="M69" s="127">
        <v>0.17</v>
      </c>
      <c r="N69" s="112">
        <v>3956000</v>
      </c>
      <c r="O69" s="173">
        <f t="shared" si="0"/>
        <v>0.8956305184514376</v>
      </c>
      <c r="P69" s="108">
        <f>Volume!K69</f>
        <v>583.75</v>
      </c>
      <c r="Q69" s="69">
        <f>Volume!J69</f>
        <v>586.85</v>
      </c>
      <c r="R69" s="237">
        <f t="shared" si="1"/>
        <v>259.211645</v>
      </c>
      <c r="S69" s="103">
        <f t="shared" si="2"/>
        <v>232.15786</v>
      </c>
      <c r="T69" s="109">
        <f t="shared" si="3"/>
        <v>3765000</v>
      </c>
      <c r="U69" s="103">
        <f t="shared" si="4"/>
        <v>17.317397078353252</v>
      </c>
      <c r="V69" s="103">
        <f t="shared" si="5"/>
        <v>234.916055</v>
      </c>
      <c r="W69" s="103">
        <f t="shared" si="6"/>
        <v>15.551525</v>
      </c>
      <c r="X69" s="103">
        <f t="shared" si="7"/>
        <v>8.744065</v>
      </c>
      <c r="Y69" s="103">
        <f t="shared" si="8"/>
        <v>219.781875</v>
      </c>
      <c r="Z69" s="237">
        <f t="shared" si="9"/>
        <v>39.42976999999996</v>
      </c>
      <c r="AA69" s="78"/>
      <c r="AB69" s="77"/>
      <c r="AC69"/>
    </row>
    <row r="70" spans="1:29" s="58" customFormat="1" ht="15">
      <c r="A70" s="193" t="s">
        <v>166</v>
      </c>
      <c r="B70" s="164">
        <v>4307000</v>
      </c>
      <c r="C70" s="162">
        <v>29500</v>
      </c>
      <c r="D70" s="170">
        <v>0.01</v>
      </c>
      <c r="E70" s="164">
        <v>182900</v>
      </c>
      <c r="F70" s="112">
        <v>-2950</v>
      </c>
      <c r="G70" s="170">
        <v>-0.02</v>
      </c>
      <c r="H70" s="164">
        <v>23600</v>
      </c>
      <c r="I70" s="112">
        <v>0</v>
      </c>
      <c r="J70" s="170">
        <v>0</v>
      </c>
      <c r="K70" s="164">
        <v>4513500</v>
      </c>
      <c r="L70" s="112">
        <v>26550</v>
      </c>
      <c r="M70" s="127">
        <v>0.01</v>
      </c>
      <c r="N70" s="112">
        <v>4404350</v>
      </c>
      <c r="O70" s="173">
        <f t="shared" si="0"/>
        <v>0.9758169934640523</v>
      </c>
      <c r="P70" s="108">
        <f>Volume!K70</f>
        <v>105.85</v>
      </c>
      <c r="Q70" s="69">
        <f>Volume!J70</f>
        <v>105.35</v>
      </c>
      <c r="R70" s="237">
        <f t="shared" si="1"/>
        <v>47.5497225</v>
      </c>
      <c r="S70" s="103">
        <f t="shared" si="2"/>
        <v>46.39982725</v>
      </c>
      <c r="T70" s="109">
        <f t="shared" si="3"/>
        <v>4486950</v>
      </c>
      <c r="U70" s="103">
        <f t="shared" si="4"/>
        <v>0.591715976331361</v>
      </c>
      <c r="V70" s="103">
        <f t="shared" si="5"/>
        <v>45.374245</v>
      </c>
      <c r="W70" s="103">
        <f t="shared" si="6"/>
        <v>1.9268515</v>
      </c>
      <c r="X70" s="103">
        <f t="shared" si="7"/>
        <v>0.248626</v>
      </c>
      <c r="Y70" s="103">
        <f t="shared" si="8"/>
        <v>47.49436575</v>
      </c>
      <c r="Z70" s="237">
        <f t="shared" si="9"/>
        <v>0.0553567500000014</v>
      </c>
      <c r="AA70" s="78"/>
      <c r="AB70" s="77"/>
      <c r="AC70"/>
    </row>
    <row r="71" spans="1:28" s="58" customFormat="1" ht="15">
      <c r="A71" s="193" t="s">
        <v>222</v>
      </c>
      <c r="B71" s="164">
        <v>716496</v>
      </c>
      <c r="C71" s="162">
        <v>47960</v>
      </c>
      <c r="D71" s="170">
        <v>0.07</v>
      </c>
      <c r="E71" s="164">
        <v>1584</v>
      </c>
      <c r="F71" s="112">
        <v>-88</v>
      </c>
      <c r="G71" s="170">
        <v>-0.05</v>
      </c>
      <c r="H71" s="164">
        <v>0</v>
      </c>
      <c r="I71" s="112">
        <v>0</v>
      </c>
      <c r="J71" s="170">
        <v>0</v>
      </c>
      <c r="K71" s="164">
        <v>718080</v>
      </c>
      <c r="L71" s="112">
        <v>47872</v>
      </c>
      <c r="M71" s="127">
        <v>0.07</v>
      </c>
      <c r="N71" s="112">
        <v>575520</v>
      </c>
      <c r="O71" s="173">
        <f aca="true" t="shared" si="10" ref="O71:O135">N71/K71</f>
        <v>0.8014705882352942</v>
      </c>
      <c r="P71" s="108">
        <f>Volume!K71</f>
        <v>2434.2</v>
      </c>
      <c r="Q71" s="69">
        <f>Volume!J71</f>
        <v>2511.45</v>
      </c>
      <c r="R71" s="237">
        <f aca="true" t="shared" si="11" ref="R71:R135">Q71*K71/10000000</f>
        <v>180.34220159999998</v>
      </c>
      <c r="S71" s="103">
        <f aca="true" t="shared" si="12" ref="S71:S135">Q71*N71/10000000</f>
        <v>144.5389704</v>
      </c>
      <c r="T71" s="109">
        <f aca="true" t="shared" si="13" ref="T71:T135">K71-L71</f>
        <v>670208</v>
      </c>
      <c r="U71" s="103">
        <f aca="true" t="shared" si="14" ref="U71:U135">L71/T71*100</f>
        <v>7.142857142857142</v>
      </c>
      <c r="V71" s="103">
        <f aca="true" t="shared" si="15" ref="V71:V135">Q71*B71/10000000</f>
        <v>179.94438791999997</v>
      </c>
      <c r="W71" s="103">
        <f aca="true" t="shared" si="16" ref="W71:W135">Q71*E71/10000000</f>
        <v>0.39781368</v>
      </c>
      <c r="X71" s="103">
        <f aca="true" t="shared" si="17" ref="X71:X135">Q71*H71/10000000</f>
        <v>0</v>
      </c>
      <c r="Y71" s="103">
        <f aca="true" t="shared" si="18" ref="Y71:Y135">(T71*P71)/10000000</f>
        <v>163.14203136</v>
      </c>
      <c r="Z71" s="237">
        <f aca="true" t="shared" si="19" ref="Z71:Z135">R71-Y71</f>
        <v>17.200170239999977</v>
      </c>
      <c r="AA71" s="78"/>
      <c r="AB71" s="77"/>
    </row>
    <row r="72" spans="1:28" s="58" customFormat="1" ht="15">
      <c r="A72" s="193" t="s">
        <v>288</v>
      </c>
      <c r="B72" s="164">
        <v>7194000</v>
      </c>
      <c r="C72" s="162">
        <v>-742500</v>
      </c>
      <c r="D72" s="170">
        <v>-0.09</v>
      </c>
      <c r="E72" s="164">
        <v>702000</v>
      </c>
      <c r="F72" s="112">
        <v>-7500</v>
      </c>
      <c r="G72" s="170">
        <v>-0.01</v>
      </c>
      <c r="H72" s="164">
        <v>108000</v>
      </c>
      <c r="I72" s="112">
        <v>6000</v>
      </c>
      <c r="J72" s="170">
        <v>0.06</v>
      </c>
      <c r="K72" s="164">
        <v>8004000</v>
      </c>
      <c r="L72" s="112">
        <v>-744000</v>
      </c>
      <c r="M72" s="127">
        <v>-0.09</v>
      </c>
      <c r="N72" s="112">
        <v>7705500</v>
      </c>
      <c r="O72" s="173">
        <f t="shared" si="10"/>
        <v>0.9627061469265368</v>
      </c>
      <c r="P72" s="108">
        <f>Volume!K72</f>
        <v>229.3</v>
      </c>
      <c r="Q72" s="69">
        <f>Volume!J72</f>
        <v>230.15</v>
      </c>
      <c r="R72" s="237">
        <f t="shared" si="11"/>
        <v>184.21206</v>
      </c>
      <c r="S72" s="103">
        <f t="shared" si="12"/>
        <v>177.3420825</v>
      </c>
      <c r="T72" s="109">
        <f t="shared" si="13"/>
        <v>8748000</v>
      </c>
      <c r="U72" s="103">
        <f t="shared" si="14"/>
        <v>-8.50480109739369</v>
      </c>
      <c r="V72" s="103">
        <f t="shared" si="15"/>
        <v>165.56991</v>
      </c>
      <c r="W72" s="103">
        <f t="shared" si="16"/>
        <v>16.15653</v>
      </c>
      <c r="X72" s="103">
        <f t="shared" si="17"/>
        <v>2.48562</v>
      </c>
      <c r="Y72" s="103">
        <f t="shared" si="18"/>
        <v>200.59164</v>
      </c>
      <c r="Z72" s="237">
        <f t="shared" si="19"/>
        <v>-16.379580000000004</v>
      </c>
      <c r="AA72" s="378"/>
      <c r="AB72"/>
    </row>
    <row r="73" spans="1:28" s="7" customFormat="1" ht="15">
      <c r="A73" s="193" t="s">
        <v>289</v>
      </c>
      <c r="B73" s="164">
        <v>3385200</v>
      </c>
      <c r="C73" s="162">
        <v>9800</v>
      </c>
      <c r="D73" s="170">
        <v>0</v>
      </c>
      <c r="E73" s="164">
        <v>28000</v>
      </c>
      <c r="F73" s="112">
        <v>0</v>
      </c>
      <c r="G73" s="170">
        <v>0</v>
      </c>
      <c r="H73" s="164">
        <v>2800</v>
      </c>
      <c r="I73" s="112">
        <v>0</v>
      </c>
      <c r="J73" s="170">
        <v>0</v>
      </c>
      <c r="K73" s="164">
        <v>3416000</v>
      </c>
      <c r="L73" s="112">
        <v>9800</v>
      </c>
      <c r="M73" s="127">
        <v>0</v>
      </c>
      <c r="N73" s="112">
        <v>3294200</v>
      </c>
      <c r="O73" s="173">
        <f t="shared" si="10"/>
        <v>0.964344262295082</v>
      </c>
      <c r="P73" s="108">
        <f>Volume!K73</f>
        <v>152.15</v>
      </c>
      <c r="Q73" s="69">
        <f>Volume!J73</f>
        <v>152.2</v>
      </c>
      <c r="R73" s="237">
        <f t="shared" si="11"/>
        <v>51.991519999999994</v>
      </c>
      <c r="S73" s="103">
        <f t="shared" si="12"/>
        <v>50.13772399999999</v>
      </c>
      <c r="T73" s="109">
        <f t="shared" si="13"/>
        <v>3406200</v>
      </c>
      <c r="U73" s="103">
        <f t="shared" si="14"/>
        <v>0.2877106452938759</v>
      </c>
      <c r="V73" s="103">
        <f t="shared" si="15"/>
        <v>51.522743999999996</v>
      </c>
      <c r="W73" s="103">
        <f t="shared" si="16"/>
        <v>0.42616</v>
      </c>
      <c r="X73" s="103">
        <f t="shared" si="17"/>
        <v>0.042615999999999994</v>
      </c>
      <c r="Y73" s="103">
        <f t="shared" si="18"/>
        <v>51.825333</v>
      </c>
      <c r="Z73" s="237">
        <f t="shared" si="19"/>
        <v>0.16618699999999365</v>
      </c>
      <c r="AA73"/>
      <c r="AB73"/>
    </row>
    <row r="74" spans="1:28" s="7" customFormat="1" ht="15">
      <c r="A74" s="193" t="s">
        <v>195</v>
      </c>
      <c r="B74" s="164">
        <v>24442948</v>
      </c>
      <c r="C74" s="162">
        <v>-3391990</v>
      </c>
      <c r="D74" s="170">
        <v>-0.12</v>
      </c>
      <c r="E74" s="164">
        <v>1138224</v>
      </c>
      <c r="F74" s="112">
        <v>-150526</v>
      </c>
      <c r="G74" s="170">
        <v>-0.12</v>
      </c>
      <c r="H74" s="164">
        <v>162898</v>
      </c>
      <c r="I74" s="112">
        <v>53612</v>
      </c>
      <c r="J74" s="170">
        <v>0.49</v>
      </c>
      <c r="K74" s="164">
        <v>25744070</v>
      </c>
      <c r="L74" s="112">
        <v>-3488904</v>
      </c>
      <c r="M74" s="127">
        <v>-0.12</v>
      </c>
      <c r="N74" s="112">
        <v>20417924</v>
      </c>
      <c r="O74" s="173">
        <f t="shared" si="10"/>
        <v>0.7931117340808971</v>
      </c>
      <c r="P74" s="108">
        <f>Volume!K74</f>
        <v>113.05</v>
      </c>
      <c r="Q74" s="69">
        <f>Volume!J74</f>
        <v>118.15</v>
      </c>
      <c r="R74" s="237">
        <f t="shared" si="11"/>
        <v>304.16618705</v>
      </c>
      <c r="S74" s="103">
        <f t="shared" si="12"/>
        <v>241.23777206</v>
      </c>
      <c r="T74" s="109">
        <f t="shared" si="13"/>
        <v>29232974</v>
      </c>
      <c r="U74" s="103">
        <f t="shared" si="14"/>
        <v>-11.934824010721591</v>
      </c>
      <c r="V74" s="103">
        <f t="shared" si="15"/>
        <v>288.79343062000004</v>
      </c>
      <c r="W74" s="103">
        <f t="shared" si="16"/>
        <v>13.448116559999999</v>
      </c>
      <c r="X74" s="103">
        <f t="shared" si="17"/>
        <v>1.92463987</v>
      </c>
      <c r="Y74" s="103">
        <f t="shared" si="18"/>
        <v>330.47877107</v>
      </c>
      <c r="Z74" s="237">
        <f t="shared" si="19"/>
        <v>-26.312584019999974</v>
      </c>
      <c r="AA74"/>
      <c r="AB74"/>
    </row>
    <row r="75" spans="1:28" s="7" customFormat="1" ht="15">
      <c r="A75" s="193" t="s">
        <v>290</v>
      </c>
      <c r="B75" s="164">
        <v>7250600</v>
      </c>
      <c r="C75" s="162">
        <v>-127400</v>
      </c>
      <c r="D75" s="170">
        <v>-0.02</v>
      </c>
      <c r="E75" s="164">
        <v>616000</v>
      </c>
      <c r="F75" s="112">
        <v>-26600</v>
      </c>
      <c r="G75" s="170">
        <v>-0.04</v>
      </c>
      <c r="H75" s="164">
        <v>36400</v>
      </c>
      <c r="I75" s="112">
        <v>7000</v>
      </c>
      <c r="J75" s="170">
        <v>0.24</v>
      </c>
      <c r="K75" s="164">
        <v>7903000</v>
      </c>
      <c r="L75" s="112">
        <v>-147000</v>
      </c>
      <c r="M75" s="127">
        <v>-0.02</v>
      </c>
      <c r="N75" s="112">
        <v>7369600</v>
      </c>
      <c r="O75" s="173">
        <f t="shared" si="10"/>
        <v>0.9325066430469442</v>
      </c>
      <c r="P75" s="108">
        <f>Volume!K75</f>
        <v>97.85</v>
      </c>
      <c r="Q75" s="69">
        <f>Volume!J75</f>
        <v>104</v>
      </c>
      <c r="R75" s="237">
        <f t="shared" si="11"/>
        <v>82.1912</v>
      </c>
      <c r="S75" s="103">
        <f t="shared" si="12"/>
        <v>76.64384</v>
      </c>
      <c r="T75" s="109">
        <f t="shared" si="13"/>
        <v>8050000</v>
      </c>
      <c r="U75" s="103">
        <f t="shared" si="14"/>
        <v>-1.8260869565217392</v>
      </c>
      <c r="V75" s="103">
        <f t="shared" si="15"/>
        <v>75.40624</v>
      </c>
      <c r="W75" s="103">
        <f t="shared" si="16"/>
        <v>6.4064</v>
      </c>
      <c r="X75" s="103">
        <f t="shared" si="17"/>
        <v>0.37856</v>
      </c>
      <c r="Y75" s="103">
        <f t="shared" si="18"/>
        <v>78.76925</v>
      </c>
      <c r="Z75" s="237">
        <f t="shared" si="19"/>
        <v>3.4219499999999954</v>
      </c>
      <c r="AA75"/>
      <c r="AB75" s="77"/>
    </row>
    <row r="76" spans="1:28" s="7" customFormat="1" ht="15">
      <c r="A76" s="193" t="s">
        <v>197</v>
      </c>
      <c r="B76" s="164">
        <v>3526250</v>
      </c>
      <c r="C76" s="162">
        <v>118950</v>
      </c>
      <c r="D76" s="170">
        <v>0.03</v>
      </c>
      <c r="E76" s="164">
        <v>19500</v>
      </c>
      <c r="F76" s="112">
        <v>0</v>
      </c>
      <c r="G76" s="170">
        <v>0</v>
      </c>
      <c r="H76" s="164">
        <v>0</v>
      </c>
      <c r="I76" s="112">
        <v>0</v>
      </c>
      <c r="J76" s="170">
        <v>0</v>
      </c>
      <c r="K76" s="164">
        <v>3545750</v>
      </c>
      <c r="L76" s="112">
        <v>118950</v>
      </c>
      <c r="M76" s="127">
        <v>0.03</v>
      </c>
      <c r="N76" s="112">
        <v>3300700</v>
      </c>
      <c r="O76" s="173">
        <f t="shared" si="10"/>
        <v>0.9308890925756187</v>
      </c>
      <c r="P76" s="108">
        <f>Volume!K76</f>
        <v>336</v>
      </c>
      <c r="Q76" s="69">
        <f>Volume!J76</f>
        <v>337.25</v>
      </c>
      <c r="R76" s="237">
        <f t="shared" si="11"/>
        <v>119.58041875</v>
      </c>
      <c r="S76" s="103">
        <f t="shared" si="12"/>
        <v>111.3161075</v>
      </c>
      <c r="T76" s="109">
        <f t="shared" si="13"/>
        <v>3426800</v>
      </c>
      <c r="U76" s="103">
        <f t="shared" si="14"/>
        <v>3.471168437025797</v>
      </c>
      <c r="V76" s="103">
        <f t="shared" si="15"/>
        <v>118.92278125</v>
      </c>
      <c r="W76" s="103">
        <f t="shared" si="16"/>
        <v>0.6576375</v>
      </c>
      <c r="X76" s="103">
        <f t="shared" si="17"/>
        <v>0</v>
      </c>
      <c r="Y76" s="103">
        <f t="shared" si="18"/>
        <v>115.14048</v>
      </c>
      <c r="Z76" s="237">
        <f t="shared" si="19"/>
        <v>4.43993875000001</v>
      </c>
      <c r="AA76"/>
      <c r="AB76" s="77"/>
    </row>
    <row r="77" spans="1:28" s="7" customFormat="1" ht="15">
      <c r="A77" s="193" t="s">
        <v>4</v>
      </c>
      <c r="B77" s="164">
        <v>1262550</v>
      </c>
      <c r="C77" s="162">
        <v>-21300</v>
      </c>
      <c r="D77" s="170">
        <v>-0.02</v>
      </c>
      <c r="E77" s="164">
        <v>300</v>
      </c>
      <c r="F77" s="112">
        <v>0</v>
      </c>
      <c r="G77" s="170">
        <v>0</v>
      </c>
      <c r="H77" s="164">
        <v>0</v>
      </c>
      <c r="I77" s="112">
        <v>0</v>
      </c>
      <c r="J77" s="170">
        <v>0</v>
      </c>
      <c r="K77" s="164">
        <v>1262850</v>
      </c>
      <c r="L77" s="112">
        <v>-21300</v>
      </c>
      <c r="M77" s="127">
        <v>-0.02</v>
      </c>
      <c r="N77" s="112">
        <v>1189350</v>
      </c>
      <c r="O77" s="173">
        <f t="shared" si="10"/>
        <v>0.9417983133388763</v>
      </c>
      <c r="P77" s="108">
        <f>Volume!K77</f>
        <v>1771.15</v>
      </c>
      <c r="Q77" s="69">
        <f>Volume!J77</f>
        <v>1814.55</v>
      </c>
      <c r="R77" s="237">
        <f t="shared" si="11"/>
        <v>229.15044675</v>
      </c>
      <c r="S77" s="103">
        <f t="shared" si="12"/>
        <v>215.81350425</v>
      </c>
      <c r="T77" s="109">
        <f t="shared" si="13"/>
        <v>1284150</v>
      </c>
      <c r="U77" s="103">
        <f t="shared" si="14"/>
        <v>-1.6586847330919288</v>
      </c>
      <c r="V77" s="103">
        <f t="shared" si="15"/>
        <v>229.09601025</v>
      </c>
      <c r="W77" s="103">
        <f t="shared" si="16"/>
        <v>0.0544365</v>
      </c>
      <c r="X77" s="103">
        <f t="shared" si="17"/>
        <v>0</v>
      </c>
      <c r="Y77" s="103">
        <f t="shared" si="18"/>
        <v>227.44222725</v>
      </c>
      <c r="Z77" s="237">
        <f t="shared" si="19"/>
        <v>1.7082194999999842</v>
      </c>
      <c r="AA77"/>
      <c r="AB77" s="77"/>
    </row>
    <row r="78" spans="1:28" s="7" customFormat="1" ht="15">
      <c r="A78" s="193" t="s">
        <v>79</v>
      </c>
      <c r="B78" s="164">
        <v>1715600</v>
      </c>
      <c r="C78" s="162">
        <v>-29400</v>
      </c>
      <c r="D78" s="170">
        <v>-0.02</v>
      </c>
      <c r="E78" s="164">
        <v>1000</v>
      </c>
      <c r="F78" s="112">
        <v>0</v>
      </c>
      <c r="G78" s="170">
        <v>0</v>
      </c>
      <c r="H78" s="164">
        <v>0</v>
      </c>
      <c r="I78" s="112">
        <v>0</v>
      </c>
      <c r="J78" s="170">
        <v>0</v>
      </c>
      <c r="K78" s="164">
        <v>1716600</v>
      </c>
      <c r="L78" s="112">
        <v>-29400</v>
      </c>
      <c r="M78" s="127">
        <v>-0.02</v>
      </c>
      <c r="N78" s="112">
        <v>1564200</v>
      </c>
      <c r="O78" s="173">
        <f t="shared" si="10"/>
        <v>0.9112198531981824</v>
      </c>
      <c r="P78" s="108">
        <f>Volume!K78</f>
        <v>1099.95</v>
      </c>
      <c r="Q78" s="69">
        <f>Volume!J78</f>
        <v>1100.05</v>
      </c>
      <c r="R78" s="237">
        <f t="shared" si="11"/>
        <v>188.834583</v>
      </c>
      <c r="S78" s="103">
        <f t="shared" si="12"/>
        <v>172.069821</v>
      </c>
      <c r="T78" s="109">
        <f t="shared" si="13"/>
        <v>1746000</v>
      </c>
      <c r="U78" s="103">
        <f t="shared" si="14"/>
        <v>-1.6838487972508591</v>
      </c>
      <c r="V78" s="103">
        <f t="shared" si="15"/>
        <v>188.724578</v>
      </c>
      <c r="W78" s="103">
        <f t="shared" si="16"/>
        <v>0.110005</v>
      </c>
      <c r="X78" s="103">
        <f t="shared" si="17"/>
        <v>0</v>
      </c>
      <c r="Y78" s="103">
        <f t="shared" si="18"/>
        <v>192.05127</v>
      </c>
      <c r="Z78" s="237">
        <f t="shared" si="19"/>
        <v>-3.216686999999979</v>
      </c>
      <c r="AA78"/>
      <c r="AB78" s="77"/>
    </row>
    <row r="79" spans="1:28" s="58" customFormat="1" ht="15">
      <c r="A79" s="193" t="s">
        <v>196</v>
      </c>
      <c r="B79" s="164">
        <v>1945600</v>
      </c>
      <c r="C79" s="162">
        <v>22000</v>
      </c>
      <c r="D79" s="170">
        <v>0.01</v>
      </c>
      <c r="E79" s="164">
        <v>5200</v>
      </c>
      <c r="F79" s="112">
        <v>0</v>
      </c>
      <c r="G79" s="170">
        <v>0</v>
      </c>
      <c r="H79" s="164">
        <v>1200</v>
      </c>
      <c r="I79" s="112">
        <v>0</v>
      </c>
      <c r="J79" s="170">
        <v>0</v>
      </c>
      <c r="K79" s="164">
        <v>1952000</v>
      </c>
      <c r="L79" s="112">
        <v>22000</v>
      </c>
      <c r="M79" s="127">
        <v>0.01</v>
      </c>
      <c r="N79" s="112">
        <v>1753600</v>
      </c>
      <c r="O79" s="173">
        <f t="shared" si="10"/>
        <v>0.898360655737705</v>
      </c>
      <c r="P79" s="108">
        <f>Volume!K79</f>
        <v>666.1</v>
      </c>
      <c r="Q79" s="69">
        <f>Volume!J79</f>
        <v>669.4</v>
      </c>
      <c r="R79" s="237">
        <f t="shared" si="11"/>
        <v>130.66688</v>
      </c>
      <c r="S79" s="103">
        <f t="shared" si="12"/>
        <v>117.385984</v>
      </c>
      <c r="T79" s="109">
        <f t="shared" si="13"/>
        <v>1930000</v>
      </c>
      <c r="U79" s="103">
        <f t="shared" si="14"/>
        <v>1.1398963730569949</v>
      </c>
      <c r="V79" s="103">
        <f t="shared" si="15"/>
        <v>130.238464</v>
      </c>
      <c r="W79" s="103">
        <f t="shared" si="16"/>
        <v>0.348088</v>
      </c>
      <c r="X79" s="103">
        <f t="shared" si="17"/>
        <v>0.080328</v>
      </c>
      <c r="Y79" s="103">
        <f t="shared" si="18"/>
        <v>128.5573</v>
      </c>
      <c r="Z79" s="237">
        <f t="shared" si="19"/>
        <v>2.109579999999994</v>
      </c>
      <c r="AA79"/>
      <c r="AB79" s="77"/>
    </row>
    <row r="80" spans="1:28" s="7" customFormat="1" ht="15">
      <c r="A80" s="193" t="s">
        <v>5</v>
      </c>
      <c r="B80" s="164">
        <v>30365610</v>
      </c>
      <c r="C80" s="162">
        <v>54230</v>
      </c>
      <c r="D80" s="170">
        <v>0</v>
      </c>
      <c r="E80" s="164">
        <v>3670095</v>
      </c>
      <c r="F80" s="112">
        <v>84535</v>
      </c>
      <c r="G80" s="170">
        <v>0.02</v>
      </c>
      <c r="H80" s="164">
        <v>1850200</v>
      </c>
      <c r="I80" s="112">
        <v>138765</v>
      </c>
      <c r="J80" s="170">
        <v>0.08</v>
      </c>
      <c r="K80" s="164">
        <v>35885905</v>
      </c>
      <c r="L80" s="112">
        <v>277530</v>
      </c>
      <c r="M80" s="127">
        <v>0.01</v>
      </c>
      <c r="N80" s="112">
        <v>34192015</v>
      </c>
      <c r="O80" s="173">
        <f t="shared" si="10"/>
        <v>0.9527979021289835</v>
      </c>
      <c r="P80" s="108">
        <f>Volume!K80</f>
        <v>161.75</v>
      </c>
      <c r="Q80" s="69">
        <f>Volume!J80</f>
        <v>162.7</v>
      </c>
      <c r="R80" s="237">
        <f t="shared" si="11"/>
        <v>583.86367435</v>
      </c>
      <c r="S80" s="103">
        <f t="shared" si="12"/>
        <v>556.30408405</v>
      </c>
      <c r="T80" s="109">
        <f t="shared" si="13"/>
        <v>35608375</v>
      </c>
      <c r="U80" s="103">
        <f t="shared" si="14"/>
        <v>0.7793952967525196</v>
      </c>
      <c r="V80" s="103">
        <f t="shared" si="15"/>
        <v>494.0484747</v>
      </c>
      <c r="W80" s="103">
        <f t="shared" si="16"/>
        <v>59.71244565</v>
      </c>
      <c r="X80" s="103">
        <f t="shared" si="17"/>
        <v>30.102754</v>
      </c>
      <c r="Y80" s="103">
        <f t="shared" si="18"/>
        <v>575.965465625</v>
      </c>
      <c r="Z80" s="237">
        <f t="shared" si="19"/>
        <v>7.898208725000018</v>
      </c>
      <c r="AB80" s="77"/>
    </row>
    <row r="81" spans="1:28" s="58" customFormat="1" ht="15">
      <c r="A81" s="193" t="s">
        <v>198</v>
      </c>
      <c r="B81" s="164">
        <v>11321000</v>
      </c>
      <c r="C81" s="162">
        <v>350000</v>
      </c>
      <c r="D81" s="170">
        <v>0.03</v>
      </c>
      <c r="E81" s="164">
        <v>2040000</v>
      </c>
      <c r="F81" s="112">
        <v>63000</v>
      </c>
      <c r="G81" s="170">
        <v>0.03</v>
      </c>
      <c r="H81" s="164">
        <v>289000</v>
      </c>
      <c r="I81" s="112">
        <v>0</v>
      </c>
      <c r="J81" s="170">
        <v>0</v>
      </c>
      <c r="K81" s="164">
        <v>13650000</v>
      </c>
      <c r="L81" s="112">
        <v>413000</v>
      </c>
      <c r="M81" s="127">
        <v>0.03</v>
      </c>
      <c r="N81" s="112">
        <v>13037000</v>
      </c>
      <c r="O81" s="173">
        <f t="shared" si="10"/>
        <v>0.955091575091575</v>
      </c>
      <c r="P81" s="108">
        <f>Volume!K81</f>
        <v>188.95</v>
      </c>
      <c r="Q81" s="69">
        <f>Volume!J81</f>
        <v>188.6</v>
      </c>
      <c r="R81" s="237">
        <f t="shared" si="11"/>
        <v>257.439</v>
      </c>
      <c r="S81" s="103">
        <f t="shared" si="12"/>
        <v>245.87782</v>
      </c>
      <c r="T81" s="109">
        <f t="shared" si="13"/>
        <v>13237000</v>
      </c>
      <c r="U81" s="103">
        <f t="shared" si="14"/>
        <v>3.120042305658382</v>
      </c>
      <c r="V81" s="103">
        <f t="shared" si="15"/>
        <v>213.51406</v>
      </c>
      <c r="W81" s="103">
        <f t="shared" si="16"/>
        <v>38.4744</v>
      </c>
      <c r="X81" s="103">
        <f t="shared" si="17"/>
        <v>5.45054</v>
      </c>
      <c r="Y81" s="103">
        <f t="shared" si="18"/>
        <v>250.113115</v>
      </c>
      <c r="Z81" s="237">
        <f t="shared" si="19"/>
        <v>7.325885000000028</v>
      </c>
      <c r="AA81" s="78"/>
      <c r="AB81" s="77"/>
    </row>
    <row r="82" spans="1:28" s="58" customFormat="1" ht="15">
      <c r="A82" s="193" t="s">
        <v>199</v>
      </c>
      <c r="B82" s="164">
        <v>4070300</v>
      </c>
      <c r="C82" s="162">
        <v>0</v>
      </c>
      <c r="D82" s="170">
        <v>0</v>
      </c>
      <c r="E82" s="164">
        <v>176800</v>
      </c>
      <c r="F82" s="112">
        <v>-1300</v>
      </c>
      <c r="G82" s="170">
        <v>-0.01</v>
      </c>
      <c r="H82" s="164">
        <v>35100</v>
      </c>
      <c r="I82" s="112">
        <v>-1300</v>
      </c>
      <c r="J82" s="170">
        <v>-0.04</v>
      </c>
      <c r="K82" s="164">
        <v>4282200</v>
      </c>
      <c r="L82" s="112">
        <v>-2600</v>
      </c>
      <c r="M82" s="127">
        <v>0</v>
      </c>
      <c r="N82" s="112">
        <v>3685500</v>
      </c>
      <c r="O82" s="173">
        <f t="shared" si="10"/>
        <v>0.860655737704918</v>
      </c>
      <c r="P82" s="108">
        <f>Volume!K82</f>
        <v>263.85</v>
      </c>
      <c r="Q82" s="69">
        <f>Volume!J82</f>
        <v>263.05</v>
      </c>
      <c r="R82" s="237">
        <f t="shared" si="11"/>
        <v>112.643271</v>
      </c>
      <c r="S82" s="103">
        <f t="shared" si="12"/>
        <v>96.9470775</v>
      </c>
      <c r="T82" s="109">
        <f t="shared" si="13"/>
        <v>4284800</v>
      </c>
      <c r="U82" s="103">
        <f t="shared" si="14"/>
        <v>-0.06067961165048543</v>
      </c>
      <c r="V82" s="103">
        <f t="shared" si="15"/>
        <v>107.0692415</v>
      </c>
      <c r="W82" s="103">
        <f t="shared" si="16"/>
        <v>4.650724</v>
      </c>
      <c r="X82" s="103">
        <f t="shared" si="17"/>
        <v>0.9233055</v>
      </c>
      <c r="Y82" s="103">
        <f t="shared" si="18"/>
        <v>113.054448</v>
      </c>
      <c r="Z82" s="237">
        <f t="shared" si="19"/>
        <v>-0.411176999999995</v>
      </c>
      <c r="AA82" s="78"/>
      <c r="AB82" s="77"/>
    </row>
    <row r="83" spans="1:28" s="58" customFormat="1" ht="15">
      <c r="A83" s="193" t="s">
        <v>399</v>
      </c>
      <c r="B83" s="164">
        <v>357000</v>
      </c>
      <c r="C83" s="162">
        <v>5250</v>
      </c>
      <c r="D83" s="170">
        <v>0.01</v>
      </c>
      <c r="E83" s="164">
        <v>0</v>
      </c>
      <c r="F83" s="112">
        <v>0</v>
      </c>
      <c r="G83" s="170">
        <v>0</v>
      </c>
      <c r="H83" s="164">
        <v>0</v>
      </c>
      <c r="I83" s="112">
        <v>0</v>
      </c>
      <c r="J83" s="170">
        <v>0</v>
      </c>
      <c r="K83" s="164">
        <v>357000</v>
      </c>
      <c r="L83" s="112">
        <v>5250</v>
      </c>
      <c r="M83" s="127">
        <v>0.01</v>
      </c>
      <c r="N83" s="112">
        <v>340250</v>
      </c>
      <c r="O83" s="173">
        <f t="shared" si="10"/>
        <v>0.9530812324929971</v>
      </c>
      <c r="P83" s="108">
        <f>Volume!K83</f>
        <v>489</v>
      </c>
      <c r="Q83" s="69">
        <f>Volume!J83</f>
        <v>489.5</v>
      </c>
      <c r="R83" s="237">
        <f t="shared" si="11"/>
        <v>17.47515</v>
      </c>
      <c r="S83" s="103">
        <f t="shared" si="12"/>
        <v>16.6552375</v>
      </c>
      <c r="T83" s="109">
        <f t="shared" si="13"/>
        <v>351750</v>
      </c>
      <c r="U83" s="103">
        <f t="shared" si="14"/>
        <v>1.4925373134328357</v>
      </c>
      <c r="V83" s="103">
        <f t="shared" si="15"/>
        <v>17.47515</v>
      </c>
      <c r="W83" s="103">
        <f t="shared" si="16"/>
        <v>0</v>
      </c>
      <c r="X83" s="103">
        <f t="shared" si="17"/>
        <v>0</v>
      </c>
      <c r="Y83" s="103">
        <f t="shared" si="18"/>
        <v>17.200575</v>
      </c>
      <c r="Z83" s="237">
        <f t="shared" si="19"/>
        <v>0.2745749999999987</v>
      </c>
      <c r="AA83" s="78"/>
      <c r="AB83" s="77"/>
    </row>
    <row r="84" spans="1:28" s="58" customFormat="1" ht="15">
      <c r="A84" s="193" t="s">
        <v>415</v>
      </c>
      <c r="B84" s="164">
        <v>11362500</v>
      </c>
      <c r="C84" s="162">
        <v>-206250</v>
      </c>
      <c r="D84" s="170">
        <v>-0.02</v>
      </c>
      <c r="E84" s="164">
        <v>607500</v>
      </c>
      <c r="F84" s="112">
        <v>22500</v>
      </c>
      <c r="G84" s="170">
        <v>0.04</v>
      </c>
      <c r="H84" s="164">
        <v>15000</v>
      </c>
      <c r="I84" s="112">
        <v>-7500</v>
      </c>
      <c r="J84" s="170">
        <v>-0.33</v>
      </c>
      <c r="K84" s="164">
        <v>11985000</v>
      </c>
      <c r="L84" s="112">
        <v>-191250</v>
      </c>
      <c r="M84" s="127">
        <v>-0.02</v>
      </c>
      <c r="N84" s="112">
        <v>10968750</v>
      </c>
      <c r="O84" s="173">
        <f t="shared" si="10"/>
        <v>0.9152065081351689</v>
      </c>
      <c r="P84" s="108">
        <f>Volume!K84</f>
        <v>52.55</v>
      </c>
      <c r="Q84" s="69">
        <f>Volume!J84</f>
        <v>53.35</v>
      </c>
      <c r="R84" s="237">
        <f t="shared" si="11"/>
        <v>63.939975</v>
      </c>
      <c r="S84" s="103">
        <f t="shared" si="12"/>
        <v>58.51828125</v>
      </c>
      <c r="T84" s="109">
        <f t="shared" si="13"/>
        <v>12176250</v>
      </c>
      <c r="U84" s="103">
        <f t="shared" si="14"/>
        <v>-1.5706806282722512</v>
      </c>
      <c r="V84" s="103">
        <f t="shared" si="15"/>
        <v>60.6189375</v>
      </c>
      <c r="W84" s="103">
        <f t="shared" si="16"/>
        <v>3.2410125</v>
      </c>
      <c r="X84" s="103">
        <f t="shared" si="17"/>
        <v>0.080025</v>
      </c>
      <c r="Y84" s="103">
        <f t="shared" si="18"/>
        <v>63.98619375</v>
      </c>
      <c r="Z84" s="237">
        <f t="shared" si="19"/>
        <v>-0.04621875000000131</v>
      </c>
      <c r="AA84" s="78"/>
      <c r="AB84" s="77"/>
    </row>
    <row r="85" spans="1:28" s="58" customFormat="1" ht="15">
      <c r="A85" s="201" t="s">
        <v>494</v>
      </c>
      <c r="B85" s="164">
        <v>487500</v>
      </c>
      <c r="C85" s="162">
        <v>25000</v>
      </c>
      <c r="D85" s="170">
        <v>0.05</v>
      </c>
      <c r="E85" s="164">
        <v>5500</v>
      </c>
      <c r="F85" s="112">
        <v>0</v>
      </c>
      <c r="G85" s="170">
        <v>0</v>
      </c>
      <c r="H85" s="164">
        <v>500</v>
      </c>
      <c r="I85" s="112">
        <v>0</v>
      </c>
      <c r="J85" s="170">
        <v>0</v>
      </c>
      <c r="K85" s="164">
        <v>493500</v>
      </c>
      <c r="L85" s="112">
        <v>25000</v>
      </c>
      <c r="M85" s="127">
        <v>0.05</v>
      </c>
      <c r="N85" s="112">
        <v>489750</v>
      </c>
      <c r="O85" s="173">
        <f t="shared" si="10"/>
        <v>0.9924012158054711</v>
      </c>
      <c r="P85" s="108">
        <f>Volume!K85</f>
        <v>583.15</v>
      </c>
      <c r="Q85" s="69">
        <f>Volume!J85</f>
        <v>595.9</v>
      </c>
      <c r="R85" s="237">
        <f>Q85*K85/10000000</f>
        <v>29.407665</v>
      </c>
      <c r="S85" s="103">
        <f>Q85*N85/10000000</f>
        <v>29.1842025</v>
      </c>
      <c r="T85" s="109">
        <f>K85-L85</f>
        <v>468500</v>
      </c>
      <c r="U85" s="103">
        <f>L85/T85*100</f>
        <v>5.3361792956243335</v>
      </c>
      <c r="V85" s="103">
        <f>Q85*B85/10000000</f>
        <v>29.050125</v>
      </c>
      <c r="W85" s="103">
        <f>Q85*E85/10000000</f>
        <v>0.327745</v>
      </c>
      <c r="X85" s="103">
        <f>Q85*H85/10000000</f>
        <v>0.029795</v>
      </c>
      <c r="Y85" s="103">
        <f>(T85*P85)/10000000</f>
        <v>27.3205775</v>
      </c>
      <c r="Z85" s="237">
        <f>R85-Y85</f>
        <v>2.0870875000000026</v>
      </c>
      <c r="AA85" s="78"/>
      <c r="AB85" s="77"/>
    </row>
    <row r="86" spans="1:28" s="7" customFormat="1" ht="15">
      <c r="A86" s="193" t="s">
        <v>43</v>
      </c>
      <c r="B86" s="164">
        <v>936900</v>
      </c>
      <c r="C86" s="162">
        <v>-2100</v>
      </c>
      <c r="D86" s="170">
        <v>0</v>
      </c>
      <c r="E86" s="164">
        <v>2850</v>
      </c>
      <c r="F86" s="112">
        <v>900</v>
      </c>
      <c r="G86" s="170">
        <v>0.46</v>
      </c>
      <c r="H86" s="164">
        <v>150</v>
      </c>
      <c r="I86" s="112">
        <v>0</v>
      </c>
      <c r="J86" s="170">
        <v>0</v>
      </c>
      <c r="K86" s="164">
        <v>939900</v>
      </c>
      <c r="L86" s="112">
        <v>-1200</v>
      </c>
      <c r="M86" s="127">
        <v>0</v>
      </c>
      <c r="N86" s="112">
        <v>890250</v>
      </c>
      <c r="O86" s="173">
        <f t="shared" si="10"/>
        <v>0.9471752314075965</v>
      </c>
      <c r="P86" s="108">
        <f>Volume!K86</f>
        <v>2541.9</v>
      </c>
      <c r="Q86" s="69">
        <f>Volume!J86</f>
        <v>2579.65</v>
      </c>
      <c r="R86" s="237">
        <f t="shared" si="11"/>
        <v>242.4613035</v>
      </c>
      <c r="S86" s="103">
        <f t="shared" si="12"/>
        <v>229.65334125</v>
      </c>
      <c r="T86" s="109">
        <f t="shared" si="13"/>
        <v>941100</v>
      </c>
      <c r="U86" s="103">
        <f t="shared" si="14"/>
        <v>-0.1275103602167676</v>
      </c>
      <c r="V86" s="103">
        <f t="shared" si="15"/>
        <v>241.6874085</v>
      </c>
      <c r="W86" s="103">
        <f t="shared" si="16"/>
        <v>0.73520025</v>
      </c>
      <c r="X86" s="103">
        <f t="shared" si="17"/>
        <v>0.03869475</v>
      </c>
      <c r="Y86" s="103">
        <f t="shared" si="18"/>
        <v>239.218209</v>
      </c>
      <c r="Z86" s="237">
        <f t="shared" si="19"/>
        <v>3.243094500000012</v>
      </c>
      <c r="AB86" s="77"/>
    </row>
    <row r="87" spans="1:28" s="7" customFormat="1" ht="15">
      <c r="A87" s="193" t="s">
        <v>200</v>
      </c>
      <c r="B87" s="164">
        <v>10762500</v>
      </c>
      <c r="C87" s="162">
        <v>246400</v>
      </c>
      <c r="D87" s="170">
        <v>0.02</v>
      </c>
      <c r="E87" s="164">
        <v>927850</v>
      </c>
      <c r="F87" s="112">
        <v>84350</v>
      </c>
      <c r="G87" s="170">
        <v>0.1</v>
      </c>
      <c r="H87" s="164">
        <v>231700</v>
      </c>
      <c r="I87" s="112">
        <v>40600</v>
      </c>
      <c r="J87" s="170">
        <v>0.21</v>
      </c>
      <c r="K87" s="164">
        <v>11922050</v>
      </c>
      <c r="L87" s="112">
        <v>371350</v>
      </c>
      <c r="M87" s="127">
        <v>0.03</v>
      </c>
      <c r="N87" s="112">
        <v>9186100</v>
      </c>
      <c r="O87" s="173">
        <f t="shared" si="10"/>
        <v>0.7705134603528756</v>
      </c>
      <c r="P87" s="108">
        <f>Volume!K87</f>
        <v>945.15</v>
      </c>
      <c r="Q87" s="69">
        <f>Volume!J87</f>
        <v>948.15</v>
      </c>
      <c r="R87" s="237">
        <f t="shared" si="11"/>
        <v>1130.38917075</v>
      </c>
      <c r="S87" s="103">
        <f t="shared" si="12"/>
        <v>870.9800715</v>
      </c>
      <c r="T87" s="109">
        <f t="shared" si="13"/>
        <v>11550700</v>
      </c>
      <c r="U87" s="103">
        <f t="shared" si="14"/>
        <v>3.21495666929277</v>
      </c>
      <c r="V87" s="103">
        <f t="shared" si="15"/>
        <v>1020.4464375</v>
      </c>
      <c r="W87" s="103">
        <f t="shared" si="16"/>
        <v>87.97409775</v>
      </c>
      <c r="X87" s="103">
        <f t="shared" si="17"/>
        <v>21.9686355</v>
      </c>
      <c r="Y87" s="103">
        <f t="shared" si="18"/>
        <v>1091.7144105</v>
      </c>
      <c r="Z87" s="237">
        <f t="shared" si="19"/>
        <v>38.67476024999996</v>
      </c>
      <c r="AB87" s="77"/>
    </row>
    <row r="88" spans="1:28" s="58" customFormat="1" ht="15">
      <c r="A88" s="193" t="s">
        <v>141</v>
      </c>
      <c r="B88" s="164">
        <v>52953600</v>
      </c>
      <c r="C88" s="162">
        <v>3266400</v>
      </c>
      <c r="D88" s="170">
        <v>0.07</v>
      </c>
      <c r="E88" s="164">
        <v>9343200</v>
      </c>
      <c r="F88" s="112">
        <v>57600</v>
      </c>
      <c r="G88" s="170">
        <v>0.01</v>
      </c>
      <c r="H88" s="164">
        <v>2020800</v>
      </c>
      <c r="I88" s="112">
        <v>103200</v>
      </c>
      <c r="J88" s="170">
        <v>0.05</v>
      </c>
      <c r="K88" s="164">
        <v>64317600</v>
      </c>
      <c r="L88" s="112">
        <v>3427200</v>
      </c>
      <c r="M88" s="127">
        <v>0.06</v>
      </c>
      <c r="N88" s="112">
        <v>60096000</v>
      </c>
      <c r="O88" s="173">
        <f t="shared" si="10"/>
        <v>0.9343632225083025</v>
      </c>
      <c r="P88" s="108">
        <f>Volume!K88</f>
        <v>100.55</v>
      </c>
      <c r="Q88" s="69">
        <f>Volume!J88</f>
        <v>105.75</v>
      </c>
      <c r="R88" s="237">
        <f t="shared" si="11"/>
        <v>680.15862</v>
      </c>
      <c r="S88" s="103">
        <f t="shared" si="12"/>
        <v>635.5152</v>
      </c>
      <c r="T88" s="109">
        <f t="shared" si="13"/>
        <v>60890400</v>
      </c>
      <c r="U88" s="103">
        <f t="shared" si="14"/>
        <v>5.628473453943479</v>
      </c>
      <c r="V88" s="103">
        <f t="shared" si="15"/>
        <v>559.98432</v>
      </c>
      <c r="W88" s="103">
        <f t="shared" si="16"/>
        <v>98.80434</v>
      </c>
      <c r="X88" s="103">
        <f t="shared" si="17"/>
        <v>21.36996</v>
      </c>
      <c r="Y88" s="103">
        <f t="shared" si="18"/>
        <v>612.252972</v>
      </c>
      <c r="Z88" s="237">
        <f t="shared" si="19"/>
        <v>67.90564800000004</v>
      </c>
      <c r="AA88" s="78"/>
      <c r="AB88" s="77"/>
    </row>
    <row r="89" spans="1:28" s="58" customFormat="1" ht="15">
      <c r="A89" s="193" t="s">
        <v>397</v>
      </c>
      <c r="B89" s="164">
        <v>34897500</v>
      </c>
      <c r="C89" s="162">
        <v>963900</v>
      </c>
      <c r="D89" s="170">
        <v>0.03</v>
      </c>
      <c r="E89" s="164">
        <v>10656900</v>
      </c>
      <c r="F89" s="112">
        <v>264600</v>
      </c>
      <c r="G89" s="170">
        <v>0.03</v>
      </c>
      <c r="H89" s="164">
        <v>1098900</v>
      </c>
      <c r="I89" s="112">
        <v>18900</v>
      </c>
      <c r="J89" s="170">
        <v>0.02</v>
      </c>
      <c r="K89" s="164">
        <v>46653300</v>
      </c>
      <c r="L89" s="112">
        <v>1247400</v>
      </c>
      <c r="M89" s="127">
        <v>0.03</v>
      </c>
      <c r="N89" s="112">
        <v>44093700</v>
      </c>
      <c r="O89" s="173">
        <f t="shared" si="10"/>
        <v>0.9451357138723305</v>
      </c>
      <c r="P89" s="108">
        <f>Volume!K89</f>
        <v>116.6</v>
      </c>
      <c r="Q89" s="69">
        <f>Volume!J89</f>
        <v>115.1</v>
      </c>
      <c r="R89" s="237">
        <f t="shared" si="11"/>
        <v>536.979483</v>
      </c>
      <c r="S89" s="103">
        <f t="shared" si="12"/>
        <v>507.518487</v>
      </c>
      <c r="T89" s="109">
        <f t="shared" si="13"/>
        <v>45405900</v>
      </c>
      <c r="U89" s="103">
        <f t="shared" si="14"/>
        <v>2.7472200749241837</v>
      </c>
      <c r="V89" s="103">
        <f t="shared" si="15"/>
        <v>401.670225</v>
      </c>
      <c r="W89" s="103">
        <f t="shared" si="16"/>
        <v>122.660919</v>
      </c>
      <c r="X89" s="103">
        <f t="shared" si="17"/>
        <v>12.648339</v>
      </c>
      <c r="Y89" s="103">
        <f t="shared" si="18"/>
        <v>529.432794</v>
      </c>
      <c r="Z89" s="237">
        <f t="shared" si="19"/>
        <v>7.546689000000015</v>
      </c>
      <c r="AA89" s="78"/>
      <c r="AB89" s="77"/>
    </row>
    <row r="90" spans="1:28" s="7" customFormat="1" ht="15">
      <c r="A90" s="193" t="s">
        <v>184</v>
      </c>
      <c r="B90" s="164">
        <v>11233600</v>
      </c>
      <c r="C90" s="162">
        <v>2047300</v>
      </c>
      <c r="D90" s="170">
        <v>0.22</v>
      </c>
      <c r="E90" s="164">
        <v>2180050</v>
      </c>
      <c r="F90" s="112">
        <v>-109150</v>
      </c>
      <c r="G90" s="170">
        <v>-0.05</v>
      </c>
      <c r="H90" s="164">
        <v>616550</v>
      </c>
      <c r="I90" s="112">
        <v>115050</v>
      </c>
      <c r="J90" s="170">
        <v>0.23</v>
      </c>
      <c r="K90" s="164">
        <v>14030200</v>
      </c>
      <c r="L90" s="112">
        <v>2053200</v>
      </c>
      <c r="M90" s="127">
        <v>0.17</v>
      </c>
      <c r="N90" s="112">
        <v>13292700</v>
      </c>
      <c r="O90" s="173">
        <f t="shared" si="10"/>
        <v>0.947434819175778</v>
      </c>
      <c r="P90" s="108">
        <f>Volume!K90</f>
        <v>114.95</v>
      </c>
      <c r="Q90" s="69">
        <f>Volume!J90</f>
        <v>120.15</v>
      </c>
      <c r="R90" s="237">
        <f t="shared" si="11"/>
        <v>168.572853</v>
      </c>
      <c r="S90" s="103">
        <f t="shared" si="12"/>
        <v>159.7117905</v>
      </c>
      <c r="T90" s="109">
        <f t="shared" si="13"/>
        <v>11977000</v>
      </c>
      <c r="U90" s="103">
        <f t="shared" si="14"/>
        <v>17.142857142857142</v>
      </c>
      <c r="V90" s="103">
        <f t="shared" si="15"/>
        <v>134.971704</v>
      </c>
      <c r="W90" s="103">
        <f t="shared" si="16"/>
        <v>26.19330075</v>
      </c>
      <c r="X90" s="103">
        <f t="shared" si="17"/>
        <v>7.40784825</v>
      </c>
      <c r="Y90" s="103">
        <f t="shared" si="18"/>
        <v>137.675615</v>
      </c>
      <c r="Z90" s="237">
        <f t="shared" si="19"/>
        <v>30.897238000000016</v>
      </c>
      <c r="AB90" s="77"/>
    </row>
    <row r="91" spans="1:28" s="58" customFormat="1" ht="15">
      <c r="A91" s="193" t="s">
        <v>175</v>
      </c>
      <c r="B91" s="164">
        <v>95153625</v>
      </c>
      <c r="C91" s="162">
        <v>-4158000</v>
      </c>
      <c r="D91" s="170">
        <v>-0.04</v>
      </c>
      <c r="E91" s="164">
        <v>18175500</v>
      </c>
      <c r="F91" s="112">
        <v>-464625</v>
      </c>
      <c r="G91" s="170">
        <v>-0.02</v>
      </c>
      <c r="H91" s="164">
        <v>3370500</v>
      </c>
      <c r="I91" s="112">
        <v>-39375</v>
      </c>
      <c r="J91" s="170">
        <v>-0.01</v>
      </c>
      <c r="K91" s="164">
        <v>116699625</v>
      </c>
      <c r="L91" s="112">
        <v>-4662000</v>
      </c>
      <c r="M91" s="127">
        <v>-0.04</v>
      </c>
      <c r="N91" s="112">
        <v>110029500</v>
      </c>
      <c r="O91" s="173">
        <f t="shared" si="10"/>
        <v>0.9428436466698158</v>
      </c>
      <c r="P91" s="108">
        <f>Volume!K91</f>
        <v>49.7</v>
      </c>
      <c r="Q91" s="69">
        <f>Volume!J91</f>
        <v>49.05</v>
      </c>
      <c r="R91" s="237">
        <f t="shared" si="11"/>
        <v>572.411660625</v>
      </c>
      <c r="S91" s="103">
        <f t="shared" si="12"/>
        <v>539.6946975</v>
      </c>
      <c r="T91" s="109">
        <f t="shared" si="13"/>
        <v>121361625</v>
      </c>
      <c r="U91" s="103">
        <f t="shared" si="14"/>
        <v>-3.841411978456946</v>
      </c>
      <c r="V91" s="103">
        <f t="shared" si="15"/>
        <v>466.728530625</v>
      </c>
      <c r="W91" s="103">
        <f t="shared" si="16"/>
        <v>89.1508275</v>
      </c>
      <c r="X91" s="103">
        <f t="shared" si="17"/>
        <v>16.5323025</v>
      </c>
      <c r="Y91" s="103">
        <f t="shared" si="18"/>
        <v>603.16727625</v>
      </c>
      <c r="Z91" s="237">
        <f t="shared" si="19"/>
        <v>-30.75561562500002</v>
      </c>
      <c r="AA91" s="78"/>
      <c r="AB91" s="77"/>
    </row>
    <row r="92" spans="1:28" s="7" customFormat="1" ht="15">
      <c r="A92" s="193" t="s">
        <v>142</v>
      </c>
      <c r="B92" s="164">
        <v>12705000</v>
      </c>
      <c r="C92" s="162">
        <v>-341250</v>
      </c>
      <c r="D92" s="170">
        <v>-0.03</v>
      </c>
      <c r="E92" s="164">
        <v>579250</v>
      </c>
      <c r="F92" s="112">
        <v>22750</v>
      </c>
      <c r="G92" s="170">
        <v>0.04</v>
      </c>
      <c r="H92" s="164">
        <v>42000</v>
      </c>
      <c r="I92" s="112">
        <v>7000</v>
      </c>
      <c r="J92" s="170">
        <v>0.2</v>
      </c>
      <c r="K92" s="164">
        <v>13326250</v>
      </c>
      <c r="L92" s="112">
        <v>-311500</v>
      </c>
      <c r="M92" s="127">
        <v>-0.02</v>
      </c>
      <c r="N92" s="112">
        <v>11908750</v>
      </c>
      <c r="O92" s="173">
        <f t="shared" si="10"/>
        <v>0.8936309914642153</v>
      </c>
      <c r="P92" s="108">
        <f>Volume!K92</f>
        <v>145.85</v>
      </c>
      <c r="Q92" s="69">
        <f>Volume!J92</f>
        <v>144.85</v>
      </c>
      <c r="R92" s="237">
        <f t="shared" si="11"/>
        <v>193.03073125</v>
      </c>
      <c r="S92" s="103">
        <f t="shared" si="12"/>
        <v>172.49824375</v>
      </c>
      <c r="T92" s="109">
        <f t="shared" si="13"/>
        <v>13637750</v>
      </c>
      <c r="U92" s="103">
        <f t="shared" si="14"/>
        <v>-2.2841011163865006</v>
      </c>
      <c r="V92" s="103">
        <f t="shared" si="15"/>
        <v>184.031925</v>
      </c>
      <c r="W92" s="103">
        <f t="shared" si="16"/>
        <v>8.39043625</v>
      </c>
      <c r="X92" s="103">
        <f t="shared" si="17"/>
        <v>0.60837</v>
      </c>
      <c r="Y92" s="103">
        <f t="shared" si="18"/>
        <v>198.90658375</v>
      </c>
      <c r="Z92" s="237">
        <f t="shared" si="19"/>
        <v>-5.875852500000008</v>
      </c>
      <c r="AB92" s="77"/>
    </row>
    <row r="93" spans="1:28" s="7" customFormat="1" ht="15">
      <c r="A93" s="193" t="s">
        <v>176</v>
      </c>
      <c r="B93" s="164">
        <v>7783600</v>
      </c>
      <c r="C93" s="162">
        <v>-796050</v>
      </c>
      <c r="D93" s="170">
        <v>-0.09</v>
      </c>
      <c r="E93" s="164">
        <v>577100</v>
      </c>
      <c r="F93" s="112">
        <v>2900</v>
      </c>
      <c r="G93" s="170">
        <v>0.01</v>
      </c>
      <c r="H93" s="164">
        <v>117450</v>
      </c>
      <c r="I93" s="112">
        <v>23200</v>
      </c>
      <c r="J93" s="170">
        <v>0.25</v>
      </c>
      <c r="K93" s="164">
        <v>8478150</v>
      </c>
      <c r="L93" s="112">
        <v>-769950</v>
      </c>
      <c r="M93" s="127">
        <v>-0.08</v>
      </c>
      <c r="N93" s="112">
        <v>8278050</v>
      </c>
      <c r="O93" s="173">
        <f t="shared" si="10"/>
        <v>0.9763981528989225</v>
      </c>
      <c r="P93" s="108">
        <f>Volume!K93</f>
        <v>179.95</v>
      </c>
      <c r="Q93" s="69">
        <f>Volume!J93</f>
        <v>187.25</v>
      </c>
      <c r="R93" s="237">
        <f t="shared" si="11"/>
        <v>158.75335875</v>
      </c>
      <c r="S93" s="103">
        <f t="shared" si="12"/>
        <v>155.00648625</v>
      </c>
      <c r="T93" s="109">
        <f t="shared" si="13"/>
        <v>9248100</v>
      </c>
      <c r="U93" s="103">
        <f t="shared" si="14"/>
        <v>-8.325493885230479</v>
      </c>
      <c r="V93" s="103">
        <f t="shared" si="15"/>
        <v>145.74791</v>
      </c>
      <c r="W93" s="103">
        <f t="shared" si="16"/>
        <v>10.8061975</v>
      </c>
      <c r="X93" s="103">
        <f t="shared" si="17"/>
        <v>2.19925125</v>
      </c>
      <c r="Y93" s="103">
        <f t="shared" si="18"/>
        <v>166.4195595</v>
      </c>
      <c r="Z93" s="237">
        <f t="shared" si="19"/>
        <v>-7.666200750000002</v>
      </c>
      <c r="AB93" s="77"/>
    </row>
    <row r="94" spans="1:28" s="7" customFormat="1" ht="15">
      <c r="A94" s="193" t="s">
        <v>416</v>
      </c>
      <c r="B94" s="164">
        <v>2094500</v>
      </c>
      <c r="C94" s="162">
        <v>225000</v>
      </c>
      <c r="D94" s="170">
        <v>0.12</v>
      </c>
      <c r="E94" s="164">
        <v>1500</v>
      </c>
      <c r="F94" s="112">
        <v>0</v>
      </c>
      <c r="G94" s="170">
        <v>0</v>
      </c>
      <c r="H94" s="164">
        <v>0</v>
      </c>
      <c r="I94" s="112">
        <v>0</v>
      </c>
      <c r="J94" s="170">
        <v>0</v>
      </c>
      <c r="K94" s="164">
        <v>2096000</v>
      </c>
      <c r="L94" s="112">
        <v>225000</v>
      </c>
      <c r="M94" s="127">
        <v>0.12</v>
      </c>
      <c r="N94" s="112">
        <v>1893000</v>
      </c>
      <c r="O94" s="173">
        <f t="shared" si="10"/>
        <v>0.9031488549618321</v>
      </c>
      <c r="P94" s="108">
        <f>Volume!K94</f>
        <v>667.65</v>
      </c>
      <c r="Q94" s="69">
        <f>Volume!J94</f>
        <v>732.6</v>
      </c>
      <c r="R94" s="237">
        <f t="shared" si="11"/>
        <v>153.55296</v>
      </c>
      <c r="S94" s="103">
        <f t="shared" si="12"/>
        <v>138.68118</v>
      </c>
      <c r="T94" s="109">
        <f t="shared" si="13"/>
        <v>1871000</v>
      </c>
      <c r="U94" s="103">
        <f t="shared" si="14"/>
        <v>12.02565473009086</v>
      </c>
      <c r="V94" s="103">
        <f t="shared" si="15"/>
        <v>153.44307</v>
      </c>
      <c r="W94" s="103">
        <f t="shared" si="16"/>
        <v>0.10989</v>
      </c>
      <c r="X94" s="103">
        <f t="shared" si="17"/>
        <v>0</v>
      </c>
      <c r="Y94" s="103">
        <f t="shared" si="18"/>
        <v>124.917315</v>
      </c>
      <c r="Z94" s="237">
        <f t="shared" si="19"/>
        <v>28.63564500000001</v>
      </c>
      <c r="AB94" s="77"/>
    </row>
    <row r="95" spans="1:28" s="7" customFormat="1" ht="15">
      <c r="A95" s="193" t="s">
        <v>396</v>
      </c>
      <c r="B95" s="164">
        <v>2098800</v>
      </c>
      <c r="C95" s="162">
        <v>134200</v>
      </c>
      <c r="D95" s="170">
        <v>0.07</v>
      </c>
      <c r="E95" s="164">
        <v>4400</v>
      </c>
      <c r="F95" s="112">
        <v>0</v>
      </c>
      <c r="G95" s="170">
        <v>0</v>
      </c>
      <c r="H95" s="164">
        <v>0</v>
      </c>
      <c r="I95" s="112">
        <v>0</v>
      </c>
      <c r="J95" s="170">
        <v>0</v>
      </c>
      <c r="K95" s="164">
        <v>2103200</v>
      </c>
      <c r="L95" s="112">
        <v>134200</v>
      </c>
      <c r="M95" s="127">
        <v>0.07</v>
      </c>
      <c r="N95" s="112">
        <v>2057000</v>
      </c>
      <c r="O95" s="173">
        <f t="shared" si="10"/>
        <v>0.9780334728033473</v>
      </c>
      <c r="P95" s="108">
        <f>Volume!K95</f>
        <v>121.65</v>
      </c>
      <c r="Q95" s="69">
        <f>Volume!J95</f>
        <v>124.2</v>
      </c>
      <c r="R95" s="237">
        <f t="shared" si="11"/>
        <v>26.121744</v>
      </c>
      <c r="S95" s="103">
        <f t="shared" si="12"/>
        <v>25.54794</v>
      </c>
      <c r="T95" s="109">
        <f t="shared" si="13"/>
        <v>1969000</v>
      </c>
      <c r="U95" s="103">
        <f t="shared" si="14"/>
        <v>6.815642458100559</v>
      </c>
      <c r="V95" s="103">
        <f t="shared" si="15"/>
        <v>26.067096</v>
      </c>
      <c r="W95" s="103">
        <f t="shared" si="16"/>
        <v>0.054648</v>
      </c>
      <c r="X95" s="103">
        <f t="shared" si="17"/>
        <v>0</v>
      </c>
      <c r="Y95" s="103">
        <f t="shared" si="18"/>
        <v>23.952885</v>
      </c>
      <c r="Z95" s="237">
        <f t="shared" si="19"/>
        <v>2.168859000000001</v>
      </c>
      <c r="AB95" s="77"/>
    </row>
    <row r="96" spans="1:28" s="7" customFormat="1" ht="15">
      <c r="A96" s="193" t="s">
        <v>167</v>
      </c>
      <c r="B96" s="164">
        <v>11049500</v>
      </c>
      <c r="C96" s="162">
        <v>-161700</v>
      </c>
      <c r="D96" s="170">
        <v>-0.01</v>
      </c>
      <c r="E96" s="164">
        <v>1155000</v>
      </c>
      <c r="F96" s="112">
        <v>7700</v>
      </c>
      <c r="G96" s="170">
        <v>0.01</v>
      </c>
      <c r="H96" s="164">
        <v>34650</v>
      </c>
      <c r="I96" s="112">
        <v>0</v>
      </c>
      <c r="J96" s="170">
        <v>0</v>
      </c>
      <c r="K96" s="164">
        <v>12239150</v>
      </c>
      <c r="L96" s="112">
        <v>-154000</v>
      </c>
      <c r="M96" s="127">
        <v>-0.01</v>
      </c>
      <c r="N96" s="112">
        <v>11446050</v>
      </c>
      <c r="O96" s="173">
        <f t="shared" si="10"/>
        <v>0.9351997483485373</v>
      </c>
      <c r="P96" s="108">
        <f>Volume!K96</f>
        <v>45.1</v>
      </c>
      <c r="Q96" s="69">
        <f>Volume!J96</f>
        <v>46.65</v>
      </c>
      <c r="R96" s="237">
        <f t="shared" si="11"/>
        <v>57.09563475</v>
      </c>
      <c r="S96" s="103">
        <f t="shared" si="12"/>
        <v>53.39582325</v>
      </c>
      <c r="T96" s="109">
        <f t="shared" si="13"/>
        <v>12393150</v>
      </c>
      <c r="U96" s="103">
        <f t="shared" si="14"/>
        <v>-1.2426219322771046</v>
      </c>
      <c r="V96" s="103">
        <f t="shared" si="15"/>
        <v>51.5459175</v>
      </c>
      <c r="W96" s="103">
        <f t="shared" si="16"/>
        <v>5.388075</v>
      </c>
      <c r="X96" s="103">
        <f t="shared" si="17"/>
        <v>0.16164225</v>
      </c>
      <c r="Y96" s="103">
        <f t="shared" si="18"/>
        <v>55.8931065</v>
      </c>
      <c r="Z96" s="237">
        <f t="shared" si="19"/>
        <v>1.2025282500000003</v>
      </c>
      <c r="AB96" s="77"/>
    </row>
    <row r="97" spans="1:28" s="7" customFormat="1" ht="15">
      <c r="A97" s="193" t="s">
        <v>201</v>
      </c>
      <c r="B97" s="164">
        <v>5450800</v>
      </c>
      <c r="C97" s="162">
        <v>-103000</v>
      </c>
      <c r="D97" s="170">
        <v>-0.02</v>
      </c>
      <c r="E97" s="164">
        <v>744900</v>
      </c>
      <c r="F97" s="112">
        <v>10400</v>
      </c>
      <c r="G97" s="170">
        <v>0.01</v>
      </c>
      <c r="H97" s="164">
        <v>193400</v>
      </c>
      <c r="I97" s="112">
        <v>25500</v>
      </c>
      <c r="J97" s="170">
        <v>0.15</v>
      </c>
      <c r="K97" s="164">
        <v>6389100</v>
      </c>
      <c r="L97" s="112">
        <v>-67100</v>
      </c>
      <c r="M97" s="127">
        <v>-0.01</v>
      </c>
      <c r="N97" s="112">
        <v>5550400</v>
      </c>
      <c r="O97" s="173">
        <f t="shared" si="10"/>
        <v>0.8687295550233992</v>
      </c>
      <c r="P97" s="108">
        <f>Volume!K97</f>
        <v>1956.6</v>
      </c>
      <c r="Q97" s="69">
        <f>Volume!J97</f>
        <v>1954.2</v>
      </c>
      <c r="R97" s="237">
        <f t="shared" si="11"/>
        <v>1248.557922</v>
      </c>
      <c r="S97" s="103">
        <f t="shared" si="12"/>
        <v>1084.659168</v>
      </c>
      <c r="T97" s="109">
        <f t="shared" si="13"/>
        <v>6456200</v>
      </c>
      <c r="U97" s="103">
        <f t="shared" si="14"/>
        <v>-1.0393110498435614</v>
      </c>
      <c r="V97" s="103">
        <f t="shared" si="15"/>
        <v>1065.195336</v>
      </c>
      <c r="W97" s="103">
        <f t="shared" si="16"/>
        <v>145.568358</v>
      </c>
      <c r="X97" s="103">
        <f t="shared" si="17"/>
        <v>37.794228</v>
      </c>
      <c r="Y97" s="103">
        <f t="shared" si="18"/>
        <v>1263.220092</v>
      </c>
      <c r="Z97" s="237">
        <f t="shared" si="19"/>
        <v>-14.66217000000006</v>
      </c>
      <c r="AB97" s="77"/>
    </row>
    <row r="98" spans="1:28" s="7" customFormat="1" ht="15">
      <c r="A98" s="193" t="s">
        <v>143</v>
      </c>
      <c r="B98" s="164">
        <v>2368850</v>
      </c>
      <c r="C98" s="162">
        <v>-26550</v>
      </c>
      <c r="D98" s="170">
        <v>-0.01</v>
      </c>
      <c r="E98" s="164">
        <v>0</v>
      </c>
      <c r="F98" s="112">
        <v>0</v>
      </c>
      <c r="G98" s="170">
        <v>0</v>
      </c>
      <c r="H98" s="164">
        <v>0</v>
      </c>
      <c r="I98" s="112">
        <v>0</v>
      </c>
      <c r="J98" s="170">
        <v>0</v>
      </c>
      <c r="K98" s="164">
        <v>2368850</v>
      </c>
      <c r="L98" s="112">
        <v>-26550</v>
      </c>
      <c r="M98" s="127">
        <v>-0.01</v>
      </c>
      <c r="N98" s="112">
        <v>2354100</v>
      </c>
      <c r="O98" s="173">
        <f t="shared" si="10"/>
        <v>0.9937733499377335</v>
      </c>
      <c r="P98" s="108">
        <f>Volume!K98</f>
        <v>112.75</v>
      </c>
      <c r="Q98" s="69">
        <f>Volume!J98</f>
        <v>114.45</v>
      </c>
      <c r="R98" s="237">
        <f t="shared" si="11"/>
        <v>27.11148825</v>
      </c>
      <c r="S98" s="103">
        <f t="shared" si="12"/>
        <v>26.9426745</v>
      </c>
      <c r="T98" s="109">
        <f t="shared" si="13"/>
        <v>2395400</v>
      </c>
      <c r="U98" s="103">
        <f t="shared" si="14"/>
        <v>-1.1083743842364533</v>
      </c>
      <c r="V98" s="103">
        <f t="shared" si="15"/>
        <v>27.11148825</v>
      </c>
      <c r="W98" s="103">
        <f t="shared" si="16"/>
        <v>0</v>
      </c>
      <c r="X98" s="103">
        <f t="shared" si="17"/>
        <v>0</v>
      </c>
      <c r="Y98" s="103">
        <f t="shared" si="18"/>
        <v>27.008135</v>
      </c>
      <c r="Z98" s="237">
        <f t="shared" si="19"/>
        <v>0.1033532500000014</v>
      </c>
      <c r="AB98" s="77"/>
    </row>
    <row r="99" spans="1:28" s="58" customFormat="1" ht="15">
      <c r="A99" s="193" t="s">
        <v>90</v>
      </c>
      <c r="B99" s="164">
        <v>1611000</v>
      </c>
      <c r="C99" s="162">
        <v>-59400</v>
      </c>
      <c r="D99" s="170">
        <v>-0.04</v>
      </c>
      <c r="E99" s="164">
        <v>4800</v>
      </c>
      <c r="F99" s="112">
        <v>0</v>
      </c>
      <c r="G99" s="170">
        <v>0</v>
      </c>
      <c r="H99" s="164">
        <v>0</v>
      </c>
      <c r="I99" s="112">
        <v>0</v>
      </c>
      <c r="J99" s="170">
        <v>0</v>
      </c>
      <c r="K99" s="164">
        <v>1615800</v>
      </c>
      <c r="L99" s="112">
        <v>-59400</v>
      </c>
      <c r="M99" s="127">
        <v>-0.04</v>
      </c>
      <c r="N99" s="112">
        <v>1579200</v>
      </c>
      <c r="O99" s="173">
        <f t="shared" si="10"/>
        <v>0.9773486817675455</v>
      </c>
      <c r="P99" s="108">
        <f>Volume!K99</f>
        <v>425.9</v>
      </c>
      <c r="Q99" s="69">
        <f>Volume!J99</f>
        <v>430.7</v>
      </c>
      <c r="R99" s="237">
        <f t="shared" si="11"/>
        <v>69.592506</v>
      </c>
      <c r="S99" s="103">
        <f t="shared" si="12"/>
        <v>68.016144</v>
      </c>
      <c r="T99" s="109">
        <f t="shared" si="13"/>
        <v>1675200</v>
      </c>
      <c r="U99" s="103">
        <f t="shared" si="14"/>
        <v>-3.5458452722063036</v>
      </c>
      <c r="V99" s="103">
        <f t="shared" si="15"/>
        <v>69.38577</v>
      </c>
      <c r="W99" s="103">
        <f t="shared" si="16"/>
        <v>0.206736</v>
      </c>
      <c r="X99" s="103">
        <f t="shared" si="17"/>
        <v>0</v>
      </c>
      <c r="Y99" s="103">
        <f t="shared" si="18"/>
        <v>71.346768</v>
      </c>
      <c r="Z99" s="237">
        <f t="shared" si="19"/>
        <v>-1.754261999999997</v>
      </c>
      <c r="AA99" s="78"/>
      <c r="AB99" s="77"/>
    </row>
    <row r="100" spans="1:28" s="7" customFormat="1" ht="15">
      <c r="A100" s="193" t="s">
        <v>35</v>
      </c>
      <c r="B100" s="164">
        <v>2245100</v>
      </c>
      <c r="C100" s="162">
        <v>-107800</v>
      </c>
      <c r="D100" s="170">
        <v>-0.05</v>
      </c>
      <c r="E100" s="164">
        <v>14300</v>
      </c>
      <c r="F100" s="112">
        <v>2200</v>
      </c>
      <c r="G100" s="170">
        <v>0.18</v>
      </c>
      <c r="H100" s="164">
        <v>4400</v>
      </c>
      <c r="I100" s="112">
        <v>0</v>
      </c>
      <c r="J100" s="170">
        <v>0</v>
      </c>
      <c r="K100" s="164">
        <v>2263800</v>
      </c>
      <c r="L100" s="112">
        <v>-105600</v>
      </c>
      <c r="M100" s="127">
        <v>-0.04</v>
      </c>
      <c r="N100" s="112">
        <v>2220900</v>
      </c>
      <c r="O100" s="173">
        <f t="shared" si="10"/>
        <v>0.9810495626822158</v>
      </c>
      <c r="P100" s="108">
        <f>Volume!K100</f>
        <v>344.95</v>
      </c>
      <c r="Q100" s="69">
        <f>Volume!J100</f>
        <v>347.4</v>
      </c>
      <c r="R100" s="237">
        <f t="shared" si="11"/>
        <v>78.644412</v>
      </c>
      <c r="S100" s="103">
        <f t="shared" si="12"/>
        <v>77.154066</v>
      </c>
      <c r="T100" s="109">
        <f t="shared" si="13"/>
        <v>2369400</v>
      </c>
      <c r="U100" s="103">
        <f t="shared" si="14"/>
        <v>-4.456824512534819</v>
      </c>
      <c r="V100" s="103">
        <f t="shared" si="15"/>
        <v>77.994774</v>
      </c>
      <c r="W100" s="103">
        <f t="shared" si="16"/>
        <v>0.496782</v>
      </c>
      <c r="X100" s="103">
        <f t="shared" si="17"/>
        <v>0.152856</v>
      </c>
      <c r="Y100" s="103">
        <f t="shared" si="18"/>
        <v>81.732453</v>
      </c>
      <c r="Z100" s="237">
        <f t="shared" si="19"/>
        <v>-3.088041000000004</v>
      </c>
      <c r="AB100" s="77"/>
    </row>
    <row r="101" spans="1:28" s="7" customFormat="1" ht="15">
      <c r="A101" s="193" t="s">
        <v>6</v>
      </c>
      <c r="B101" s="164">
        <v>18938250</v>
      </c>
      <c r="C101" s="162">
        <v>-148500</v>
      </c>
      <c r="D101" s="170">
        <v>-0.01</v>
      </c>
      <c r="E101" s="164">
        <v>2754000</v>
      </c>
      <c r="F101" s="112">
        <v>114750</v>
      </c>
      <c r="G101" s="170">
        <v>0.04</v>
      </c>
      <c r="H101" s="164">
        <v>414000</v>
      </c>
      <c r="I101" s="112">
        <v>-2250</v>
      </c>
      <c r="J101" s="170">
        <v>-0.01</v>
      </c>
      <c r="K101" s="164">
        <v>22106250</v>
      </c>
      <c r="L101" s="112">
        <v>-36000</v>
      </c>
      <c r="M101" s="127">
        <v>0</v>
      </c>
      <c r="N101" s="112">
        <v>18171000</v>
      </c>
      <c r="O101" s="173">
        <f t="shared" si="10"/>
        <v>0.8219847328244275</v>
      </c>
      <c r="P101" s="108">
        <f>Volume!K101</f>
        <v>153.05</v>
      </c>
      <c r="Q101" s="69">
        <f>Volume!J101</f>
        <v>155.05</v>
      </c>
      <c r="R101" s="237">
        <f t="shared" si="11"/>
        <v>342.75740625000003</v>
      </c>
      <c r="S101" s="103">
        <f t="shared" si="12"/>
        <v>281.741355</v>
      </c>
      <c r="T101" s="109">
        <f t="shared" si="13"/>
        <v>22142250</v>
      </c>
      <c r="U101" s="103">
        <f t="shared" si="14"/>
        <v>-0.1625851031399248</v>
      </c>
      <c r="V101" s="103">
        <f t="shared" si="15"/>
        <v>293.63756625</v>
      </c>
      <c r="W101" s="103">
        <f t="shared" si="16"/>
        <v>42.700770000000006</v>
      </c>
      <c r="X101" s="103">
        <f t="shared" si="17"/>
        <v>6.4190700000000005</v>
      </c>
      <c r="Y101" s="103">
        <f t="shared" si="18"/>
        <v>338.88713625</v>
      </c>
      <c r="Z101" s="237">
        <f t="shared" si="19"/>
        <v>3.870270000000005</v>
      </c>
      <c r="AB101" s="77"/>
    </row>
    <row r="102" spans="1:28" s="58" customFormat="1" ht="15">
      <c r="A102" s="193" t="s">
        <v>177</v>
      </c>
      <c r="B102" s="164">
        <v>5740000</v>
      </c>
      <c r="C102" s="162">
        <v>55000</v>
      </c>
      <c r="D102" s="170">
        <v>0.01</v>
      </c>
      <c r="E102" s="164">
        <v>159500</v>
      </c>
      <c r="F102" s="112">
        <v>-14000</v>
      </c>
      <c r="G102" s="170">
        <v>-0.08</v>
      </c>
      <c r="H102" s="164">
        <v>23000</v>
      </c>
      <c r="I102" s="112">
        <v>-3000</v>
      </c>
      <c r="J102" s="170">
        <v>-0.12</v>
      </c>
      <c r="K102" s="164">
        <v>5922500</v>
      </c>
      <c r="L102" s="112">
        <v>38000</v>
      </c>
      <c r="M102" s="127">
        <v>0.01</v>
      </c>
      <c r="N102" s="112">
        <v>5531000</v>
      </c>
      <c r="O102" s="173">
        <f t="shared" si="10"/>
        <v>0.9338961587167581</v>
      </c>
      <c r="P102" s="108">
        <f>Volume!K102</f>
        <v>344.75</v>
      </c>
      <c r="Q102" s="69">
        <f>Volume!J102</f>
        <v>361.5</v>
      </c>
      <c r="R102" s="237">
        <f t="shared" si="11"/>
        <v>214.098375</v>
      </c>
      <c r="S102" s="103">
        <f t="shared" si="12"/>
        <v>199.94565</v>
      </c>
      <c r="T102" s="109">
        <f t="shared" si="13"/>
        <v>5884500</v>
      </c>
      <c r="U102" s="103">
        <f t="shared" si="14"/>
        <v>0.6457642960319483</v>
      </c>
      <c r="V102" s="103">
        <f t="shared" si="15"/>
        <v>207.501</v>
      </c>
      <c r="W102" s="103">
        <f t="shared" si="16"/>
        <v>5.765925</v>
      </c>
      <c r="X102" s="103">
        <f t="shared" si="17"/>
        <v>0.83145</v>
      </c>
      <c r="Y102" s="103">
        <f t="shared" si="18"/>
        <v>202.8681375</v>
      </c>
      <c r="Z102" s="237">
        <f t="shared" si="19"/>
        <v>11.230237500000015</v>
      </c>
      <c r="AA102" s="78"/>
      <c r="AB102" s="77"/>
    </row>
    <row r="103" spans="1:28" s="7" customFormat="1" ht="15">
      <c r="A103" s="193" t="s">
        <v>168</v>
      </c>
      <c r="B103" s="164">
        <v>135900</v>
      </c>
      <c r="C103" s="162">
        <v>300</v>
      </c>
      <c r="D103" s="170">
        <v>0</v>
      </c>
      <c r="E103" s="164">
        <v>0</v>
      </c>
      <c r="F103" s="112">
        <v>0</v>
      </c>
      <c r="G103" s="170">
        <v>0</v>
      </c>
      <c r="H103" s="164">
        <v>0</v>
      </c>
      <c r="I103" s="112">
        <v>0</v>
      </c>
      <c r="J103" s="170">
        <v>0</v>
      </c>
      <c r="K103" s="164">
        <v>135900</v>
      </c>
      <c r="L103" s="112">
        <v>300</v>
      </c>
      <c r="M103" s="127">
        <v>0</v>
      </c>
      <c r="N103" s="112">
        <v>133500</v>
      </c>
      <c r="O103" s="173">
        <f t="shared" si="10"/>
        <v>0.9823399558498896</v>
      </c>
      <c r="P103" s="108">
        <f>Volume!K103</f>
        <v>663</v>
      </c>
      <c r="Q103" s="69">
        <f>Volume!J103</f>
        <v>660.8</v>
      </c>
      <c r="R103" s="237">
        <f t="shared" si="11"/>
        <v>8.980272</v>
      </c>
      <c r="S103" s="103">
        <f t="shared" si="12"/>
        <v>8.82168</v>
      </c>
      <c r="T103" s="109">
        <f t="shared" si="13"/>
        <v>135600</v>
      </c>
      <c r="U103" s="103">
        <f t="shared" si="14"/>
        <v>0.22123893805309736</v>
      </c>
      <c r="V103" s="103">
        <f t="shared" si="15"/>
        <v>8.980272</v>
      </c>
      <c r="W103" s="103">
        <f t="shared" si="16"/>
        <v>0</v>
      </c>
      <c r="X103" s="103">
        <f t="shared" si="17"/>
        <v>0</v>
      </c>
      <c r="Y103" s="103">
        <f t="shared" si="18"/>
        <v>8.99028</v>
      </c>
      <c r="Z103" s="237">
        <f t="shared" si="19"/>
        <v>-0.010008000000000905</v>
      </c>
      <c r="AB103" s="77"/>
    </row>
    <row r="104" spans="1:28" s="7" customFormat="1" ht="15">
      <c r="A104" s="193" t="s">
        <v>132</v>
      </c>
      <c r="B104" s="164">
        <v>1660400</v>
      </c>
      <c r="C104" s="162">
        <v>20800</v>
      </c>
      <c r="D104" s="170">
        <v>0.01</v>
      </c>
      <c r="E104" s="164">
        <v>6000</v>
      </c>
      <c r="F104" s="112">
        <v>0</v>
      </c>
      <c r="G104" s="170">
        <v>0</v>
      </c>
      <c r="H104" s="164">
        <v>3200</v>
      </c>
      <c r="I104" s="112">
        <v>0</v>
      </c>
      <c r="J104" s="170">
        <v>0</v>
      </c>
      <c r="K104" s="164">
        <v>1669600</v>
      </c>
      <c r="L104" s="112">
        <v>20800</v>
      </c>
      <c r="M104" s="127">
        <v>0.01</v>
      </c>
      <c r="N104" s="112">
        <v>1612000</v>
      </c>
      <c r="O104" s="173">
        <f t="shared" si="10"/>
        <v>0.9655007187350264</v>
      </c>
      <c r="P104" s="108">
        <f>Volume!K104</f>
        <v>791.7</v>
      </c>
      <c r="Q104" s="69">
        <f>Volume!J104</f>
        <v>791.1</v>
      </c>
      <c r="R104" s="237">
        <f t="shared" si="11"/>
        <v>132.082056</v>
      </c>
      <c r="S104" s="103">
        <f t="shared" si="12"/>
        <v>127.52532</v>
      </c>
      <c r="T104" s="109">
        <f t="shared" si="13"/>
        <v>1648800</v>
      </c>
      <c r="U104" s="103">
        <f t="shared" si="14"/>
        <v>1.2615235322658904</v>
      </c>
      <c r="V104" s="103">
        <f t="shared" si="15"/>
        <v>131.354244</v>
      </c>
      <c r="W104" s="103">
        <f t="shared" si="16"/>
        <v>0.47466</v>
      </c>
      <c r="X104" s="103">
        <f t="shared" si="17"/>
        <v>0.253152</v>
      </c>
      <c r="Y104" s="103">
        <f t="shared" si="18"/>
        <v>130.535496</v>
      </c>
      <c r="Z104" s="237">
        <f t="shared" si="19"/>
        <v>1.5465599999999995</v>
      </c>
      <c r="AB104" s="77"/>
    </row>
    <row r="105" spans="1:28" s="58" customFormat="1" ht="15">
      <c r="A105" s="193" t="s">
        <v>144</v>
      </c>
      <c r="B105" s="164">
        <v>282875</v>
      </c>
      <c r="C105" s="162">
        <v>-2250</v>
      </c>
      <c r="D105" s="170">
        <v>-0.01</v>
      </c>
      <c r="E105" s="164">
        <v>125</v>
      </c>
      <c r="F105" s="112">
        <v>0</v>
      </c>
      <c r="G105" s="170">
        <v>0</v>
      </c>
      <c r="H105" s="164">
        <v>0</v>
      </c>
      <c r="I105" s="112">
        <v>0</v>
      </c>
      <c r="J105" s="170">
        <v>0</v>
      </c>
      <c r="K105" s="164">
        <v>283000</v>
      </c>
      <c r="L105" s="112">
        <v>-2250</v>
      </c>
      <c r="M105" s="127">
        <v>-0.01</v>
      </c>
      <c r="N105" s="112">
        <v>281375</v>
      </c>
      <c r="O105" s="173">
        <f t="shared" si="10"/>
        <v>0.9942579505300353</v>
      </c>
      <c r="P105" s="108">
        <f>Volume!K105</f>
        <v>3419.55</v>
      </c>
      <c r="Q105" s="69">
        <f>Volume!J105</f>
        <v>3432.15</v>
      </c>
      <c r="R105" s="237">
        <f t="shared" si="11"/>
        <v>97.129845</v>
      </c>
      <c r="S105" s="103">
        <f t="shared" si="12"/>
        <v>96.572120625</v>
      </c>
      <c r="T105" s="109">
        <f t="shared" si="13"/>
        <v>285250</v>
      </c>
      <c r="U105" s="103">
        <f t="shared" si="14"/>
        <v>-0.7887817703768624</v>
      </c>
      <c r="V105" s="103">
        <f t="shared" si="15"/>
        <v>97.086943125</v>
      </c>
      <c r="W105" s="103">
        <f t="shared" si="16"/>
        <v>0.042901875</v>
      </c>
      <c r="X105" s="103">
        <f t="shared" si="17"/>
        <v>0</v>
      </c>
      <c r="Y105" s="103">
        <f t="shared" si="18"/>
        <v>97.54266375</v>
      </c>
      <c r="Z105" s="237">
        <f t="shared" si="19"/>
        <v>-0.41281874999999957</v>
      </c>
      <c r="AA105" s="78"/>
      <c r="AB105" s="77"/>
    </row>
    <row r="106" spans="1:28" s="7" customFormat="1" ht="15">
      <c r="A106" s="193" t="s">
        <v>291</v>
      </c>
      <c r="B106" s="164">
        <v>1250100</v>
      </c>
      <c r="C106" s="162">
        <v>324600</v>
      </c>
      <c r="D106" s="170">
        <v>0.35</v>
      </c>
      <c r="E106" s="164">
        <v>1800</v>
      </c>
      <c r="F106" s="112">
        <v>300</v>
      </c>
      <c r="G106" s="170">
        <v>0.2</v>
      </c>
      <c r="H106" s="164">
        <v>0</v>
      </c>
      <c r="I106" s="112">
        <v>0</v>
      </c>
      <c r="J106" s="170">
        <v>0</v>
      </c>
      <c r="K106" s="164">
        <v>1251900</v>
      </c>
      <c r="L106" s="112">
        <v>324900</v>
      </c>
      <c r="M106" s="127">
        <v>0.35</v>
      </c>
      <c r="N106" s="112">
        <v>1189200</v>
      </c>
      <c r="O106" s="173">
        <f t="shared" si="10"/>
        <v>0.9499161274862209</v>
      </c>
      <c r="P106" s="108">
        <f>Volume!K106</f>
        <v>695.15</v>
      </c>
      <c r="Q106" s="69">
        <f>Volume!J106</f>
        <v>698.6</v>
      </c>
      <c r="R106" s="237">
        <f t="shared" si="11"/>
        <v>87.457734</v>
      </c>
      <c r="S106" s="103">
        <f t="shared" si="12"/>
        <v>83.077512</v>
      </c>
      <c r="T106" s="109">
        <f t="shared" si="13"/>
        <v>927000</v>
      </c>
      <c r="U106" s="103">
        <f t="shared" si="14"/>
        <v>35.04854368932039</v>
      </c>
      <c r="V106" s="103">
        <f t="shared" si="15"/>
        <v>87.331986</v>
      </c>
      <c r="W106" s="103">
        <f t="shared" si="16"/>
        <v>0.125748</v>
      </c>
      <c r="X106" s="103">
        <f t="shared" si="17"/>
        <v>0</v>
      </c>
      <c r="Y106" s="103">
        <f t="shared" si="18"/>
        <v>64.440405</v>
      </c>
      <c r="Z106" s="237">
        <f t="shared" si="19"/>
        <v>23.017329000000004</v>
      </c>
      <c r="AB106" s="77"/>
    </row>
    <row r="107" spans="1:28" s="58" customFormat="1" ht="15">
      <c r="A107" s="193" t="s">
        <v>133</v>
      </c>
      <c r="B107" s="164">
        <v>27068750</v>
      </c>
      <c r="C107" s="162">
        <v>1025000</v>
      </c>
      <c r="D107" s="170">
        <v>0.04</v>
      </c>
      <c r="E107" s="164">
        <v>6375000</v>
      </c>
      <c r="F107" s="112">
        <v>37500</v>
      </c>
      <c r="G107" s="170">
        <v>0.01</v>
      </c>
      <c r="H107" s="164">
        <v>687500</v>
      </c>
      <c r="I107" s="112">
        <v>0</v>
      </c>
      <c r="J107" s="170">
        <v>0</v>
      </c>
      <c r="K107" s="164">
        <v>34131250</v>
      </c>
      <c r="L107" s="112">
        <v>1062500</v>
      </c>
      <c r="M107" s="127">
        <v>0.03</v>
      </c>
      <c r="N107" s="112">
        <v>30618750</v>
      </c>
      <c r="O107" s="173">
        <f t="shared" si="10"/>
        <v>0.8970884453396814</v>
      </c>
      <c r="P107" s="108">
        <f>Volume!K107</f>
        <v>33.25</v>
      </c>
      <c r="Q107" s="69">
        <f>Volume!J107</f>
        <v>33.3</v>
      </c>
      <c r="R107" s="237">
        <f t="shared" si="11"/>
        <v>113.6570625</v>
      </c>
      <c r="S107" s="103">
        <f t="shared" si="12"/>
        <v>101.96043749999998</v>
      </c>
      <c r="T107" s="109">
        <f t="shared" si="13"/>
        <v>33068750</v>
      </c>
      <c r="U107" s="103">
        <f t="shared" si="14"/>
        <v>3.213003213003213</v>
      </c>
      <c r="V107" s="103">
        <f t="shared" si="15"/>
        <v>90.13893749999998</v>
      </c>
      <c r="W107" s="103">
        <f t="shared" si="16"/>
        <v>21.228749999999998</v>
      </c>
      <c r="X107" s="103">
        <f t="shared" si="17"/>
        <v>2.2893749999999997</v>
      </c>
      <c r="Y107" s="103">
        <f t="shared" si="18"/>
        <v>109.95359375</v>
      </c>
      <c r="Z107" s="237">
        <f t="shared" si="19"/>
        <v>3.703468749999999</v>
      </c>
      <c r="AA107" s="78"/>
      <c r="AB107" s="77"/>
    </row>
    <row r="108" spans="1:28" s="7" customFormat="1" ht="15">
      <c r="A108" s="193" t="s">
        <v>169</v>
      </c>
      <c r="B108" s="164">
        <v>10598000</v>
      </c>
      <c r="C108" s="162">
        <v>186000</v>
      </c>
      <c r="D108" s="170">
        <v>0.02</v>
      </c>
      <c r="E108" s="164">
        <v>18000</v>
      </c>
      <c r="F108" s="112">
        <v>0</v>
      </c>
      <c r="G108" s="170">
        <v>0</v>
      </c>
      <c r="H108" s="164">
        <v>0</v>
      </c>
      <c r="I108" s="112">
        <v>0</v>
      </c>
      <c r="J108" s="170">
        <v>0</v>
      </c>
      <c r="K108" s="164">
        <v>10616000</v>
      </c>
      <c r="L108" s="112">
        <v>186000</v>
      </c>
      <c r="M108" s="127">
        <v>0.02</v>
      </c>
      <c r="N108" s="112">
        <v>8018000</v>
      </c>
      <c r="O108" s="173">
        <f t="shared" si="10"/>
        <v>0.7552750565184627</v>
      </c>
      <c r="P108" s="108">
        <f>Volume!K108</f>
        <v>146</v>
      </c>
      <c r="Q108" s="69">
        <f>Volume!J108</f>
        <v>145.05</v>
      </c>
      <c r="R108" s="237">
        <f t="shared" si="11"/>
        <v>153.98508</v>
      </c>
      <c r="S108" s="103">
        <f t="shared" si="12"/>
        <v>116.30109</v>
      </c>
      <c r="T108" s="109">
        <f t="shared" si="13"/>
        <v>10430000</v>
      </c>
      <c r="U108" s="103">
        <f t="shared" si="14"/>
        <v>1.7833173537871525</v>
      </c>
      <c r="V108" s="103">
        <f t="shared" si="15"/>
        <v>153.72399000000001</v>
      </c>
      <c r="W108" s="103">
        <f t="shared" si="16"/>
        <v>0.26109</v>
      </c>
      <c r="X108" s="103">
        <f t="shared" si="17"/>
        <v>0</v>
      </c>
      <c r="Y108" s="103">
        <f t="shared" si="18"/>
        <v>152.278</v>
      </c>
      <c r="Z108" s="237">
        <f t="shared" si="19"/>
        <v>1.707080000000019</v>
      </c>
      <c r="AB108" s="77"/>
    </row>
    <row r="109" spans="1:28" s="7" customFormat="1" ht="15">
      <c r="A109" s="193" t="s">
        <v>292</v>
      </c>
      <c r="B109" s="164">
        <v>2465650</v>
      </c>
      <c r="C109" s="162">
        <v>-85800</v>
      </c>
      <c r="D109" s="170">
        <v>-0.03</v>
      </c>
      <c r="E109" s="164">
        <v>9350</v>
      </c>
      <c r="F109" s="112">
        <v>1650</v>
      </c>
      <c r="G109" s="170">
        <v>0.21</v>
      </c>
      <c r="H109" s="164">
        <v>0</v>
      </c>
      <c r="I109" s="112">
        <v>0</v>
      </c>
      <c r="J109" s="170">
        <v>0</v>
      </c>
      <c r="K109" s="164">
        <v>2475000</v>
      </c>
      <c r="L109" s="112">
        <v>-84150</v>
      </c>
      <c r="M109" s="127">
        <v>-0.03</v>
      </c>
      <c r="N109" s="112">
        <v>1791350</v>
      </c>
      <c r="O109" s="173">
        <f t="shared" si="10"/>
        <v>0.7237777777777777</v>
      </c>
      <c r="P109" s="108">
        <f>Volume!K109</f>
        <v>595.8</v>
      </c>
      <c r="Q109" s="69">
        <f>Volume!J109</f>
        <v>605.9</v>
      </c>
      <c r="R109" s="237">
        <f t="shared" si="11"/>
        <v>149.96025</v>
      </c>
      <c r="S109" s="103">
        <f t="shared" si="12"/>
        <v>108.5378965</v>
      </c>
      <c r="T109" s="109">
        <f t="shared" si="13"/>
        <v>2559150</v>
      </c>
      <c r="U109" s="103">
        <f t="shared" si="14"/>
        <v>-3.2882011605415857</v>
      </c>
      <c r="V109" s="103">
        <f t="shared" si="15"/>
        <v>149.3937335</v>
      </c>
      <c r="W109" s="103">
        <f t="shared" si="16"/>
        <v>0.5665165</v>
      </c>
      <c r="X109" s="103">
        <f t="shared" si="17"/>
        <v>0</v>
      </c>
      <c r="Y109" s="103">
        <f t="shared" si="18"/>
        <v>152.474157</v>
      </c>
      <c r="Z109" s="237">
        <f t="shared" si="19"/>
        <v>-2.513906999999989</v>
      </c>
      <c r="AB109" s="77"/>
    </row>
    <row r="110" spans="1:28" s="7" customFormat="1" ht="15">
      <c r="A110" s="193" t="s">
        <v>417</v>
      </c>
      <c r="B110" s="164">
        <v>900000</v>
      </c>
      <c r="C110" s="162">
        <v>32000</v>
      </c>
      <c r="D110" s="170">
        <v>0.04</v>
      </c>
      <c r="E110" s="164">
        <v>0</v>
      </c>
      <c r="F110" s="112">
        <v>0</v>
      </c>
      <c r="G110" s="170">
        <v>0</v>
      </c>
      <c r="H110" s="164">
        <v>0</v>
      </c>
      <c r="I110" s="112">
        <v>0</v>
      </c>
      <c r="J110" s="170">
        <v>0</v>
      </c>
      <c r="K110" s="164">
        <v>900000</v>
      </c>
      <c r="L110" s="112">
        <v>32000</v>
      </c>
      <c r="M110" s="127">
        <v>0.04</v>
      </c>
      <c r="N110" s="112">
        <v>873000</v>
      </c>
      <c r="O110" s="173">
        <f t="shared" si="10"/>
        <v>0.97</v>
      </c>
      <c r="P110" s="108">
        <f>Volume!K110</f>
        <v>375.95</v>
      </c>
      <c r="Q110" s="69">
        <f>Volume!J110</f>
        <v>386</v>
      </c>
      <c r="R110" s="237">
        <f t="shared" si="11"/>
        <v>34.74</v>
      </c>
      <c r="S110" s="103">
        <f t="shared" si="12"/>
        <v>33.6978</v>
      </c>
      <c r="T110" s="109">
        <f t="shared" si="13"/>
        <v>868000</v>
      </c>
      <c r="U110" s="103">
        <f t="shared" si="14"/>
        <v>3.686635944700461</v>
      </c>
      <c r="V110" s="103">
        <f t="shared" si="15"/>
        <v>34.74</v>
      </c>
      <c r="W110" s="103">
        <f t="shared" si="16"/>
        <v>0</v>
      </c>
      <c r="X110" s="103">
        <f t="shared" si="17"/>
        <v>0</v>
      </c>
      <c r="Y110" s="103">
        <f t="shared" si="18"/>
        <v>32.63246</v>
      </c>
      <c r="Z110" s="237">
        <f t="shared" si="19"/>
        <v>2.10754</v>
      </c>
      <c r="AB110" s="77"/>
    </row>
    <row r="111" spans="1:28" s="7" customFormat="1" ht="15">
      <c r="A111" s="193" t="s">
        <v>293</v>
      </c>
      <c r="B111" s="164">
        <v>1692350</v>
      </c>
      <c r="C111" s="162">
        <v>-63800</v>
      </c>
      <c r="D111" s="170">
        <v>-0.04</v>
      </c>
      <c r="E111" s="164">
        <v>6050</v>
      </c>
      <c r="F111" s="112">
        <v>-550</v>
      </c>
      <c r="G111" s="170">
        <v>-0.08</v>
      </c>
      <c r="H111" s="164">
        <v>0</v>
      </c>
      <c r="I111" s="112">
        <v>0</v>
      </c>
      <c r="J111" s="170">
        <v>0</v>
      </c>
      <c r="K111" s="164">
        <v>1698400</v>
      </c>
      <c r="L111" s="112">
        <v>-64350</v>
      </c>
      <c r="M111" s="127">
        <v>-0.04</v>
      </c>
      <c r="N111" s="112">
        <v>1576850</v>
      </c>
      <c r="O111" s="173">
        <f t="shared" si="10"/>
        <v>0.9284326424870466</v>
      </c>
      <c r="P111" s="108">
        <f>Volume!K111</f>
        <v>589.75</v>
      </c>
      <c r="Q111" s="69">
        <f>Volume!J111</f>
        <v>602.2</v>
      </c>
      <c r="R111" s="237">
        <f t="shared" si="11"/>
        <v>102.27764800000001</v>
      </c>
      <c r="S111" s="103">
        <f t="shared" si="12"/>
        <v>94.957907</v>
      </c>
      <c r="T111" s="109">
        <f t="shared" si="13"/>
        <v>1762750</v>
      </c>
      <c r="U111" s="103">
        <f t="shared" si="14"/>
        <v>-3.650546021840874</v>
      </c>
      <c r="V111" s="103">
        <f t="shared" si="15"/>
        <v>101.913317</v>
      </c>
      <c r="W111" s="103">
        <f t="shared" si="16"/>
        <v>0.36433100000000007</v>
      </c>
      <c r="X111" s="103">
        <f t="shared" si="17"/>
        <v>0</v>
      </c>
      <c r="Y111" s="103">
        <f t="shared" si="18"/>
        <v>103.95818125</v>
      </c>
      <c r="Z111" s="237">
        <f t="shared" si="19"/>
        <v>-1.680533249999982</v>
      </c>
      <c r="AB111" s="77"/>
    </row>
    <row r="112" spans="1:28" s="58" customFormat="1" ht="15">
      <c r="A112" s="193" t="s">
        <v>178</v>
      </c>
      <c r="B112" s="164">
        <v>2568750</v>
      </c>
      <c r="C112" s="162">
        <v>80000</v>
      </c>
      <c r="D112" s="170">
        <v>0.03</v>
      </c>
      <c r="E112" s="164">
        <v>48750</v>
      </c>
      <c r="F112" s="112">
        <v>2500</v>
      </c>
      <c r="G112" s="170">
        <v>0.05</v>
      </c>
      <c r="H112" s="164">
        <v>0</v>
      </c>
      <c r="I112" s="112">
        <v>0</v>
      </c>
      <c r="J112" s="170">
        <v>0</v>
      </c>
      <c r="K112" s="164">
        <v>2617500</v>
      </c>
      <c r="L112" s="112">
        <v>82500</v>
      </c>
      <c r="M112" s="127">
        <v>0.03</v>
      </c>
      <c r="N112" s="112">
        <v>2605000</v>
      </c>
      <c r="O112" s="173">
        <f t="shared" si="10"/>
        <v>0.9952244508118434</v>
      </c>
      <c r="P112" s="108">
        <f>Volume!K112</f>
        <v>171.2</v>
      </c>
      <c r="Q112" s="69">
        <f>Volume!J112</f>
        <v>170.9</v>
      </c>
      <c r="R112" s="237">
        <f t="shared" si="11"/>
        <v>44.733075</v>
      </c>
      <c r="S112" s="103">
        <f t="shared" si="12"/>
        <v>44.51945</v>
      </c>
      <c r="T112" s="109">
        <f t="shared" si="13"/>
        <v>2535000</v>
      </c>
      <c r="U112" s="103">
        <f t="shared" si="14"/>
        <v>3.2544378698224854</v>
      </c>
      <c r="V112" s="103">
        <f t="shared" si="15"/>
        <v>43.8999375</v>
      </c>
      <c r="W112" s="103">
        <f t="shared" si="16"/>
        <v>0.8331375</v>
      </c>
      <c r="X112" s="103">
        <f t="shared" si="17"/>
        <v>0</v>
      </c>
      <c r="Y112" s="103">
        <f t="shared" si="18"/>
        <v>43.3992</v>
      </c>
      <c r="Z112" s="237">
        <f t="shared" si="19"/>
        <v>1.333874999999999</v>
      </c>
      <c r="AA112" s="78"/>
      <c r="AB112" s="77"/>
    </row>
    <row r="113" spans="1:28" s="58" customFormat="1" ht="15">
      <c r="A113" s="193" t="s">
        <v>145</v>
      </c>
      <c r="B113" s="164">
        <v>1506200</v>
      </c>
      <c r="C113" s="162">
        <v>-79900</v>
      </c>
      <c r="D113" s="170">
        <v>-0.05</v>
      </c>
      <c r="E113" s="164">
        <v>125800</v>
      </c>
      <c r="F113" s="112">
        <v>6800</v>
      </c>
      <c r="G113" s="170">
        <v>0.06</v>
      </c>
      <c r="H113" s="164">
        <v>1700</v>
      </c>
      <c r="I113" s="112">
        <v>1700</v>
      </c>
      <c r="J113" s="170">
        <v>0</v>
      </c>
      <c r="K113" s="164">
        <v>1633700</v>
      </c>
      <c r="L113" s="112">
        <v>-71400</v>
      </c>
      <c r="M113" s="127">
        <v>-0.04</v>
      </c>
      <c r="N113" s="112">
        <v>1387200</v>
      </c>
      <c r="O113" s="173">
        <f t="shared" si="10"/>
        <v>0.8491155046826223</v>
      </c>
      <c r="P113" s="108">
        <f>Volume!K113</f>
        <v>174.65</v>
      </c>
      <c r="Q113" s="69">
        <f>Volume!J113</f>
        <v>177.7</v>
      </c>
      <c r="R113" s="237">
        <f t="shared" si="11"/>
        <v>29.030849</v>
      </c>
      <c r="S113" s="103">
        <f t="shared" si="12"/>
        <v>24.650543999999996</v>
      </c>
      <c r="T113" s="109">
        <f t="shared" si="13"/>
        <v>1705100</v>
      </c>
      <c r="U113" s="103">
        <f t="shared" si="14"/>
        <v>-4.187437686939183</v>
      </c>
      <c r="V113" s="103">
        <f t="shared" si="15"/>
        <v>26.765174</v>
      </c>
      <c r="W113" s="103">
        <f t="shared" si="16"/>
        <v>2.235466</v>
      </c>
      <c r="X113" s="103">
        <f t="shared" si="17"/>
        <v>0.030209</v>
      </c>
      <c r="Y113" s="103">
        <f t="shared" si="18"/>
        <v>29.7795715</v>
      </c>
      <c r="Z113" s="237">
        <f t="shared" si="19"/>
        <v>-0.7487224999999995</v>
      </c>
      <c r="AA113" s="78"/>
      <c r="AB113" s="77"/>
    </row>
    <row r="114" spans="1:28" s="7" customFormat="1" ht="15">
      <c r="A114" s="193" t="s">
        <v>272</v>
      </c>
      <c r="B114" s="164">
        <v>2507500</v>
      </c>
      <c r="C114" s="162">
        <v>66300</v>
      </c>
      <c r="D114" s="170">
        <v>0.03</v>
      </c>
      <c r="E114" s="164">
        <v>131750</v>
      </c>
      <c r="F114" s="112">
        <v>-5100</v>
      </c>
      <c r="G114" s="170">
        <v>-0.04</v>
      </c>
      <c r="H114" s="164">
        <v>21250</v>
      </c>
      <c r="I114" s="112">
        <v>1700</v>
      </c>
      <c r="J114" s="170">
        <v>0.09</v>
      </c>
      <c r="K114" s="164">
        <v>2660500</v>
      </c>
      <c r="L114" s="112">
        <v>62900</v>
      </c>
      <c r="M114" s="127">
        <v>0.02</v>
      </c>
      <c r="N114" s="112">
        <v>2570400</v>
      </c>
      <c r="O114" s="173">
        <f t="shared" si="10"/>
        <v>0.9661341853035144</v>
      </c>
      <c r="P114" s="108">
        <f>Volume!K114</f>
        <v>205.2</v>
      </c>
      <c r="Q114" s="69">
        <f>Volume!J114</f>
        <v>210.65</v>
      </c>
      <c r="R114" s="237">
        <f t="shared" si="11"/>
        <v>56.0434325</v>
      </c>
      <c r="S114" s="103">
        <f t="shared" si="12"/>
        <v>54.145476</v>
      </c>
      <c r="T114" s="109">
        <f t="shared" si="13"/>
        <v>2597600</v>
      </c>
      <c r="U114" s="103">
        <f t="shared" si="14"/>
        <v>2.4214659685863875</v>
      </c>
      <c r="V114" s="103">
        <f t="shared" si="15"/>
        <v>52.8204875</v>
      </c>
      <c r="W114" s="103">
        <f t="shared" si="16"/>
        <v>2.77531375</v>
      </c>
      <c r="X114" s="103">
        <f t="shared" si="17"/>
        <v>0.44763125</v>
      </c>
      <c r="Y114" s="103">
        <f t="shared" si="18"/>
        <v>53.302752</v>
      </c>
      <c r="Z114" s="237">
        <f t="shared" si="19"/>
        <v>2.7406805000000034</v>
      </c>
      <c r="AB114" s="77"/>
    </row>
    <row r="115" spans="1:28" s="58" customFormat="1" ht="15">
      <c r="A115" s="193" t="s">
        <v>210</v>
      </c>
      <c r="B115" s="164">
        <v>2527200</v>
      </c>
      <c r="C115" s="162">
        <v>-1400</v>
      </c>
      <c r="D115" s="170">
        <v>0</v>
      </c>
      <c r="E115" s="164">
        <v>64400</v>
      </c>
      <c r="F115" s="112">
        <v>-800</v>
      </c>
      <c r="G115" s="170">
        <v>-0.01</v>
      </c>
      <c r="H115" s="164">
        <v>14000</v>
      </c>
      <c r="I115" s="112">
        <v>400</v>
      </c>
      <c r="J115" s="170">
        <v>0.03</v>
      </c>
      <c r="K115" s="164">
        <v>2605600</v>
      </c>
      <c r="L115" s="112">
        <v>-1800</v>
      </c>
      <c r="M115" s="127">
        <v>0</v>
      </c>
      <c r="N115" s="112">
        <v>2127200</v>
      </c>
      <c r="O115" s="173">
        <f t="shared" si="10"/>
        <v>0.81639545594105</v>
      </c>
      <c r="P115" s="108">
        <f>Volume!K115</f>
        <v>1995.9</v>
      </c>
      <c r="Q115" s="69">
        <f>Volume!J115</f>
        <v>2026.65</v>
      </c>
      <c r="R115" s="237">
        <f t="shared" si="11"/>
        <v>528.063924</v>
      </c>
      <c r="S115" s="103">
        <f t="shared" si="12"/>
        <v>431.108988</v>
      </c>
      <c r="T115" s="109">
        <f t="shared" si="13"/>
        <v>2607400</v>
      </c>
      <c r="U115" s="103">
        <f t="shared" si="14"/>
        <v>-0.06903428702922451</v>
      </c>
      <c r="V115" s="103">
        <f t="shared" si="15"/>
        <v>512.174988</v>
      </c>
      <c r="W115" s="103">
        <f t="shared" si="16"/>
        <v>13.051626</v>
      </c>
      <c r="X115" s="103">
        <f t="shared" si="17"/>
        <v>2.83731</v>
      </c>
      <c r="Y115" s="103">
        <f t="shared" si="18"/>
        <v>520.410966</v>
      </c>
      <c r="Z115" s="237">
        <f t="shared" si="19"/>
        <v>7.652958000000012</v>
      </c>
      <c r="AA115" s="78"/>
      <c r="AB115" s="77"/>
    </row>
    <row r="116" spans="1:28" s="58" customFormat="1" ht="15">
      <c r="A116" s="193" t="s">
        <v>294</v>
      </c>
      <c r="B116" s="164">
        <v>3963750</v>
      </c>
      <c r="C116" s="162">
        <v>-38850</v>
      </c>
      <c r="D116" s="170">
        <v>-0.01</v>
      </c>
      <c r="E116" s="164">
        <v>29400</v>
      </c>
      <c r="F116" s="112">
        <v>350</v>
      </c>
      <c r="G116" s="170">
        <v>0.01</v>
      </c>
      <c r="H116" s="164">
        <v>350</v>
      </c>
      <c r="I116" s="112">
        <v>0</v>
      </c>
      <c r="J116" s="170">
        <v>0</v>
      </c>
      <c r="K116" s="164">
        <v>3993500</v>
      </c>
      <c r="L116" s="112">
        <v>-38500</v>
      </c>
      <c r="M116" s="127">
        <v>-0.01</v>
      </c>
      <c r="N116" s="112">
        <v>3511900</v>
      </c>
      <c r="O116" s="173">
        <f t="shared" si="10"/>
        <v>0.8794040315512708</v>
      </c>
      <c r="P116" s="108">
        <f>Volume!K116</f>
        <v>692.75</v>
      </c>
      <c r="Q116" s="69">
        <f>Volume!J116</f>
        <v>685.9</v>
      </c>
      <c r="R116" s="237">
        <f t="shared" si="11"/>
        <v>273.914165</v>
      </c>
      <c r="S116" s="103">
        <f t="shared" si="12"/>
        <v>240.881221</v>
      </c>
      <c r="T116" s="109">
        <f t="shared" si="13"/>
        <v>4032000</v>
      </c>
      <c r="U116" s="103">
        <f t="shared" si="14"/>
        <v>-0.9548611111111112</v>
      </c>
      <c r="V116" s="103">
        <f t="shared" si="15"/>
        <v>271.8736125</v>
      </c>
      <c r="W116" s="103">
        <f t="shared" si="16"/>
        <v>2.016546</v>
      </c>
      <c r="X116" s="103">
        <f t="shared" si="17"/>
        <v>0.0240065</v>
      </c>
      <c r="Y116" s="103">
        <f t="shared" si="18"/>
        <v>279.3168</v>
      </c>
      <c r="Z116" s="237">
        <f t="shared" si="19"/>
        <v>-5.402634999999975</v>
      </c>
      <c r="AA116" s="78"/>
      <c r="AB116" s="77"/>
    </row>
    <row r="117" spans="1:28" s="7" customFormat="1" ht="15">
      <c r="A117" s="193" t="s">
        <v>7</v>
      </c>
      <c r="B117" s="164">
        <v>2807688</v>
      </c>
      <c r="C117" s="162">
        <v>-94536</v>
      </c>
      <c r="D117" s="170">
        <v>-0.03</v>
      </c>
      <c r="E117" s="164">
        <v>86736</v>
      </c>
      <c r="F117" s="112">
        <v>-936</v>
      </c>
      <c r="G117" s="170">
        <v>-0.01</v>
      </c>
      <c r="H117" s="164">
        <v>8112</v>
      </c>
      <c r="I117" s="112">
        <v>-312</v>
      </c>
      <c r="J117" s="170">
        <v>-0.04</v>
      </c>
      <c r="K117" s="164">
        <v>2902536</v>
      </c>
      <c r="L117" s="112">
        <v>-95784</v>
      </c>
      <c r="M117" s="127">
        <v>-0.03</v>
      </c>
      <c r="N117" s="112">
        <v>2676960</v>
      </c>
      <c r="O117" s="173">
        <f t="shared" si="10"/>
        <v>0.9222831344727507</v>
      </c>
      <c r="P117" s="108">
        <f>Volume!K117</f>
        <v>701</v>
      </c>
      <c r="Q117" s="69">
        <f>Volume!J117</f>
        <v>713.45</v>
      </c>
      <c r="R117" s="237">
        <f t="shared" si="11"/>
        <v>207.08143092</v>
      </c>
      <c r="S117" s="103">
        <f t="shared" si="12"/>
        <v>190.98771120000004</v>
      </c>
      <c r="T117" s="109">
        <f t="shared" si="13"/>
        <v>2998320</v>
      </c>
      <c r="U117" s="103">
        <f t="shared" si="14"/>
        <v>-3.1945889698231014</v>
      </c>
      <c r="V117" s="103">
        <f t="shared" si="15"/>
        <v>200.31450036</v>
      </c>
      <c r="W117" s="103">
        <f t="shared" si="16"/>
        <v>6.1881799200000005</v>
      </c>
      <c r="X117" s="103">
        <f t="shared" si="17"/>
        <v>0.57875064</v>
      </c>
      <c r="Y117" s="103">
        <f t="shared" si="18"/>
        <v>210.182232</v>
      </c>
      <c r="Z117" s="237">
        <f t="shared" si="19"/>
        <v>-3.1008010799999965</v>
      </c>
      <c r="AB117" s="77"/>
    </row>
    <row r="118" spans="1:28" s="58" customFormat="1" ht="15">
      <c r="A118" s="193" t="s">
        <v>170</v>
      </c>
      <c r="B118" s="164">
        <v>1714800</v>
      </c>
      <c r="C118" s="162">
        <v>106200</v>
      </c>
      <c r="D118" s="170">
        <v>0.07</v>
      </c>
      <c r="E118" s="164">
        <v>3600</v>
      </c>
      <c r="F118" s="112">
        <v>0</v>
      </c>
      <c r="G118" s="170">
        <v>0</v>
      </c>
      <c r="H118" s="164">
        <v>600</v>
      </c>
      <c r="I118" s="112">
        <v>0</v>
      </c>
      <c r="J118" s="170">
        <v>0</v>
      </c>
      <c r="K118" s="164">
        <v>1719000</v>
      </c>
      <c r="L118" s="112">
        <v>106200</v>
      </c>
      <c r="M118" s="127">
        <v>0.07</v>
      </c>
      <c r="N118" s="112">
        <v>1667400</v>
      </c>
      <c r="O118" s="173">
        <f t="shared" si="10"/>
        <v>0.9699825479930192</v>
      </c>
      <c r="P118" s="108">
        <f>Volume!K118</f>
        <v>615.45</v>
      </c>
      <c r="Q118" s="69">
        <f>Volume!J118</f>
        <v>630.95</v>
      </c>
      <c r="R118" s="237">
        <f t="shared" si="11"/>
        <v>108.460305</v>
      </c>
      <c r="S118" s="103">
        <f t="shared" si="12"/>
        <v>105.204603</v>
      </c>
      <c r="T118" s="109">
        <f t="shared" si="13"/>
        <v>1612800</v>
      </c>
      <c r="U118" s="103">
        <f t="shared" si="14"/>
        <v>6.584821428571429</v>
      </c>
      <c r="V118" s="103">
        <f t="shared" si="15"/>
        <v>108.195306</v>
      </c>
      <c r="W118" s="103">
        <f t="shared" si="16"/>
        <v>0.227142</v>
      </c>
      <c r="X118" s="103">
        <f t="shared" si="17"/>
        <v>0.037857</v>
      </c>
      <c r="Y118" s="103">
        <f t="shared" si="18"/>
        <v>99.25977600000002</v>
      </c>
      <c r="Z118" s="237">
        <f t="shared" si="19"/>
        <v>9.200528999999989</v>
      </c>
      <c r="AA118" s="78"/>
      <c r="AB118" s="77"/>
    </row>
    <row r="119" spans="1:28" s="58" customFormat="1" ht="15">
      <c r="A119" s="193" t="s">
        <v>223</v>
      </c>
      <c r="B119" s="164">
        <v>2327200</v>
      </c>
      <c r="C119" s="162">
        <v>-115600</v>
      </c>
      <c r="D119" s="170">
        <v>-0.05</v>
      </c>
      <c r="E119" s="164">
        <v>56800</v>
      </c>
      <c r="F119" s="112">
        <v>-2000</v>
      </c>
      <c r="G119" s="170">
        <v>-0.03</v>
      </c>
      <c r="H119" s="164">
        <v>17600</v>
      </c>
      <c r="I119" s="112">
        <v>0</v>
      </c>
      <c r="J119" s="170">
        <v>0</v>
      </c>
      <c r="K119" s="164">
        <v>2401600</v>
      </c>
      <c r="L119" s="112">
        <v>-117600</v>
      </c>
      <c r="M119" s="127">
        <v>-0.05</v>
      </c>
      <c r="N119" s="112">
        <v>2324400</v>
      </c>
      <c r="O119" s="173">
        <f t="shared" si="10"/>
        <v>0.967854763491006</v>
      </c>
      <c r="P119" s="108">
        <f>Volume!K119</f>
        <v>751.45</v>
      </c>
      <c r="Q119" s="69">
        <f>Volume!J119</f>
        <v>767.9</v>
      </c>
      <c r="R119" s="237">
        <f t="shared" si="11"/>
        <v>184.418864</v>
      </c>
      <c r="S119" s="103">
        <f t="shared" si="12"/>
        <v>178.490676</v>
      </c>
      <c r="T119" s="109">
        <f t="shared" si="13"/>
        <v>2519200</v>
      </c>
      <c r="U119" s="103">
        <f t="shared" si="14"/>
        <v>-4.668148618609083</v>
      </c>
      <c r="V119" s="103">
        <f t="shared" si="15"/>
        <v>178.705688</v>
      </c>
      <c r="W119" s="103">
        <f t="shared" si="16"/>
        <v>4.361672</v>
      </c>
      <c r="X119" s="103">
        <f t="shared" si="17"/>
        <v>1.351504</v>
      </c>
      <c r="Y119" s="103">
        <f t="shared" si="18"/>
        <v>189.305284</v>
      </c>
      <c r="Z119" s="237">
        <f t="shared" si="19"/>
        <v>-4.886419999999987</v>
      </c>
      <c r="AA119" s="78"/>
      <c r="AB119" s="77"/>
    </row>
    <row r="120" spans="1:28" s="58" customFormat="1" ht="15">
      <c r="A120" s="193" t="s">
        <v>207</v>
      </c>
      <c r="B120" s="164">
        <v>1508750</v>
      </c>
      <c r="C120" s="162">
        <v>-16250</v>
      </c>
      <c r="D120" s="170">
        <v>-0.01</v>
      </c>
      <c r="E120" s="164">
        <v>103750</v>
      </c>
      <c r="F120" s="112">
        <v>2500</v>
      </c>
      <c r="G120" s="170">
        <v>0.02</v>
      </c>
      <c r="H120" s="164">
        <v>16250</v>
      </c>
      <c r="I120" s="112">
        <v>0</v>
      </c>
      <c r="J120" s="170">
        <v>0</v>
      </c>
      <c r="K120" s="164">
        <v>1628750</v>
      </c>
      <c r="L120" s="112">
        <v>-13750</v>
      </c>
      <c r="M120" s="127">
        <v>-0.01</v>
      </c>
      <c r="N120" s="112">
        <v>1511250</v>
      </c>
      <c r="O120" s="173">
        <f t="shared" si="10"/>
        <v>0.9278587874136608</v>
      </c>
      <c r="P120" s="108">
        <f>Volume!K120</f>
        <v>245.1</v>
      </c>
      <c r="Q120" s="69">
        <f>Volume!J120</f>
        <v>247.65</v>
      </c>
      <c r="R120" s="237">
        <f t="shared" si="11"/>
        <v>40.33599375</v>
      </c>
      <c r="S120" s="103">
        <f t="shared" si="12"/>
        <v>37.42610625</v>
      </c>
      <c r="T120" s="109">
        <f t="shared" si="13"/>
        <v>1642500</v>
      </c>
      <c r="U120" s="103">
        <f t="shared" si="14"/>
        <v>-0.837138508371385</v>
      </c>
      <c r="V120" s="103">
        <f t="shared" si="15"/>
        <v>37.36419375</v>
      </c>
      <c r="W120" s="103">
        <f t="shared" si="16"/>
        <v>2.56936875</v>
      </c>
      <c r="X120" s="103">
        <f t="shared" si="17"/>
        <v>0.40243125</v>
      </c>
      <c r="Y120" s="103">
        <f t="shared" si="18"/>
        <v>40.257675</v>
      </c>
      <c r="Z120" s="237">
        <f t="shared" si="19"/>
        <v>0.0783187500000011</v>
      </c>
      <c r="AA120" s="78"/>
      <c r="AB120" s="77"/>
    </row>
    <row r="121" spans="1:28" s="58" customFormat="1" ht="15">
      <c r="A121" s="193" t="s">
        <v>295</v>
      </c>
      <c r="B121" s="164">
        <v>1363250</v>
      </c>
      <c r="C121" s="162">
        <v>18250</v>
      </c>
      <c r="D121" s="170">
        <v>0.01</v>
      </c>
      <c r="E121" s="164">
        <v>8250</v>
      </c>
      <c r="F121" s="112">
        <v>750</v>
      </c>
      <c r="G121" s="170">
        <v>0.1</v>
      </c>
      <c r="H121" s="164">
        <v>0</v>
      </c>
      <c r="I121" s="112">
        <v>0</v>
      </c>
      <c r="J121" s="170">
        <v>0</v>
      </c>
      <c r="K121" s="164">
        <v>1371500</v>
      </c>
      <c r="L121" s="112">
        <v>19000</v>
      </c>
      <c r="M121" s="127">
        <v>0.01</v>
      </c>
      <c r="N121" s="112">
        <v>1032500</v>
      </c>
      <c r="O121" s="173">
        <f t="shared" si="10"/>
        <v>0.7528253736784543</v>
      </c>
      <c r="P121" s="108">
        <f>Volume!K121</f>
        <v>1191.05</v>
      </c>
      <c r="Q121" s="69">
        <f>Volume!J121</f>
        <v>1179.2</v>
      </c>
      <c r="R121" s="237">
        <f t="shared" si="11"/>
        <v>161.72728</v>
      </c>
      <c r="S121" s="103">
        <f t="shared" si="12"/>
        <v>121.7524</v>
      </c>
      <c r="T121" s="109">
        <f t="shared" si="13"/>
        <v>1352500</v>
      </c>
      <c r="U121" s="103">
        <f t="shared" si="14"/>
        <v>1.4048059149722736</v>
      </c>
      <c r="V121" s="103">
        <f t="shared" si="15"/>
        <v>160.75444</v>
      </c>
      <c r="W121" s="103">
        <f t="shared" si="16"/>
        <v>0.97284</v>
      </c>
      <c r="X121" s="103">
        <f t="shared" si="17"/>
        <v>0</v>
      </c>
      <c r="Y121" s="103">
        <f t="shared" si="18"/>
        <v>161.0895125</v>
      </c>
      <c r="Z121" s="237">
        <f t="shared" si="19"/>
        <v>0.6377674999999954</v>
      </c>
      <c r="AA121" s="78"/>
      <c r="AB121" s="77"/>
    </row>
    <row r="122" spans="1:28" s="58" customFormat="1" ht="15">
      <c r="A122" s="193" t="s">
        <v>418</v>
      </c>
      <c r="B122" s="164">
        <v>1890350</v>
      </c>
      <c r="C122" s="162">
        <v>50050</v>
      </c>
      <c r="D122" s="170">
        <v>0.03</v>
      </c>
      <c r="E122" s="164">
        <v>9900</v>
      </c>
      <c r="F122" s="112">
        <v>-550</v>
      </c>
      <c r="G122" s="170">
        <v>-0.05</v>
      </c>
      <c r="H122" s="164">
        <v>550</v>
      </c>
      <c r="I122" s="112">
        <v>0</v>
      </c>
      <c r="J122" s="170">
        <v>0</v>
      </c>
      <c r="K122" s="164">
        <v>1900800</v>
      </c>
      <c r="L122" s="112">
        <v>49500</v>
      </c>
      <c r="M122" s="127">
        <v>0.03</v>
      </c>
      <c r="N122" s="112">
        <v>1762200</v>
      </c>
      <c r="O122" s="173">
        <f t="shared" si="10"/>
        <v>0.9270833333333334</v>
      </c>
      <c r="P122" s="108">
        <f>Volume!K122</f>
        <v>436.15</v>
      </c>
      <c r="Q122" s="69">
        <f>Volume!J122</f>
        <v>444.4</v>
      </c>
      <c r="R122" s="237">
        <f t="shared" si="11"/>
        <v>84.471552</v>
      </c>
      <c r="S122" s="103">
        <f t="shared" si="12"/>
        <v>78.312168</v>
      </c>
      <c r="T122" s="109">
        <f t="shared" si="13"/>
        <v>1851300</v>
      </c>
      <c r="U122" s="103">
        <f t="shared" si="14"/>
        <v>2.6737967914438503</v>
      </c>
      <c r="V122" s="103">
        <f t="shared" si="15"/>
        <v>84.007154</v>
      </c>
      <c r="W122" s="103">
        <f t="shared" si="16"/>
        <v>0.439956</v>
      </c>
      <c r="X122" s="103">
        <f t="shared" si="17"/>
        <v>0.024442</v>
      </c>
      <c r="Y122" s="103">
        <f t="shared" si="18"/>
        <v>80.7444495</v>
      </c>
      <c r="Z122" s="237">
        <f t="shared" si="19"/>
        <v>3.727102500000001</v>
      </c>
      <c r="AA122" s="78"/>
      <c r="AB122" s="77"/>
    </row>
    <row r="123" spans="1:28" s="58" customFormat="1" ht="15">
      <c r="A123" s="193" t="s">
        <v>277</v>
      </c>
      <c r="B123" s="164">
        <v>4124800</v>
      </c>
      <c r="C123" s="162">
        <v>-76000</v>
      </c>
      <c r="D123" s="170">
        <v>-0.02</v>
      </c>
      <c r="E123" s="164">
        <v>12000</v>
      </c>
      <c r="F123" s="112">
        <v>0</v>
      </c>
      <c r="G123" s="170">
        <v>0</v>
      </c>
      <c r="H123" s="164">
        <v>800</v>
      </c>
      <c r="I123" s="112">
        <v>0</v>
      </c>
      <c r="J123" s="170">
        <v>0</v>
      </c>
      <c r="K123" s="164">
        <v>4137600</v>
      </c>
      <c r="L123" s="112">
        <v>-76000</v>
      </c>
      <c r="M123" s="127">
        <v>-0.02</v>
      </c>
      <c r="N123" s="112">
        <v>3992800</v>
      </c>
      <c r="O123" s="173">
        <f t="shared" si="10"/>
        <v>0.9650038669760247</v>
      </c>
      <c r="P123" s="108">
        <f>Volume!K123</f>
        <v>307.9</v>
      </c>
      <c r="Q123" s="69">
        <f>Volume!J123</f>
        <v>318.1</v>
      </c>
      <c r="R123" s="237">
        <f t="shared" si="11"/>
        <v>131.617056</v>
      </c>
      <c r="S123" s="103">
        <f t="shared" si="12"/>
        <v>127.010968</v>
      </c>
      <c r="T123" s="109">
        <f t="shared" si="13"/>
        <v>4213600</v>
      </c>
      <c r="U123" s="103">
        <f t="shared" si="14"/>
        <v>-1.8036833111828365</v>
      </c>
      <c r="V123" s="103">
        <f t="shared" si="15"/>
        <v>131.209888</v>
      </c>
      <c r="W123" s="103">
        <f t="shared" si="16"/>
        <v>0.38172000000000006</v>
      </c>
      <c r="X123" s="103">
        <f t="shared" si="17"/>
        <v>0.025448000000000002</v>
      </c>
      <c r="Y123" s="103">
        <f t="shared" si="18"/>
        <v>129.736744</v>
      </c>
      <c r="Z123" s="237">
        <f t="shared" si="19"/>
        <v>1.8803120000000035</v>
      </c>
      <c r="AA123" s="78"/>
      <c r="AB123" s="77"/>
    </row>
    <row r="124" spans="1:28" s="58" customFormat="1" ht="15">
      <c r="A124" s="193" t="s">
        <v>146</v>
      </c>
      <c r="B124" s="164">
        <v>10955900</v>
      </c>
      <c r="C124" s="162">
        <v>-249200</v>
      </c>
      <c r="D124" s="170">
        <v>-0.02</v>
      </c>
      <c r="E124" s="164">
        <v>961200</v>
      </c>
      <c r="F124" s="112">
        <v>53400</v>
      </c>
      <c r="G124" s="170">
        <v>0.06</v>
      </c>
      <c r="H124" s="164">
        <v>26700</v>
      </c>
      <c r="I124" s="112">
        <v>17800</v>
      </c>
      <c r="J124" s="170">
        <v>2</v>
      </c>
      <c r="K124" s="164">
        <v>11943800</v>
      </c>
      <c r="L124" s="112">
        <v>-178000</v>
      </c>
      <c r="M124" s="127">
        <v>-0.01</v>
      </c>
      <c r="N124" s="112">
        <v>11187300</v>
      </c>
      <c r="O124" s="173">
        <f t="shared" si="10"/>
        <v>0.936661698956781</v>
      </c>
      <c r="P124" s="108">
        <f>Volume!K124</f>
        <v>40.5</v>
      </c>
      <c r="Q124" s="69">
        <f>Volume!J124</f>
        <v>41.3</v>
      </c>
      <c r="R124" s="237">
        <f t="shared" si="11"/>
        <v>49.32789399999999</v>
      </c>
      <c r="S124" s="103">
        <f t="shared" si="12"/>
        <v>46.203548999999995</v>
      </c>
      <c r="T124" s="109">
        <f t="shared" si="13"/>
        <v>12121800</v>
      </c>
      <c r="U124" s="103">
        <f t="shared" si="14"/>
        <v>-1.4684287812041115</v>
      </c>
      <c r="V124" s="103">
        <f t="shared" si="15"/>
        <v>45.24786699999999</v>
      </c>
      <c r="W124" s="103">
        <f t="shared" si="16"/>
        <v>3.969756</v>
      </c>
      <c r="X124" s="103">
        <f t="shared" si="17"/>
        <v>0.110271</v>
      </c>
      <c r="Y124" s="103">
        <f t="shared" si="18"/>
        <v>49.09329</v>
      </c>
      <c r="Z124" s="237">
        <f t="shared" si="19"/>
        <v>0.23460399999999026</v>
      </c>
      <c r="AA124" s="78"/>
      <c r="AB124" s="77"/>
    </row>
    <row r="125" spans="1:28" s="7" customFormat="1" ht="15">
      <c r="A125" s="193" t="s">
        <v>8</v>
      </c>
      <c r="B125" s="164">
        <v>22275200</v>
      </c>
      <c r="C125" s="162">
        <v>604800</v>
      </c>
      <c r="D125" s="170">
        <v>0.03</v>
      </c>
      <c r="E125" s="164">
        <v>3600000</v>
      </c>
      <c r="F125" s="112">
        <v>-86400</v>
      </c>
      <c r="G125" s="170">
        <v>-0.02</v>
      </c>
      <c r="H125" s="164">
        <v>683200</v>
      </c>
      <c r="I125" s="112">
        <v>-68800</v>
      </c>
      <c r="J125" s="170">
        <v>-0.09</v>
      </c>
      <c r="K125" s="164">
        <v>26558400</v>
      </c>
      <c r="L125" s="112">
        <v>449600</v>
      </c>
      <c r="M125" s="127">
        <v>0.02</v>
      </c>
      <c r="N125" s="112">
        <v>21929600</v>
      </c>
      <c r="O125" s="173">
        <f t="shared" si="10"/>
        <v>0.8257123923127899</v>
      </c>
      <c r="P125" s="108">
        <f>Volume!K125</f>
        <v>154.75</v>
      </c>
      <c r="Q125" s="69">
        <f>Volume!J125</f>
        <v>160.25</v>
      </c>
      <c r="R125" s="237">
        <f t="shared" si="11"/>
        <v>425.59836</v>
      </c>
      <c r="S125" s="103">
        <f t="shared" si="12"/>
        <v>351.42184</v>
      </c>
      <c r="T125" s="109">
        <f t="shared" si="13"/>
        <v>26108800</v>
      </c>
      <c r="U125" s="103">
        <f t="shared" si="14"/>
        <v>1.7220247579360217</v>
      </c>
      <c r="V125" s="103">
        <f t="shared" si="15"/>
        <v>356.96008</v>
      </c>
      <c r="W125" s="103">
        <f t="shared" si="16"/>
        <v>57.69</v>
      </c>
      <c r="X125" s="103">
        <f t="shared" si="17"/>
        <v>10.94828</v>
      </c>
      <c r="Y125" s="103">
        <f t="shared" si="18"/>
        <v>404.03368</v>
      </c>
      <c r="Z125" s="237">
        <f t="shared" si="19"/>
        <v>21.56468000000001</v>
      </c>
      <c r="AB125" s="77"/>
    </row>
    <row r="126" spans="1:28" s="58" customFormat="1" ht="15">
      <c r="A126" s="193" t="s">
        <v>296</v>
      </c>
      <c r="B126" s="164">
        <v>3429000</v>
      </c>
      <c r="C126" s="162">
        <v>120000</v>
      </c>
      <c r="D126" s="170">
        <v>0.04</v>
      </c>
      <c r="E126" s="164">
        <v>91000</v>
      </c>
      <c r="F126" s="112">
        <v>-5000</v>
      </c>
      <c r="G126" s="170">
        <v>-0.05</v>
      </c>
      <c r="H126" s="164">
        <v>0</v>
      </c>
      <c r="I126" s="112">
        <v>0</v>
      </c>
      <c r="J126" s="170">
        <v>0</v>
      </c>
      <c r="K126" s="164">
        <v>3520000</v>
      </c>
      <c r="L126" s="112">
        <v>115000</v>
      </c>
      <c r="M126" s="127">
        <v>0.03</v>
      </c>
      <c r="N126" s="112">
        <v>3410000</v>
      </c>
      <c r="O126" s="173">
        <f t="shared" si="10"/>
        <v>0.96875</v>
      </c>
      <c r="P126" s="108">
        <f>Volume!K126</f>
        <v>168</v>
      </c>
      <c r="Q126" s="69">
        <f>Volume!J126</f>
        <v>175.15</v>
      </c>
      <c r="R126" s="237">
        <f t="shared" si="11"/>
        <v>61.6528</v>
      </c>
      <c r="S126" s="103">
        <f t="shared" si="12"/>
        <v>59.72615</v>
      </c>
      <c r="T126" s="109">
        <f t="shared" si="13"/>
        <v>3405000</v>
      </c>
      <c r="U126" s="103">
        <f t="shared" si="14"/>
        <v>3.3773861967694567</v>
      </c>
      <c r="V126" s="103">
        <f t="shared" si="15"/>
        <v>60.058935</v>
      </c>
      <c r="W126" s="103">
        <f t="shared" si="16"/>
        <v>1.593865</v>
      </c>
      <c r="X126" s="103">
        <f t="shared" si="17"/>
        <v>0</v>
      </c>
      <c r="Y126" s="103">
        <f t="shared" si="18"/>
        <v>57.204</v>
      </c>
      <c r="Z126" s="237">
        <f t="shared" si="19"/>
        <v>4.4487999999999985</v>
      </c>
      <c r="AA126" s="78"/>
      <c r="AB126" s="77"/>
    </row>
    <row r="127" spans="1:28" s="58" customFormat="1" ht="15">
      <c r="A127" s="193" t="s">
        <v>179</v>
      </c>
      <c r="B127" s="164">
        <v>38976000</v>
      </c>
      <c r="C127" s="162">
        <v>-966000</v>
      </c>
      <c r="D127" s="170">
        <v>-0.02</v>
      </c>
      <c r="E127" s="164">
        <v>8204000</v>
      </c>
      <c r="F127" s="112">
        <v>-84000</v>
      </c>
      <c r="G127" s="170">
        <v>-0.01</v>
      </c>
      <c r="H127" s="164">
        <v>1134000</v>
      </c>
      <c r="I127" s="112">
        <v>-14000</v>
      </c>
      <c r="J127" s="170">
        <v>-0.01</v>
      </c>
      <c r="K127" s="164">
        <v>48314000</v>
      </c>
      <c r="L127" s="112">
        <v>-1064000</v>
      </c>
      <c r="M127" s="127">
        <v>-0.02</v>
      </c>
      <c r="N127" s="112">
        <v>47082000</v>
      </c>
      <c r="O127" s="173">
        <f t="shared" si="10"/>
        <v>0.9745001448855404</v>
      </c>
      <c r="P127" s="108">
        <f>Volume!K127</f>
        <v>19.9</v>
      </c>
      <c r="Q127" s="69">
        <f>Volume!J127</f>
        <v>19.8</v>
      </c>
      <c r="R127" s="237">
        <f t="shared" si="11"/>
        <v>95.66172</v>
      </c>
      <c r="S127" s="103">
        <f t="shared" si="12"/>
        <v>93.22236</v>
      </c>
      <c r="T127" s="109">
        <f t="shared" si="13"/>
        <v>49378000</v>
      </c>
      <c r="U127" s="103">
        <f t="shared" si="14"/>
        <v>-2.1548057839523675</v>
      </c>
      <c r="V127" s="103">
        <f t="shared" si="15"/>
        <v>77.17248</v>
      </c>
      <c r="W127" s="103">
        <f t="shared" si="16"/>
        <v>16.24392</v>
      </c>
      <c r="X127" s="103">
        <f t="shared" si="17"/>
        <v>2.24532</v>
      </c>
      <c r="Y127" s="103">
        <f t="shared" si="18"/>
        <v>98.26221999999999</v>
      </c>
      <c r="Z127" s="237">
        <f t="shared" si="19"/>
        <v>-2.6004999999999825</v>
      </c>
      <c r="AA127" s="78"/>
      <c r="AB127" s="77"/>
    </row>
    <row r="128" spans="1:28" s="58" customFormat="1" ht="15">
      <c r="A128" s="193" t="s">
        <v>202</v>
      </c>
      <c r="B128" s="164">
        <v>3632850</v>
      </c>
      <c r="C128" s="162">
        <v>-19550</v>
      </c>
      <c r="D128" s="170">
        <v>-0.01</v>
      </c>
      <c r="E128" s="164">
        <v>94300</v>
      </c>
      <c r="F128" s="112">
        <v>8050</v>
      </c>
      <c r="G128" s="170">
        <v>0.09</v>
      </c>
      <c r="H128" s="164">
        <v>19550</v>
      </c>
      <c r="I128" s="112">
        <v>1150</v>
      </c>
      <c r="J128" s="170">
        <v>0.06</v>
      </c>
      <c r="K128" s="164">
        <v>3746700</v>
      </c>
      <c r="L128" s="112">
        <v>-10350</v>
      </c>
      <c r="M128" s="127">
        <v>0</v>
      </c>
      <c r="N128" s="112">
        <v>3360300</v>
      </c>
      <c r="O128" s="173">
        <f t="shared" si="10"/>
        <v>0.8968692449355433</v>
      </c>
      <c r="P128" s="108">
        <f>Volume!K128</f>
        <v>260</v>
      </c>
      <c r="Q128" s="69">
        <f>Volume!J128</f>
        <v>259.15</v>
      </c>
      <c r="R128" s="237">
        <f t="shared" si="11"/>
        <v>97.09573049999999</v>
      </c>
      <c r="S128" s="103">
        <f t="shared" si="12"/>
        <v>87.0821745</v>
      </c>
      <c r="T128" s="109">
        <f t="shared" si="13"/>
        <v>3757050</v>
      </c>
      <c r="U128" s="103">
        <f t="shared" si="14"/>
        <v>-0.27548209366391185</v>
      </c>
      <c r="V128" s="103">
        <f t="shared" si="15"/>
        <v>94.14530774999999</v>
      </c>
      <c r="W128" s="103">
        <f t="shared" si="16"/>
        <v>2.4437844999999996</v>
      </c>
      <c r="X128" s="103">
        <f t="shared" si="17"/>
        <v>0.50663825</v>
      </c>
      <c r="Y128" s="103">
        <f t="shared" si="18"/>
        <v>97.6833</v>
      </c>
      <c r="Z128" s="237">
        <f t="shared" si="19"/>
        <v>-0.587569500000015</v>
      </c>
      <c r="AA128" s="78"/>
      <c r="AB128" s="77"/>
    </row>
    <row r="129" spans="1:28" s="58" customFormat="1" ht="15">
      <c r="A129" s="193" t="s">
        <v>171</v>
      </c>
      <c r="B129" s="164">
        <v>4775100</v>
      </c>
      <c r="C129" s="162">
        <v>-114400</v>
      </c>
      <c r="D129" s="170">
        <v>-0.02</v>
      </c>
      <c r="E129" s="164">
        <v>37400</v>
      </c>
      <c r="F129" s="112">
        <v>5500</v>
      </c>
      <c r="G129" s="170">
        <v>0.17</v>
      </c>
      <c r="H129" s="164">
        <v>3300</v>
      </c>
      <c r="I129" s="112">
        <v>0</v>
      </c>
      <c r="J129" s="170">
        <v>0</v>
      </c>
      <c r="K129" s="164">
        <v>4815800</v>
      </c>
      <c r="L129" s="112">
        <v>-108900</v>
      </c>
      <c r="M129" s="127">
        <v>-0.02</v>
      </c>
      <c r="N129" s="112">
        <v>4714600</v>
      </c>
      <c r="O129" s="173">
        <f t="shared" si="10"/>
        <v>0.9789858382823207</v>
      </c>
      <c r="P129" s="108">
        <f>Volume!K129</f>
        <v>376.9</v>
      </c>
      <c r="Q129" s="69">
        <f>Volume!J129</f>
        <v>378.05</v>
      </c>
      <c r="R129" s="237">
        <f t="shared" si="11"/>
        <v>182.061319</v>
      </c>
      <c r="S129" s="103">
        <f t="shared" si="12"/>
        <v>178.235453</v>
      </c>
      <c r="T129" s="109">
        <f t="shared" si="13"/>
        <v>4924700</v>
      </c>
      <c r="U129" s="103">
        <f t="shared" si="14"/>
        <v>-2.211302211302211</v>
      </c>
      <c r="V129" s="103">
        <f t="shared" si="15"/>
        <v>180.5226555</v>
      </c>
      <c r="W129" s="103">
        <f t="shared" si="16"/>
        <v>1.413907</v>
      </c>
      <c r="X129" s="103">
        <f t="shared" si="17"/>
        <v>0.1247565</v>
      </c>
      <c r="Y129" s="103">
        <f t="shared" si="18"/>
        <v>185.611943</v>
      </c>
      <c r="Z129" s="237">
        <f t="shared" si="19"/>
        <v>-3.550623999999999</v>
      </c>
      <c r="AA129" s="78"/>
      <c r="AB129" s="77"/>
    </row>
    <row r="130" spans="1:28" s="58" customFormat="1" ht="15">
      <c r="A130" s="193" t="s">
        <v>147</v>
      </c>
      <c r="B130" s="164">
        <v>5758400</v>
      </c>
      <c r="C130" s="162">
        <v>64900</v>
      </c>
      <c r="D130" s="170">
        <v>0.01</v>
      </c>
      <c r="E130" s="164">
        <v>407100</v>
      </c>
      <c r="F130" s="112">
        <v>0</v>
      </c>
      <c r="G130" s="170">
        <v>0</v>
      </c>
      <c r="H130" s="164">
        <v>41300</v>
      </c>
      <c r="I130" s="112">
        <v>0</v>
      </c>
      <c r="J130" s="170">
        <v>0</v>
      </c>
      <c r="K130" s="164">
        <v>6206800</v>
      </c>
      <c r="L130" s="112">
        <v>64900</v>
      </c>
      <c r="M130" s="127">
        <v>0.01</v>
      </c>
      <c r="N130" s="112">
        <v>5835100</v>
      </c>
      <c r="O130" s="173">
        <f t="shared" si="10"/>
        <v>0.9401140684410646</v>
      </c>
      <c r="P130" s="108">
        <f>Volume!K130</f>
        <v>60.6</v>
      </c>
      <c r="Q130" s="69">
        <f>Volume!J130</f>
        <v>61.25</v>
      </c>
      <c r="R130" s="237">
        <f t="shared" si="11"/>
        <v>38.01665</v>
      </c>
      <c r="S130" s="103">
        <f t="shared" si="12"/>
        <v>35.7399875</v>
      </c>
      <c r="T130" s="109">
        <f t="shared" si="13"/>
        <v>6141900</v>
      </c>
      <c r="U130" s="103">
        <f t="shared" si="14"/>
        <v>1.0566762728146013</v>
      </c>
      <c r="V130" s="103">
        <f t="shared" si="15"/>
        <v>35.2702</v>
      </c>
      <c r="W130" s="103">
        <f t="shared" si="16"/>
        <v>2.4934875</v>
      </c>
      <c r="X130" s="103">
        <f t="shared" si="17"/>
        <v>0.2529625</v>
      </c>
      <c r="Y130" s="103">
        <f t="shared" si="18"/>
        <v>37.219914</v>
      </c>
      <c r="Z130" s="237">
        <f t="shared" si="19"/>
        <v>0.7967359999999957</v>
      </c>
      <c r="AA130" s="78"/>
      <c r="AB130" s="77"/>
    </row>
    <row r="131" spans="1:28" s="7" customFormat="1" ht="15">
      <c r="A131" s="193" t="s">
        <v>148</v>
      </c>
      <c r="B131" s="164">
        <v>1032460</v>
      </c>
      <c r="C131" s="162">
        <v>-7315</v>
      </c>
      <c r="D131" s="170">
        <v>-0.01</v>
      </c>
      <c r="E131" s="164">
        <v>29260</v>
      </c>
      <c r="F131" s="112">
        <v>0</v>
      </c>
      <c r="G131" s="170">
        <v>0</v>
      </c>
      <c r="H131" s="164">
        <v>1045</v>
      </c>
      <c r="I131" s="112">
        <v>0</v>
      </c>
      <c r="J131" s="170">
        <v>0</v>
      </c>
      <c r="K131" s="164">
        <v>1062765</v>
      </c>
      <c r="L131" s="112">
        <v>-7315</v>
      </c>
      <c r="M131" s="127">
        <v>-0.01</v>
      </c>
      <c r="N131" s="112">
        <v>1036640</v>
      </c>
      <c r="O131" s="173">
        <f t="shared" si="10"/>
        <v>0.9754178957718781</v>
      </c>
      <c r="P131" s="108">
        <f>Volume!K131</f>
        <v>303.8</v>
      </c>
      <c r="Q131" s="69">
        <f>Volume!J131</f>
        <v>304.4</v>
      </c>
      <c r="R131" s="237">
        <f t="shared" si="11"/>
        <v>32.3505666</v>
      </c>
      <c r="S131" s="103">
        <f t="shared" si="12"/>
        <v>31.5553216</v>
      </c>
      <c r="T131" s="109">
        <f t="shared" si="13"/>
        <v>1070080</v>
      </c>
      <c r="U131" s="103">
        <f t="shared" si="14"/>
        <v>-0.68359375</v>
      </c>
      <c r="V131" s="103">
        <f t="shared" si="15"/>
        <v>31.4280824</v>
      </c>
      <c r="W131" s="103">
        <f t="shared" si="16"/>
        <v>0.8906744</v>
      </c>
      <c r="X131" s="103">
        <f t="shared" si="17"/>
        <v>0.0318098</v>
      </c>
      <c r="Y131" s="103">
        <f t="shared" si="18"/>
        <v>32.5090304</v>
      </c>
      <c r="Z131" s="237">
        <f t="shared" si="19"/>
        <v>-0.15846379999999982</v>
      </c>
      <c r="AB131" s="77"/>
    </row>
    <row r="132" spans="1:28" s="7" customFormat="1" ht="15">
      <c r="A132" s="193" t="s">
        <v>122</v>
      </c>
      <c r="B132" s="164">
        <v>10775375</v>
      </c>
      <c r="C132" s="162">
        <v>572000</v>
      </c>
      <c r="D132" s="170">
        <v>0.06</v>
      </c>
      <c r="E132" s="164">
        <v>2496000</v>
      </c>
      <c r="F132" s="112">
        <v>42250</v>
      </c>
      <c r="G132" s="170">
        <v>0.02</v>
      </c>
      <c r="H132" s="164">
        <v>292500</v>
      </c>
      <c r="I132" s="112">
        <v>9750</v>
      </c>
      <c r="J132" s="170">
        <v>0.03</v>
      </c>
      <c r="K132" s="164">
        <v>13563875</v>
      </c>
      <c r="L132" s="112">
        <v>624000</v>
      </c>
      <c r="M132" s="127">
        <v>0.05</v>
      </c>
      <c r="N132" s="112">
        <v>12541750</v>
      </c>
      <c r="O132" s="173">
        <f t="shared" si="10"/>
        <v>0.924643584521385</v>
      </c>
      <c r="P132" s="108">
        <f>Volume!K132</f>
        <v>151.2</v>
      </c>
      <c r="Q132" s="69">
        <f>Volume!J132</f>
        <v>150.65</v>
      </c>
      <c r="R132" s="237">
        <f t="shared" si="11"/>
        <v>204.339776875</v>
      </c>
      <c r="S132" s="103">
        <f t="shared" si="12"/>
        <v>188.94146375</v>
      </c>
      <c r="T132" s="109">
        <f t="shared" si="13"/>
        <v>12939875</v>
      </c>
      <c r="U132" s="103">
        <f t="shared" si="14"/>
        <v>4.822303152078362</v>
      </c>
      <c r="V132" s="103">
        <f t="shared" si="15"/>
        <v>162.331024375</v>
      </c>
      <c r="W132" s="103">
        <f t="shared" si="16"/>
        <v>37.60224</v>
      </c>
      <c r="X132" s="103">
        <f t="shared" si="17"/>
        <v>4.4065125</v>
      </c>
      <c r="Y132" s="103">
        <f t="shared" si="18"/>
        <v>195.65090999999998</v>
      </c>
      <c r="Z132" s="237">
        <f t="shared" si="19"/>
        <v>8.68886687500003</v>
      </c>
      <c r="AB132" s="77"/>
    </row>
    <row r="133" spans="1:28" s="7" customFormat="1" ht="15">
      <c r="A133" s="201" t="s">
        <v>36</v>
      </c>
      <c r="B133" s="164">
        <v>8901675</v>
      </c>
      <c r="C133" s="162">
        <v>-1800</v>
      </c>
      <c r="D133" s="170">
        <v>0</v>
      </c>
      <c r="E133" s="164">
        <v>127125</v>
      </c>
      <c r="F133" s="112">
        <v>-3825</v>
      </c>
      <c r="G133" s="170">
        <v>-0.03</v>
      </c>
      <c r="H133" s="164">
        <v>12375</v>
      </c>
      <c r="I133" s="112">
        <v>-450</v>
      </c>
      <c r="J133" s="170">
        <v>-0.04</v>
      </c>
      <c r="K133" s="164">
        <v>9041175</v>
      </c>
      <c r="L133" s="112">
        <v>-6075</v>
      </c>
      <c r="M133" s="127">
        <v>0</v>
      </c>
      <c r="N133" s="112">
        <v>8664750</v>
      </c>
      <c r="O133" s="173">
        <f t="shared" si="10"/>
        <v>0.9583654779384316</v>
      </c>
      <c r="P133" s="108">
        <f>Volume!K133</f>
        <v>915.35</v>
      </c>
      <c r="Q133" s="69">
        <f>Volume!J133</f>
        <v>922.65</v>
      </c>
      <c r="R133" s="237">
        <f t="shared" si="11"/>
        <v>834.184011375</v>
      </c>
      <c r="S133" s="103">
        <f t="shared" si="12"/>
        <v>799.45315875</v>
      </c>
      <c r="T133" s="109">
        <f t="shared" si="13"/>
        <v>9047250</v>
      </c>
      <c r="U133" s="103">
        <f t="shared" si="14"/>
        <v>-0.06714747575230041</v>
      </c>
      <c r="V133" s="103">
        <f t="shared" si="15"/>
        <v>821.313043875</v>
      </c>
      <c r="W133" s="103">
        <f t="shared" si="16"/>
        <v>11.729188125</v>
      </c>
      <c r="X133" s="103">
        <f t="shared" si="17"/>
        <v>1.141779375</v>
      </c>
      <c r="Y133" s="103">
        <f t="shared" si="18"/>
        <v>828.14002875</v>
      </c>
      <c r="Z133" s="237">
        <f t="shared" si="19"/>
        <v>6.043982624999899</v>
      </c>
      <c r="AB133" s="77"/>
    </row>
    <row r="134" spans="1:28" s="7" customFormat="1" ht="15">
      <c r="A134" s="193" t="s">
        <v>172</v>
      </c>
      <c r="B134" s="164">
        <v>7735350</v>
      </c>
      <c r="C134" s="162">
        <v>-95550</v>
      </c>
      <c r="D134" s="170">
        <v>-0.01</v>
      </c>
      <c r="E134" s="164">
        <v>87150</v>
      </c>
      <c r="F134" s="112">
        <v>5250</v>
      </c>
      <c r="G134" s="170">
        <v>0.06</v>
      </c>
      <c r="H134" s="164">
        <v>0</v>
      </c>
      <c r="I134" s="112">
        <v>0</v>
      </c>
      <c r="J134" s="170">
        <v>0</v>
      </c>
      <c r="K134" s="164">
        <v>7822500</v>
      </c>
      <c r="L134" s="112">
        <v>-90300</v>
      </c>
      <c r="M134" s="127">
        <v>-0.01</v>
      </c>
      <c r="N134" s="112">
        <v>7235550</v>
      </c>
      <c r="O134" s="173">
        <f t="shared" si="10"/>
        <v>0.9249664429530201</v>
      </c>
      <c r="P134" s="108">
        <f>Volume!K134</f>
        <v>250.3</v>
      </c>
      <c r="Q134" s="69">
        <f>Volume!J134</f>
        <v>259.1</v>
      </c>
      <c r="R134" s="237">
        <f t="shared" si="11"/>
        <v>202.68097500000002</v>
      </c>
      <c r="S134" s="103">
        <f t="shared" si="12"/>
        <v>187.47310050000002</v>
      </c>
      <c r="T134" s="109">
        <f t="shared" si="13"/>
        <v>7912800</v>
      </c>
      <c r="U134" s="103">
        <f t="shared" si="14"/>
        <v>-1.141188959660297</v>
      </c>
      <c r="V134" s="103">
        <f t="shared" si="15"/>
        <v>200.42291850000004</v>
      </c>
      <c r="W134" s="103">
        <f t="shared" si="16"/>
        <v>2.2580565000000004</v>
      </c>
      <c r="X134" s="103">
        <f t="shared" si="17"/>
        <v>0</v>
      </c>
      <c r="Y134" s="103">
        <f t="shared" si="18"/>
        <v>198.057384</v>
      </c>
      <c r="Z134" s="237">
        <f t="shared" si="19"/>
        <v>4.623591000000005</v>
      </c>
      <c r="AB134" s="77"/>
    </row>
    <row r="135" spans="1:28" s="7" customFormat="1" ht="15">
      <c r="A135" s="193" t="s">
        <v>80</v>
      </c>
      <c r="B135" s="164">
        <v>2336400</v>
      </c>
      <c r="C135" s="162">
        <v>210000</v>
      </c>
      <c r="D135" s="170">
        <v>0.1</v>
      </c>
      <c r="E135" s="164">
        <v>4800</v>
      </c>
      <c r="F135" s="112">
        <v>0</v>
      </c>
      <c r="G135" s="170">
        <v>0</v>
      </c>
      <c r="H135" s="164">
        <v>0</v>
      </c>
      <c r="I135" s="112">
        <v>0</v>
      </c>
      <c r="J135" s="170">
        <v>0</v>
      </c>
      <c r="K135" s="164">
        <v>2341200</v>
      </c>
      <c r="L135" s="112">
        <v>210000</v>
      </c>
      <c r="M135" s="127">
        <v>0.1</v>
      </c>
      <c r="N135" s="112">
        <v>2310000</v>
      </c>
      <c r="O135" s="173">
        <f t="shared" si="10"/>
        <v>0.9866735007688365</v>
      </c>
      <c r="P135" s="108">
        <f>Volume!K135</f>
        <v>214.15</v>
      </c>
      <c r="Q135" s="69">
        <f>Volume!J135</f>
        <v>217.75</v>
      </c>
      <c r="R135" s="237">
        <f t="shared" si="11"/>
        <v>50.97963</v>
      </c>
      <c r="S135" s="103">
        <f t="shared" si="12"/>
        <v>50.30025</v>
      </c>
      <c r="T135" s="109">
        <f t="shared" si="13"/>
        <v>2131200</v>
      </c>
      <c r="U135" s="103">
        <f t="shared" si="14"/>
        <v>9.853603603603604</v>
      </c>
      <c r="V135" s="103">
        <f t="shared" si="15"/>
        <v>50.87511</v>
      </c>
      <c r="W135" s="103">
        <f t="shared" si="16"/>
        <v>0.10452</v>
      </c>
      <c r="X135" s="103">
        <f t="shared" si="17"/>
        <v>0</v>
      </c>
      <c r="Y135" s="103">
        <f t="shared" si="18"/>
        <v>45.639648</v>
      </c>
      <c r="Z135" s="237">
        <f t="shared" si="19"/>
        <v>5.339981999999999</v>
      </c>
      <c r="AB135" s="77"/>
    </row>
    <row r="136" spans="1:28" s="7" customFormat="1" ht="15">
      <c r="A136" s="193" t="s">
        <v>419</v>
      </c>
      <c r="B136" s="164">
        <v>419500</v>
      </c>
      <c r="C136" s="162">
        <v>500</v>
      </c>
      <c r="D136" s="170">
        <v>0</v>
      </c>
      <c r="E136" s="164">
        <v>0</v>
      </c>
      <c r="F136" s="112">
        <v>0</v>
      </c>
      <c r="G136" s="170">
        <v>0</v>
      </c>
      <c r="H136" s="164">
        <v>0</v>
      </c>
      <c r="I136" s="112">
        <v>0</v>
      </c>
      <c r="J136" s="170">
        <v>0</v>
      </c>
      <c r="K136" s="164">
        <v>419500</v>
      </c>
      <c r="L136" s="112">
        <v>500</v>
      </c>
      <c r="M136" s="127">
        <v>0</v>
      </c>
      <c r="N136" s="112">
        <v>407000</v>
      </c>
      <c r="O136" s="173">
        <f aca="true" t="shared" si="20" ref="O136:O195">N136/K136</f>
        <v>0.9702026221692491</v>
      </c>
      <c r="P136" s="108">
        <f>Volume!K136</f>
        <v>439.75</v>
      </c>
      <c r="Q136" s="69">
        <f>Volume!J136</f>
        <v>440.05</v>
      </c>
      <c r="R136" s="237">
        <f aca="true" t="shared" si="21" ref="R136:R195">Q136*K136/10000000</f>
        <v>18.4600975</v>
      </c>
      <c r="S136" s="103">
        <f aca="true" t="shared" si="22" ref="S136:S195">Q136*N136/10000000</f>
        <v>17.910035</v>
      </c>
      <c r="T136" s="109">
        <f aca="true" t="shared" si="23" ref="T136:T195">K136-L136</f>
        <v>419000</v>
      </c>
      <c r="U136" s="103">
        <f aca="true" t="shared" si="24" ref="U136:U195">L136/T136*100</f>
        <v>0.11933174224343676</v>
      </c>
      <c r="V136" s="103">
        <f aca="true" t="shared" si="25" ref="V136:V195">Q136*B136/10000000</f>
        <v>18.4600975</v>
      </c>
      <c r="W136" s="103">
        <f aca="true" t="shared" si="26" ref="W136:W195">Q136*E136/10000000</f>
        <v>0</v>
      </c>
      <c r="X136" s="103">
        <f aca="true" t="shared" si="27" ref="X136:X195">Q136*H136/10000000</f>
        <v>0</v>
      </c>
      <c r="Y136" s="103">
        <f aca="true" t="shared" si="28" ref="Y136:Y195">(T136*P136)/10000000</f>
        <v>18.425525</v>
      </c>
      <c r="Z136" s="237">
        <f aca="true" t="shared" si="29" ref="Z136:Z195">R136-Y136</f>
        <v>0.03457249999999945</v>
      </c>
      <c r="AB136" s="77"/>
    </row>
    <row r="137" spans="1:28" s="7" customFormat="1" ht="15">
      <c r="A137" s="193" t="s">
        <v>274</v>
      </c>
      <c r="B137" s="164">
        <v>6599600</v>
      </c>
      <c r="C137" s="162">
        <v>355600</v>
      </c>
      <c r="D137" s="170">
        <v>0.06</v>
      </c>
      <c r="E137" s="164">
        <v>91700</v>
      </c>
      <c r="F137" s="112">
        <v>-6300</v>
      </c>
      <c r="G137" s="170">
        <v>-0.06</v>
      </c>
      <c r="H137" s="164">
        <v>2800</v>
      </c>
      <c r="I137" s="112">
        <v>0</v>
      </c>
      <c r="J137" s="170">
        <v>0</v>
      </c>
      <c r="K137" s="164">
        <v>6694100</v>
      </c>
      <c r="L137" s="112">
        <v>349300</v>
      </c>
      <c r="M137" s="127">
        <v>0.06</v>
      </c>
      <c r="N137" s="112">
        <v>6467300</v>
      </c>
      <c r="O137" s="173">
        <f t="shared" si="20"/>
        <v>0.9661194185924918</v>
      </c>
      <c r="P137" s="108">
        <f>Volume!K137</f>
        <v>330.85</v>
      </c>
      <c r="Q137" s="69">
        <f>Volume!J137</f>
        <v>337.6</v>
      </c>
      <c r="R137" s="237">
        <f t="shared" si="21"/>
        <v>225.992816</v>
      </c>
      <c r="S137" s="103">
        <f t="shared" si="22"/>
        <v>218.336048</v>
      </c>
      <c r="T137" s="109">
        <f t="shared" si="23"/>
        <v>6344800</v>
      </c>
      <c r="U137" s="103">
        <f t="shared" si="24"/>
        <v>5.505295675198588</v>
      </c>
      <c r="V137" s="103">
        <f t="shared" si="25"/>
        <v>222.802496</v>
      </c>
      <c r="W137" s="103">
        <f t="shared" si="26"/>
        <v>3.0957920000000003</v>
      </c>
      <c r="X137" s="103">
        <f t="shared" si="27"/>
        <v>0.09452800000000001</v>
      </c>
      <c r="Y137" s="103">
        <f t="shared" si="28"/>
        <v>209.91770800000003</v>
      </c>
      <c r="Z137" s="237">
        <f t="shared" si="29"/>
        <v>16.07510799999997</v>
      </c>
      <c r="AB137" s="77"/>
    </row>
    <row r="138" spans="1:28" s="7" customFormat="1" ht="15">
      <c r="A138" s="193" t="s">
        <v>420</v>
      </c>
      <c r="B138" s="164">
        <v>550000</v>
      </c>
      <c r="C138" s="162">
        <v>32500</v>
      </c>
      <c r="D138" s="170">
        <v>0.06</v>
      </c>
      <c r="E138" s="164">
        <v>0</v>
      </c>
      <c r="F138" s="112">
        <v>0</v>
      </c>
      <c r="G138" s="170">
        <v>0</v>
      </c>
      <c r="H138" s="164">
        <v>0</v>
      </c>
      <c r="I138" s="112">
        <v>0</v>
      </c>
      <c r="J138" s="170">
        <v>0</v>
      </c>
      <c r="K138" s="164">
        <v>550000</v>
      </c>
      <c r="L138" s="112">
        <v>32500</v>
      </c>
      <c r="M138" s="127">
        <v>0.06</v>
      </c>
      <c r="N138" s="112">
        <v>543500</v>
      </c>
      <c r="O138" s="173">
        <f t="shared" si="20"/>
        <v>0.9881818181818182</v>
      </c>
      <c r="P138" s="108">
        <f>Volume!K138</f>
        <v>403.8</v>
      </c>
      <c r="Q138" s="69">
        <f>Volume!J138</f>
        <v>417.1</v>
      </c>
      <c r="R138" s="237">
        <f t="shared" si="21"/>
        <v>22.9405</v>
      </c>
      <c r="S138" s="103">
        <f t="shared" si="22"/>
        <v>22.669385</v>
      </c>
      <c r="T138" s="109">
        <f t="shared" si="23"/>
        <v>517500</v>
      </c>
      <c r="U138" s="103">
        <f t="shared" si="24"/>
        <v>6.280193236714976</v>
      </c>
      <c r="V138" s="103">
        <f t="shared" si="25"/>
        <v>22.9405</v>
      </c>
      <c r="W138" s="103">
        <f t="shared" si="26"/>
        <v>0</v>
      </c>
      <c r="X138" s="103">
        <f t="shared" si="27"/>
        <v>0</v>
      </c>
      <c r="Y138" s="103">
        <f t="shared" si="28"/>
        <v>20.89665</v>
      </c>
      <c r="Z138" s="237">
        <f t="shared" si="29"/>
        <v>2.043849999999999</v>
      </c>
      <c r="AB138" s="77"/>
    </row>
    <row r="139" spans="1:28" s="7" customFormat="1" ht="15">
      <c r="A139" s="193" t="s">
        <v>224</v>
      </c>
      <c r="B139" s="164">
        <v>3494400</v>
      </c>
      <c r="C139" s="162">
        <v>-55900</v>
      </c>
      <c r="D139" s="170">
        <v>-0.02</v>
      </c>
      <c r="E139" s="164">
        <v>4550</v>
      </c>
      <c r="F139" s="112">
        <v>0</v>
      </c>
      <c r="G139" s="170">
        <v>0</v>
      </c>
      <c r="H139" s="164">
        <v>0</v>
      </c>
      <c r="I139" s="112">
        <v>0</v>
      </c>
      <c r="J139" s="170">
        <v>0</v>
      </c>
      <c r="K139" s="164">
        <v>3498950</v>
      </c>
      <c r="L139" s="112">
        <v>-55900</v>
      </c>
      <c r="M139" s="127">
        <v>-0.02</v>
      </c>
      <c r="N139" s="112">
        <v>3471000</v>
      </c>
      <c r="O139" s="173">
        <f t="shared" si="20"/>
        <v>0.99201188928107</v>
      </c>
      <c r="P139" s="108">
        <f>Volume!K139</f>
        <v>522.25</v>
      </c>
      <c r="Q139" s="69">
        <f>Volume!J139</f>
        <v>527.85</v>
      </c>
      <c r="R139" s="237">
        <f t="shared" si="21"/>
        <v>184.69207575</v>
      </c>
      <c r="S139" s="103">
        <f t="shared" si="22"/>
        <v>183.216735</v>
      </c>
      <c r="T139" s="109">
        <f t="shared" si="23"/>
        <v>3554850</v>
      </c>
      <c r="U139" s="103">
        <f t="shared" si="24"/>
        <v>-1.57249954287804</v>
      </c>
      <c r="V139" s="103">
        <f t="shared" si="25"/>
        <v>184.451904</v>
      </c>
      <c r="W139" s="103">
        <f t="shared" si="26"/>
        <v>0.24017175</v>
      </c>
      <c r="X139" s="103">
        <f t="shared" si="27"/>
        <v>0</v>
      </c>
      <c r="Y139" s="103">
        <f t="shared" si="28"/>
        <v>185.65204125</v>
      </c>
      <c r="Z139" s="237">
        <f t="shared" si="29"/>
        <v>-0.9599655000000098</v>
      </c>
      <c r="AB139" s="77"/>
    </row>
    <row r="140" spans="1:28" s="7" customFormat="1" ht="15">
      <c r="A140" s="193" t="s">
        <v>421</v>
      </c>
      <c r="B140" s="164">
        <v>995500</v>
      </c>
      <c r="C140" s="162">
        <v>58850</v>
      </c>
      <c r="D140" s="170">
        <v>0.06</v>
      </c>
      <c r="E140" s="164">
        <v>3300</v>
      </c>
      <c r="F140" s="112">
        <v>550</v>
      </c>
      <c r="G140" s="170">
        <v>0.2</v>
      </c>
      <c r="H140" s="164">
        <v>0</v>
      </c>
      <c r="I140" s="112">
        <v>0</v>
      </c>
      <c r="J140" s="170">
        <v>0</v>
      </c>
      <c r="K140" s="164">
        <v>998800</v>
      </c>
      <c r="L140" s="112">
        <v>59400</v>
      </c>
      <c r="M140" s="127">
        <v>0.06</v>
      </c>
      <c r="N140" s="112">
        <v>969650</v>
      </c>
      <c r="O140" s="173">
        <f t="shared" si="20"/>
        <v>0.9708149779735683</v>
      </c>
      <c r="P140" s="108">
        <f>Volume!K140</f>
        <v>494.9</v>
      </c>
      <c r="Q140" s="69">
        <f>Volume!J140</f>
        <v>498.9</v>
      </c>
      <c r="R140" s="237">
        <f t="shared" si="21"/>
        <v>49.830132</v>
      </c>
      <c r="S140" s="103">
        <f t="shared" si="22"/>
        <v>48.3758385</v>
      </c>
      <c r="T140" s="109">
        <f t="shared" si="23"/>
        <v>939400</v>
      </c>
      <c r="U140" s="103">
        <f t="shared" si="24"/>
        <v>6.323185011709602</v>
      </c>
      <c r="V140" s="103">
        <f t="shared" si="25"/>
        <v>49.665495</v>
      </c>
      <c r="W140" s="103">
        <f t="shared" si="26"/>
        <v>0.164637</v>
      </c>
      <c r="X140" s="103">
        <f t="shared" si="27"/>
        <v>0</v>
      </c>
      <c r="Y140" s="103">
        <f t="shared" si="28"/>
        <v>46.490906</v>
      </c>
      <c r="Z140" s="237">
        <f t="shared" si="29"/>
        <v>3.3392259999999965</v>
      </c>
      <c r="AB140" s="77"/>
    </row>
    <row r="141" spans="1:28" s="7" customFormat="1" ht="15">
      <c r="A141" s="193" t="s">
        <v>422</v>
      </c>
      <c r="B141" s="164">
        <v>23293600</v>
      </c>
      <c r="C141" s="162">
        <v>374000</v>
      </c>
      <c r="D141" s="170">
        <v>0.02</v>
      </c>
      <c r="E141" s="164">
        <v>6833200</v>
      </c>
      <c r="F141" s="112">
        <v>-52800</v>
      </c>
      <c r="G141" s="170">
        <v>-0.01</v>
      </c>
      <c r="H141" s="164">
        <v>1174800</v>
      </c>
      <c r="I141" s="112">
        <v>-44000</v>
      </c>
      <c r="J141" s="170">
        <v>-0.04</v>
      </c>
      <c r="K141" s="164">
        <v>31301600</v>
      </c>
      <c r="L141" s="112">
        <v>277200</v>
      </c>
      <c r="M141" s="127">
        <v>0.01</v>
      </c>
      <c r="N141" s="112">
        <v>28507600</v>
      </c>
      <c r="O141" s="173">
        <f t="shared" si="20"/>
        <v>0.9107393871239808</v>
      </c>
      <c r="P141" s="108">
        <f>Volume!K141</f>
        <v>54.9</v>
      </c>
      <c r="Q141" s="69">
        <f>Volume!J141</f>
        <v>55</v>
      </c>
      <c r="R141" s="237">
        <f t="shared" si="21"/>
        <v>172.1588</v>
      </c>
      <c r="S141" s="103">
        <f t="shared" si="22"/>
        <v>156.7918</v>
      </c>
      <c r="T141" s="109">
        <f t="shared" si="23"/>
        <v>31024400</v>
      </c>
      <c r="U141" s="103">
        <f t="shared" si="24"/>
        <v>0.893490285065948</v>
      </c>
      <c r="V141" s="103">
        <f t="shared" si="25"/>
        <v>128.1148</v>
      </c>
      <c r="W141" s="103">
        <f t="shared" si="26"/>
        <v>37.5826</v>
      </c>
      <c r="X141" s="103">
        <f t="shared" si="27"/>
        <v>6.4614</v>
      </c>
      <c r="Y141" s="103">
        <f t="shared" si="28"/>
        <v>170.323956</v>
      </c>
      <c r="Z141" s="237">
        <f t="shared" si="29"/>
        <v>1.834844000000004</v>
      </c>
      <c r="AB141" s="77"/>
    </row>
    <row r="142" spans="1:28" s="7" customFormat="1" ht="15">
      <c r="A142" s="193" t="s">
        <v>393</v>
      </c>
      <c r="B142" s="164">
        <v>13720800</v>
      </c>
      <c r="C142" s="162">
        <v>710400</v>
      </c>
      <c r="D142" s="170">
        <v>0.05</v>
      </c>
      <c r="E142" s="164">
        <v>1819200</v>
      </c>
      <c r="F142" s="112">
        <v>105600</v>
      </c>
      <c r="G142" s="170">
        <v>0.06</v>
      </c>
      <c r="H142" s="164">
        <v>132000</v>
      </c>
      <c r="I142" s="112">
        <v>16800</v>
      </c>
      <c r="J142" s="170">
        <v>0.15</v>
      </c>
      <c r="K142" s="164">
        <v>15672000</v>
      </c>
      <c r="L142" s="112">
        <v>832800</v>
      </c>
      <c r="M142" s="127">
        <v>0.06</v>
      </c>
      <c r="N142" s="112">
        <v>15177600</v>
      </c>
      <c r="O142" s="173">
        <f t="shared" si="20"/>
        <v>0.9684532924961715</v>
      </c>
      <c r="P142" s="108">
        <f>Volume!K142</f>
        <v>147.95</v>
      </c>
      <c r="Q142" s="69">
        <f>Volume!J142</f>
        <v>149.9</v>
      </c>
      <c r="R142" s="237">
        <f t="shared" si="21"/>
        <v>234.92328</v>
      </c>
      <c r="S142" s="103">
        <f t="shared" si="22"/>
        <v>227.512224</v>
      </c>
      <c r="T142" s="109">
        <f t="shared" si="23"/>
        <v>14839200</v>
      </c>
      <c r="U142" s="103">
        <f t="shared" si="24"/>
        <v>5.612162380721332</v>
      </c>
      <c r="V142" s="103">
        <f t="shared" si="25"/>
        <v>205.674792</v>
      </c>
      <c r="W142" s="103">
        <f t="shared" si="26"/>
        <v>27.269808</v>
      </c>
      <c r="X142" s="103">
        <f t="shared" si="27"/>
        <v>1.97868</v>
      </c>
      <c r="Y142" s="103">
        <f t="shared" si="28"/>
        <v>219.545964</v>
      </c>
      <c r="Z142" s="237">
        <f t="shared" si="29"/>
        <v>15.377316000000008</v>
      </c>
      <c r="AB142" s="77"/>
    </row>
    <row r="143" spans="1:28" s="7" customFormat="1" ht="15">
      <c r="A143" s="193" t="s">
        <v>81</v>
      </c>
      <c r="B143" s="164">
        <v>6080400</v>
      </c>
      <c r="C143" s="162">
        <v>453600</v>
      </c>
      <c r="D143" s="170">
        <v>0.08</v>
      </c>
      <c r="E143" s="164">
        <v>15600</v>
      </c>
      <c r="F143" s="112">
        <v>0</v>
      </c>
      <c r="G143" s="170">
        <v>0</v>
      </c>
      <c r="H143" s="164">
        <v>600</v>
      </c>
      <c r="I143" s="112">
        <v>0</v>
      </c>
      <c r="J143" s="170">
        <v>0</v>
      </c>
      <c r="K143" s="164">
        <v>6096600</v>
      </c>
      <c r="L143" s="112">
        <v>453600</v>
      </c>
      <c r="M143" s="127">
        <v>0.08</v>
      </c>
      <c r="N143" s="112">
        <v>5692800</v>
      </c>
      <c r="O143" s="173">
        <f t="shared" si="20"/>
        <v>0.9337663615785848</v>
      </c>
      <c r="P143" s="108">
        <f>Volume!K143</f>
        <v>504.65</v>
      </c>
      <c r="Q143" s="69">
        <f>Volume!J143</f>
        <v>514.25</v>
      </c>
      <c r="R143" s="237">
        <f t="shared" si="21"/>
        <v>313.517655</v>
      </c>
      <c r="S143" s="103">
        <f t="shared" si="22"/>
        <v>292.75224</v>
      </c>
      <c r="T143" s="109">
        <f t="shared" si="23"/>
        <v>5643000</v>
      </c>
      <c r="U143" s="103">
        <f t="shared" si="24"/>
        <v>8.038277511961722</v>
      </c>
      <c r="V143" s="103">
        <f t="shared" si="25"/>
        <v>312.68457</v>
      </c>
      <c r="W143" s="103">
        <f t="shared" si="26"/>
        <v>0.80223</v>
      </c>
      <c r="X143" s="103">
        <f t="shared" si="27"/>
        <v>0.030855</v>
      </c>
      <c r="Y143" s="103">
        <f t="shared" si="28"/>
        <v>284.773995</v>
      </c>
      <c r="Z143" s="237">
        <f t="shared" si="29"/>
        <v>28.743659999999977</v>
      </c>
      <c r="AB143" s="77"/>
    </row>
    <row r="144" spans="1:28" s="58" customFormat="1" ht="15">
      <c r="A144" s="193" t="s">
        <v>225</v>
      </c>
      <c r="B144" s="164">
        <v>7196000</v>
      </c>
      <c r="C144" s="162">
        <v>-140000</v>
      </c>
      <c r="D144" s="170">
        <v>-0.02</v>
      </c>
      <c r="E144" s="164">
        <v>590800</v>
      </c>
      <c r="F144" s="112">
        <v>11200</v>
      </c>
      <c r="G144" s="170">
        <v>0.02</v>
      </c>
      <c r="H144" s="164">
        <v>42000</v>
      </c>
      <c r="I144" s="112">
        <v>0</v>
      </c>
      <c r="J144" s="170">
        <v>0</v>
      </c>
      <c r="K144" s="164">
        <v>7828800</v>
      </c>
      <c r="L144" s="112">
        <v>-128800</v>
      </c>
      <c r="M144" s="127">
        <v>-0.02</v>
      </c>
      <c r="N144" s="112">
        <v>7481600</v>
      </c>
      <c r="O144" s="173">
        <f t="shared" si="20"/>
        <v>0.9556509298998569</v>
      </c>
      <c r="P144" s="108">
        <f>Volume!K144</f>
        <v>157.15</v>
      </c>
      <c r="Q144" s="69">
        <f>Volume!J144</f>
        <v>157.95</v>
      </c>
      <c r="R144" s="237">
        <f t="shared" si="21"/>
        <v>123.655896</v>
      </c>
      <c r="S144" s="103">
        <f t="shared" si="22"/>
        <v>118.171872</v>
      </c>
      <c r="T144" s="109">
        <f t="shared" si="23"/>
        <v>7957600</v>
      </c>
      <c r="U144" s="103">
        <f t="shared" si="24"/>
        <v>-1.6185784658691063</v>
      </c>
      <c r="V144" s="103">
        <f t="shared" si="25"/>
        <v>113.66082</v>
      </c>
      <c r="W144" s="103">
        <f t="shared" si="26"/>
        <v>9.331686</v>
      </c>
      <c r="X144" s="103">
        <f t="shared" si="27"/>
        <v>0.6633899999999999</v>
      </c>
      <c r="Y144" s="103">
        <f t="shared" si="28"/>
        <v>125.053684</v>
      </c>
      <c r="Z144" s="237">
        <f t="shared" si="29"/>
        <v>-1.3977880000000056</v>
      </c>
      <c r="AA144" s="78"/>
      <c r="AB144" s="77"/>
    </row>
    <row r="145" spans="1:28" s="7" customFormat="1" ht="15">
      <c r="A145" s="193" t="s">
        <v>297</v>
      </c>
      <c r="B145" s="164">
        <v>6967400</v>
      </c>
      <c r="C145" s="162">
        <v>968000</v>
      </c>
      <c r="D145" s="170">
        <v>0.16</v>
      </c>
      <c r="E145" s="164">
        <v>184800</v>
      </c>
      <c r="F145" s="112">
        <v>-3300</v>
      </c>
      <c r="G145" s="170">
        <v>-0.02</v>
      </c>
      <c r="H145" s="164">
        <v>30800</v>
      </c>
      <c r="I145" s="112">
        <v>-1100</v>
      </c>
      <c r="J145" s="170">
        <v>-0.03</v>
      </c>
      <c r="K145" s="164">
        <v>7183000</v>
      </c>
      <c r="L145" s="112">
        <v>963600</v>
      </c>
      <c r="M145" s="127">
        <v>0.15</v>
      </c>
      <c r="N145" s="112">
        <v>6653900</v>
      </c>
      <c r="O145" s="173">
        <f t="shared" si="20"/>
        <v>0.9263399693721286</v>
      </c>
      <c r="P145" s="108">
        <f>Volume!K145</f>
        <v>519.4</v>
      </c>
      <c r="Q145" s="69">
        <f>Volume!J145</f>
        <v>514.3</v>
      </c>
      <c r="R145" s="237">
        <f t="shared" si="21"/>
        <v>369.42168999999996</v>
      </c>
      <c r="S145" s="103">
        <f t="shared" si="22"/>
        <v>342.21007699999996</v>
      </c>
      <c r="T145" s="109">
        <f t="shared" si="23"/>
        <v>6219400</v>
      </c>
      <c r="U145" s="103">
        <f t="shared" si="24"/>
        <v>15.493455960382029</v>
      </c>
      <c r="V145" s="103">
        <f t="shared" si="25"/>
        <v>358.333382</v>
      </c>
      <c r="W145" s="103">
        <f t="shared" si="26"/>
        <v>9.504264</v>
      </c>
      <c r="X145" s="103">
        <f t="shared" si="27"/>
        <v>1.5840439999999998</v>
      </c>
      <c r="Y145" s="103">
        <f t="shared" si="28"/>
        <v>323.035636</v>
      </c>
      <c r="Z145" s="237">
        <f t="shared" si="29"/>
        <v>46.386053999999945</v>
      </c>
      <c r="AB145" s="77"/>
    </row>
    <row r="146" spans="1:28" s="58" customFormat="1" ht="15">
      <c r="A146" s="193" t="s">
        <v>226</v>
      </c>
      <c r="B146" s="164">
        <v>10417500</v>
      </c>
      <c r="C146" s="162">
        <v>1584000</v>
      </c>
      <c r="D146" s="170">
        <v>0.18</v>
      </c>
      <c r="E146" s="164">
        <v>136500</v>
      </c>
      <c r="F146" s="112">
        <v>25500</v>
      </c>
      <c r="G146" s="170">
        <v>0.23</v>
      </c>
      <c r="H146" s="164">
        <v>36000</v>
      </c>
      <c r="I146" s="112">
        <v>4500</v>
      </c>
      <c r="J146" s="170">
        <v>0.14</v>
      </c>
      <c r="K146" s="164">
        <v>10590000</v>
      </c>
      <c r="L146" s="112">
        <v>1614000</v>
      </c>
      <c r="M146" s="127">
        <v>0.18</v>
      </c>
      <c r="N146" s="112">
        <v>9831000</v>
      </c>
      <c r="O146" s="173">
        <f t="shared" si="20"/>
        <v>0.928328611898017</v>
      </c>
      <c r="P146" s="108">
        <f>Volume!K146</f>
        <v>246.7</v>
      </c>
      <c r="Q146" s="69">
        <f>Volume!J146</f>
        <v>262.45</v>
      </c>
      <c r="R146" s="237">
        <f t="shared" si="21"/>
        <v>277.93455</v>
      </c>
      <c r="S146" s="103">
        <f t="shared" si="22"/>
        <v>258.014595</v>
      </c>
      <c r="T146" s="109">
        <f t="shared" si="23"/>
        <v>8976000</v>
      </c>
      <c r="U146" s="103">
        <f t="shared" si="24"/>
        <v>17.981283422459892</v>
      </c>
      <c r="V146" s="103">
        <f t="shared" si="25"/>
        <v>273.4072875</v>
      </c>
      <c r="W146" s="103">
        <f t="shared" si="26"/>
        <v>3.5824425</v>
      </c>
      <c r="X146" s="103">
        <f t="shared" si="27"/>
        <v>0.94482</v>
      </c>
      <c r="Y146" s="103">
        <f t="shared" si="28"/>
        <v>221.43792</v>
      </c>
      <c r="Z146" s="237">
        <f t="shared" si="29"/>
        <v>56.49663000000001</v>
      </c>
      <c r="AA146" s="78"/>
      <c r="AB146" s="77"/>
    </row>
    <row r="147" spans="1:28" s="58" customFormat="1" ht="15">
      <c r="A147" s="193" t="s">
        <v>423</v>
      </c>
      <c r="B147" s="164">
        <v>1318350</v>
      </c>
      <c r="C147" s="162">
        <v>254100</v>
      </c>
      <c r="D147" s="170">
        <v>0.24</v>
      </c>
      <c r="E147" s="164">
        <v>0</v>
      </c>
      <c r="F147" s="112">
        <v>0</v>
      </c>
      <c r="G147" s="170">
        <v>0</v>
      </c>
      <c r="H147" s="164">
        <v>0</v>
      </c>
      <c r="I147" s="112">
        <v>0</v>
      </c>
      <c r="J147" s="170">
        <v>0</v>
      </c>
      <c r="K147" s="164">
        <v>1318350</v>
      </c>
      <c r="L147" s="112">
        <v>254100</v>
      </c>
      <c r="M147" s="127">
        <v>0.24</v>
      </c>
      <c r="N147" s="112">
        <v>1204500</v>
      </c>
      <c r="O147" s="173">
        <f t="shared" si="20"/>
        <v>0.9136420525657072</v>
      </c>
      <c r="P147" s="108">
        <f>Volume!K147</f>
        <v>510.1</v>
      </c>
      <c r="Q147" s="69">
        <f>Volume!J147</f>
        <v>515.8</v>
      </c>
      <c r="R147" s="237">
        <f t="shared" si="21"/>
        <v>68.00049299999999</v>
      </c>
      <c r="S147" s="103">
        <f t="shared" si="22"/>
        <v>62.12811</v>
      </c>
      <c r="T147" s="109">
        <f t="shared" si="23"/>
        <v>1064250</v>
      </c>
      <c r="U147" s="103">
        <f t="shared" si="24"/>
        <v>23.875968992248062</v>
      </c>
      <c r="V147" s="103">
        <f t="shared" si="25"/>
        <v>68.00049299999999</v>
      </c>
      <c r="W147" s="103">
        <f t="shared" si="26"/>
        <v>0</v>
      </c>
      <c r="X147" s="103">
        <f t="shared" si="27"/>
        <v>0</v>
      </c>
      <c r="Y147" s="103">
        <f t="shared" si="28"/>
        <v>54.2873925</v>
      </c>
      <c r="Z147" s="237">
        <f t="shared" si="29"/>
        <v>13.713100499999989</v>
      </c>
      <c r="AA147" s="78"/>
      <c r="AB147" s="77"/>
    </row>
    <row r="148" spans="1:28" s="58" customFormat="1" ht="15">
      <c r="A148" s="193" t="s">
        <v>227</v>
      </c>
      <c r="B148" s="164">
        <v>5680800</v>
      </c>
      <c r="C148" s="162">
        <v>615200</v>
      </c>
      <c r="D148" s="170">
        <v>0.12</v>
      </c>
      <c r="E148" s="164">
        <v>356800</v>
      </c>
      <c r="F148" s="112">
        <v>22400</v>
      </c>
      <c r="G148" s="170">
        <v>0.07</v>
      </c>
      <c r="H148" s="164">
        <v>22400</v>
      </c>
      <c r="I148" s="112">
        <v>5600</v>
      </c>
      <c r="J148" s="170">
        <v>0.33</v>
      </c>
      <c r="K148" s="164">
        <v>6060000</v>
      </c>
      <c r="L148" s="112">
        <v>643200</v>
      </c>
      <c r="M148" s="127">
        <v>0.12</v>
      </c>
      <c r="N148" s="112">
        <v>5279200</v>
      </c>
      <c r="O148" s="173">
        <f t="shared" si="20"/>
        <v>0.8711551155115511</v>
      </c>
      <c r="P148" s="108">
        <f>Volume!K148</f>
        <v>358.5</v>
      </c>
      <c r="Q148" s="69">
        <f>Volume!J148</f>
        <v>352.9</v>
      </c>
      <c r="R148" s="237">
        <f t="shared" si="21"/>
        <v>213.85739999999998</v>
      </c>
      <c r="S148" s="103">
        <f t="shared" si="22"/>
        <v>186.30296799999996</v>
      </c>
      <c r="T148" s="109">
        <f t="shared" si="23"/>
        <v>5416800</v>
      </c>
      <c r="U148" s="103">
        <f t="shared" si="24"/>
        <v>11.874169251218431</v>
      </c>
      <c r="V148" s="103">
        <f t="shared" si="25"/>
        <v>200.47543199999998</v>
      </c>
      <c r="W148" s="103">
        <f t="shared" si="26"/>
        <v>12.591471999999998</v>
      </c>
      <c r="X148" s="103">
        <f t="shared" si="27"/>
        <v>0.7904959999999999</v>
      </c>
      <c r="Y148" s="103">
        <f t="shared" si="28"/>
        <v>194.19228</v>
      </c>
      <c r="Z148" s="237">
        <f t="shared" si="29"/>
        <v>19.665119999999973</v>
      </c>
      <c r="AA148" s="78"/>
      <c r="AB148" s="77"/>
    </row>
    <row r="149" spans="1:28" s="58" customFormat="1" ht="15">
      <c r="A149" s="193" t="s">
        <v>234</v>
      </c>
      <c r="B149" s="164">
        <v>21039200</v>
      </c>
      <c r="C149" s="162">
        <v>169400</v>
      </c>
      <c r="D149" s="170">
        <v>0.01</v>
      </c>
      <c r="E149" s="164">
        <v>2121000</v>
      </c>
      <c r="F149" s="112">
        <v>-42700</v>
      </c>
      <c r="G149" s="170">
        <v>-0.02</v>
      </c>
      <c r="H149" s="164">
        <v>409500</v>
      </c>
      <c r="I149" s="112">
        <v>8400</v>
      </c>
      <c r="J149" s="170">
        <v>0.02</v>
      </c>
      <c r="K149" s="164">
        <v>23569700</v>
      </c>
      <c r="L149" s="112">
        <v>135100</v>
      </c>
      <c r="M149" s="127">
        <v>0.01</v>
      </c>
      <c r="N149" s="112">
        <v>22568000</v>
      </c>
      <c r="O149" s="173">
        <f t="shared" si="20"/>
        <v>0.9575005197350837</v>
      </c>
      <c r="P149" s="108">
        <f>Volume!K149</f>
        <v>503.9</v>
      </c>
      <c r="Q149" s="69">
        <f>Volume!J149</f>
        <v>506.3</v>
      </c>
      <c r="R149" s="237">
        <f t="shared" si="21"/>
        <v>1193.333911</v>
      </c>
      <c r="S149" s="103">
        <f t="shared" si="22"/>
        <v>1142.61784</v>
      </c>
      <c r="T149" s="109">
        <f t="shared" si="23"/>
        <v>23434600</v>
      </c>
      <c r="U149" s="103">
        <f t="shared" si="24"/>
        <v>0.5764979986857041</v>
      </c>
      <c r="V149" s="103">
        <f t="shared" si="25"/>
        <v>1065.214696</v>
      </c>
      <c r="W149" s="103">
        <f t="shared" si="26"/>
        <v>107.38623</v>
      </c>
      <c r="X149" s="103">
        <f t="shared" si="27"/>
        <v>20.732985</v>
      </c>
      <c r="Y149" s="103">
        <f t="shared" si="28"/>
        <v>1180.869494</v>
      </c>
      <c r="Z149" s="237">
        <f t="shared" si="29"/>
        <v>12.464416999999912</v>
      </c>
      <c r="AA149" s="78"/>
      <c r="AB149" s="77"/>
    </row>
    <row r="150" spans="1:28" s="58" customFormat="1" ht="15">
      <c r="A150" s="193" t="s">
        <v>98</v>
      </c>
      <c r="B150" s="164">
        <v>5149650</v>
      </c>
      <c r="C150" s="162">
        <v>238150</v>
      </c>
      <c r="D150" s="170">
        <v>0.05</v>
      </c>
      <c r="E150" s="164">
        <v>146850</v>
      </c>
      <c r="F150" s="112">
        <v>5500</v>
      </c>
      <c r="G150" s="170">
        <v>0.04</v>
      </c>
      <c r="H150" s="164">
        <v>10450</v>
      </c>
      <c r="I150" s="112">
        <v>550</v>
      </c>
      <c r="J150" s="170">
        <v>0.06</v>
      </c>
      <c r="K150" s="164">
        <v>5306950</v>
      </c>
      <c r="L150" s="112">
        <v>244200</v>
      </c>
      <c r="M150" s="127">
        <v>0.05</v>
      </c>
      <c r="N150" s="112">
        <v>5175500</v>
      </c>
      <c r="O150" s="173">
        <f t="shared" si="20"/>
        <v>0.9752305938439216</v>
      </c>
      <c r="P150" s="108">
        <f>Volume!K150</f>
        <v>533.6</v>
      </c>
      <c r="Q150" s="69">
        <f>Volume!J150</f>
        <v>538.1</v>
      </c>
      <c r="R150" s="237">
        <f t="shared" si="21"/>
        <v>285.5669795</v>
      </c>
      <c r="S150" s="103">
        <f t="shared" si="22"/>
        <v>278.493655</v>
      </c>
      <c r="T150" s="109">
        <f t="shared" si="23"/>
        <v>5062750</v>
      </c>
      <c r="U150" s="103">
        <f t="shared" si="24"/>
        <v>4.823465507876154</v>
      </c>
      <c r="V150" s="103">
        <f t="shared" si="25"/>
        <v>277.1026665</v>
      </c>
      <c r="W150" s="103">
        <f t="shared" si="26"/>
        <v>7.9019985</v>
      </c>
      <c r="X150" s="103">
        <f t="shared" si="27"/>
        <v>0.5623145</v>
      </c>
      <c r="Y150" s="103">
        <f t="shared" si="28"/>
        <v>270.14834</v>
      </c>
      <c r="Z150" s="237">
        <f t="shared" si="29"/>
        <v>15.418639499999983</v>
      </c>
      <c r="AA150" s="78"/>
      <c r="AB150" s="77"/>
    </row>
    <row r="151" spans="1:28" s="58" customFormat="1" ht="15">
      <c r="A151" s="193" t="s">
        <v>149</v>
      </c>
      <c r="B151" s="164">
        <v>6447100</v>
      </c>
      <c r="C151" s="162">
        <v>45650</v>
      </c>
      <c r="D151" s="170">
        <v>0.01</v>
      </c>
      <c r="E151" s="164">
        <v>883850</v>
      </c>
      <c r="F151" s="112">
        <v>90750</v>
      </c>
      <c r="G151" s="170">
        <v>0.11</v>
      </c>
      <c r="H151" s="164">
        <v>331650</v>
      </c>
      <c r="I151" s="112">
        <v>68200</v>
      </c>
      <c r="J151" s="170">
        <v>0.26</v>
      </c>
      <c r="K151" s="164">
        <v>7662600</v>
      </c>
      <c r="L151" s="112">
        <v>204600</v>
      </c>
      <c r="M151" s="127">
        <v>0.03</v>
      </c>
      <c r="N151" s="112">
        <v>7062550</v>
      </c>
      <c r="O151" s="173">
        <f t="shared" si="20"/>
        <v>0.9216910709158771</v>
      </c>
      <c r="P151" s="108">
        <f>Volume!K151</f>
        <v>1077.5</v>
      </c>
      <c r="Q151" s="69">
        <f>Volume!J151</f>
        <v>1108.35</v>
      </c>
      <c r="R151" s="237">
        <f t="shared" si="21"/>
        <v>849.2842709999999</v>
      </c>
      <c r="S151" s="103">
        <f t="shared" si="22"/>
        <v>782.7777292499999</v>
      </c>
      <c r="T151" s="109">
        <f t="shared" si="23"/>
        <v>7458000</v>
      </c>
      <c r="U151" s="103">
        <f t="shared" si="24"/>
        <v>2.743362831858407</v>
      </c>
      <c r="V151" s="103">
        <f t="shared" si="25"/>
        <v>714.5643284999999</v>
      </c>
      <c r="W151" s="103">
        <f t="shared" si="26"/>
        <v>97.96151474999999</v>
      </c>
      <c r="X151" s="103">
        <f t="shared" si="27"/>
        <v>36.758427749999996</v>
      </c>
      <c r="Y151" s="103">
        <f t="shared" si="28"/>
        <v>803.5995</v>
      </c>
      <c r="Z151" s="237">
        <f t="shared" si="29"/>
        <v>45.68477099999984</v>
      </c>
      <c r="AA151" s="78"/>
      <c r="AB151" s="77"/>
    </row>
    <row r="152" spans="1:28" s="7" customFormat="1" ht="15">
      <c r="A152" s="193" t="s">
        <v>203</v>
      </c>
      <c r="B152" s="164">
        <v>8387250</v>
      </c>
      <c r="C152" s="162">
        <v>-249600</v>
      </c>
      <c r="D152" s="170">
        <v>-0.03</v>
      </c>
      <c r="E152" s="164">
        <v>2511000</v>
      </c>
      <c r="F152" s="112">
        <v>127050</v>
      </c>
      <c r="G152" s="170">
        <v>0.05</v>
      </c>
      <c r="H152" s="164">
        <v>719100</v>
      </c>
      <c r="I152" s="112">
        <v>44250</v>
      </c>
      <c r="J152" s="170">
        <v>0.07</v>
      </c>
      <c r="K152" s="164">
        <v>11617350</v>
      </c>
      <c r="L152" s="112">
        <v>-78300</v>
      </c>
      <c r="M152" s="127">
        <v>-0.01</v>
      </c>
      <c r="N152" s="112">
        <v>11177550</v>
      </c>
      <c r="O152" s="173">
        <f t="shared" si="20"/>
        <v>0.9621428294748803</v>
      </c>
      <c r="P152" s="108">
        <f>Volume!K152</f>
        <v>1726.55</v>
      </c>
      <c r="Q152" s="69">
        <f>Volume!J152</f>
        <v>1732.95</v>
      </c>
      <c r="R152" s="237">
        <f t="shared" si="21"/>
        <v>2013.22866825</v>
      </c>
      <c r="S152" s="103">
        <f t="shared" si="22"/>
        <v>1937.01352725</v>
      </c>
      <c r="T152" s="109">
        <f t="shared" si="23"/>
        <v>11695650</v>
      </c>
      <c r="U152" s="103">
        <f t="shared" si="24"/>
        <v>-0.6694796783419477</v>
      </c>
      <c r="V152" s="103">
        <f t="shared" si="25"/>
        <v>1453.46848875</v>
      </c>
      <c r="W152" s="103">
        <f t="shared" si="26"/>
        <v>435.143745</v>
      </c>
      <c r="X152" s="103">
        <f t="shared" si="27"/>
        <v>124.6164345</v>
      </c>
      <c r="Y152" s="103">
        <f t="shared" si="28"/>
        <v>2019.31245075</v>
      </c>
      <c r="Z152" s="237">
        <f t="shared" si="29"/>
        <v>-6.08378249999987</v>
      </c>
      <c r="AB152" s="77"/>
    </row>
    <row r="153" spans="1:28" s="7" customFormat="1" ht="15">
      <c r="A153" s="193" t="s">
        <v>298</v>
      </c>
      <c r="B153" s="164">
        <v>2095000</v>
      </c>
      <c r="C153" s="162">
        <v>-16000</v>
      </c>
      <c r="D153" s="170">
        <v>-0.01</v>
      </c>
      <c r="E153" s="164">
        <v>28000</v>
      </c>
      <c r="F153" s="112">
        <v>2000</v>
      </c>
      <c r="G153" s="170">
        <v>0.08</v>
      </c>
      <c r="H153" s="164">
        <v>2000</v>
      </c>
      <c r="I153" s="112">
        <v>-1000</v>
      </c>
      <c r="J153" s="170">
        <v>-0.33</v>
      </c>
      <c r="K153" s="164">
        <v>2125000</v>
      </c>
      <c r="L153" s="112">
        <v>-15000</v>
      </c>
      <c r="M153" s="127">
        <v>-0.01</v>
      </c>
      <c r="N153" s="112">
        <v>2005000</v>
      </c>
      <c r="O153" s="173">
        <f t="shared" si="20"/>
        <v>0.9435294117647058</v>
      </c>
      <c r="P153" s="108">
        <f>Volume!K153</f>
        <v>580.8</v>
      </c>
      <c r="Q153" s="69">
        <f>Volume!J153</f>
        <v>606.3</v>
      </c>
      <c r="R153" s="237">
        <f t="shared" si="21"/>
        <v>128.83875</v>
      </c>
      <c r="S153" s="103">
        <f t="shared" si="22"/>
        <v>121.56315</v>
      </c>
      <c r="T153" s="109">
        <f t="shared" si="23"/>
        <v>2140000</v>
      </c>
      <c r="U153" s="103">
        <f t="shared" si="24"/>
        <v>-0.7009345794392523</v>
      </c>
      <c r="V153" s="103">
        <f t="shared" si="25"/>
        <v>127.01985</v>
      </c>
      <c r="W153" s="103">
        <f t="shared" si="26"/>
        <v>1.69764</v>
      </c>
      <c r="X153" s="103">
        <f t="shared" si="27"/>
        <v>0.12126</v>
      </c>
      <c r="Y153" s="103">
        <f t="shared" si="28"/>
        <v>124.2912</v>
      </c>
      <c r="Z153" s="237">
        <f t="shared" si="29"/>
        <v>4.547550000000001</v>
      </c>
      <c r="AB153" s="77"/>
    </row>
    <row r="154" spans="1:28" s="7" customFormat="1" ht="15">
      <c r="A154" s="193" t="s">
        <v>424</v>
      </c>
      <c r="B154" s="164">
        <v>74781850</v>
      </c>
      <c r="C154" s="162">
        <v>1437150</v>
      </c>
      <c r="D154" s="170">
        <v>0.02</v>
      </c>
      <c r="E154" s="164">
        <v>23530650</v>
      </c>
      <c r="F154" s="112">
        <v>278850</v>
      </c>
      <c r="G154" s="170">
        <v>0.01</v>
      </c>
      <c r="H154" s="164">
        <v>3861000</v>
      </c>
      <c r="I154" s="112">
        <v>185900</v>
      </c>
      <c r="J154" s="170">
        <v>0.05</v>
      </c>
      <c r="K154" s="164">
        <v>102173500</v>
      </c>
      <c r="L154" s="112">
        <v>1901900</v>
      </c>
      <c r="M154" s="127">
        <v>0.02</v>
      </c>
      <c r="N154" s="112">
        <v>94994900</v>
      </c>
      <c r="O154" s="173">
        <f t="shared" si="20"/>
        <v>0.929741077676697</v>
      </c>
      <c r="P154" s="108">
        <f>Volume!K154</f>
        <v>33.6</v>
      </c>
      <c r="Q154" s="69">
        <f>Volume!J154</f>
        <v>34</v>
      </c>
      <c r="R154" s="237">
        <f t="shared" si="21"/>
        <v>347.3899</v>
      </c>
      <c r="S154" s="103">
        <f t="shared" si="22"/>
        <v>322.98266</v>
      </c>
      <c r="T154" s="109">
        <f t="shared" si="23"/>
        <v>100271600</v>
      </c>
      <c r="U154" s="103">
        <f t="shared" si="24"/>
        <v>1.8967484312606961</v>
      </c>
      <c r="V154" s="103">
        <f t="shared" si="25"/>
        <v>254.25829</v>
      </c>
      <c r="W154" s="103">
        <f t="shared" si="26"/>
        <v>80.00421</v>
      </c>
      <c r="X154" s="103">
        <f t="shared" si="27"/>
        <v>13.1274</v>
      </c>
      <c r="Y154" s="103">
        <f t="shared" si="28"/>
        <v>336.912576</v>
      </c>
      <c r="Z154" s="237">
        <f t="shared" si="29"/>
        <v>10.47732400000001</v>
      </c>
      <c r="AB154" s="77"/>
    </row>
    <row r="155" spans="1:28" s="7" customFormat="1" ht="15">
      <c r="A155" s="193" t="s">
        <v>425</v>
      </c>
      <c r="B155" s="164">
        <v>1754550</v>
      </c>
      <c r="C155" s="162">
        <v>297450</v>
      </c>
      <c r="D155" s="170">
        <v>0.2</v>
      </c>
      <c r="E155" s="164">
        <v>7200</v>
      </c>
      <c r="F155" s="112">
        <v>450</v>
      </c>
      <c r="G155" s="170">
        <v>0.07</v>
      </c>
      <c r="H155" s="164">
        <v>0</v>
      </c>
      <c r="I155" s="112">
        <v>0</v>
      </c>
      <c r="J155" s="170">
        <v>0</v>
      </c>
      <c r="K155" s="164">
        <v>1761750</v>
      </c>
      <c r="L155" s="112">
        <v>297900</v>
      </c>
      <c r="M155" s="127">
        <v>0.2</v>
      </c>
      <c r="N155" s="112">
        <v>1716750</v>
      </c>
      <c r="O155" s="173">
        <f t="shared" si="20"/>
        <v>0.9744572158365262</v>
      </c>
      <c r="P155" s="108">
        <f>Volume!K155</f>
        <v>439.2</v>
      </c>
      <c r="Q155" s="69">
        <f>Volume!J155</f>
        <v>464</v>
      </c>
      <c r="R155" s="237">
        <f t="shared" si="21"/>
        <v>81.7452</v>
      </c>
      <c r="S155" s="103">
        <f t="shared" si="22"/>
        <v>79.6572</v>
      </c>
      <c r="T155" s="109">
        <f t="shared" si="23"/>
        <v>1463850</v>
      </c>
      <c r="U155" s="103">
        <f t="shared" si="24"/>
        <v>20.35044574239164</v>
      </c>
      <c r="V155" s="103">
        <f t="shared" si="25"/>
        <v>81.41112</v>
      </c>
      <c r="W155" s="103">
        <f t="shared" si="26"/>
        <v>0.33408</v>
      </c>
      <c r="X155" s="103">
        <f t="shared" si="27"/>
        <v>0</v>
      </c>
      <c r="Y155" s="103">
        <f t="shared" si="28"/>
        <v>64.292292</v>
      </c>
      <c r="Z155" s="237">
        <f t="shared" si="29"/>
        <v>17.452907999999994</v>
      </c>
      <c r="AB155" s="77"/>
    </row>
    <row r="156" spans="1:28" s="58" customFormat="1" ht="13.5" customHeight="1">
      <c r="A156" s="193" t="s">
        <v>216</v>
      </c>
      <c r="B156" s="164">
        <v>60048750</v>
      </c>
      <c r="C156" s="162">
        <v>-1822400</v>
      </c>
      <c r="D156" s="170">
        <v>-0.03</v>
      </c>
      <c r="E156" s="164">
        <v>18696350</v>
      </c>
      <c r="F156" s="112">
        <v>-40200</v>
      </c>
      <c r="G156" s="170">
        <v>0</v>
      </c>
      <c r="H156" s="164">
        <v>3333250</v>
      </c>
      <c r="I156" s="112">
        <v>351750</v>
      </c>
      <c r="J156" s="170">
        <v>0.12</v>
      </c>
      <c r="K156" s="164">
        <v>82078350</v>
      </c>
      <c r="L156" s="112">
        <v>-1510850</v>
      </c>
      <c r="M156" s="127">
        <v>-0.02</v>
      </c>
      <c r="N156" s="112">
        <v>71117150</v>
      </c>
      <c r="O156" s="173">
        <f t="shared" si="20"/>
        <v>0.866454430431411</v>
      </c>
      <c r="P156" s="108">
        <f>Volume!K156</f>
        <v>97.5</v>
      </c>
      <c r="Q156" s="69">
        <f>Volume!J156</f>
        <v>97.2</v>
      </c>
      <c r="R156" s="237">
        <f t="shared" si="21"/>
        <v>797.801562</v>
      </c>
      <c r="S156" s="103">
        <f t="shared" si="22"/>
        <v>691.258698</v>
      </c>
      <c r="T156" s="109">
        <f t="shared" si="23"/>
        <v>83589200</v>
      </c>
      <c r="U156" s="103">
        <f t="shared" si="24"/>
        <v>-1.8074703430586727</v>
      </c>
      <c r="V156" s="103">
        <f t="shared" si="25"/>
        <v>583.67385</v>
      </c>
      <c r="W156" s="103">
        <f t="shared" si="26"/>
        <v>181.728522</v>
      </c>
      <c r="X156" s="103">
        <f t="shared" si="27"/>
        <v>32.39919</v>
      </c>
      <c r="Y156" s="103">
        <f t="shared" si="28"/>
        <v>814.9947</v>
      </c>
      <c r="Z156" s="237">
        <f t="shared" si="29"/>
        <v>-17.193137999999976</v>
      </c>
      <c r="AA156" s="78"/>
      <c r="AB156" s="77"/>
    </row>
    <row r="157" spans="1:28" s="7" customFormat="1" ht="15">
      <c r="A157" s="193" t="s">
        <v>235</v>
      </c>
      <c r="B157" s="164">
        <v>28233900</v>
      </c>
      <c r="C157" s="162">
        <v>399600</v>
      </c>
      <c r="D157" s="170">
        <v>0.01</v>
      </c>
      <c r="E157" s="164">
        <v>7784100</v>
      </c>
      <c r="F157" s="112">
        <v>102600</v>
      </c>
      <c r="G157" s="170">
        <v>0.01</v>
      </c>
      <c r="H157" s="164">
        <v>2991600</v>
      </c>
      <c r="I157" s="112">
        <v>54000</v>
      </c>
      <c r="J157" s="170">
        <v>0.02</v>
      </c>
      <c r="K157" s="164">
        <v>39009600</v>
      </c>
      <c r="L157" s="112">
        <v>556200</v>
      </c>
      <c r="M157" s="127">
        <v>0.01</v>
      </c>
      <c r="N157" s="112">
        <v>35307900</v>
      </c>
      <c r="O157" s="173">
        <f t="shared" si="20"/>
        <v>0.905107973421927</v>
      </c>
      <c r="P157" s="108">
        <f>Volume!K157</f>
        <v>136.15</v>
      </c>
      <c r="Q157" s="69">
        <f>Volume!J157</f>
        <v>135.05</v>
      </c>
      <c r="R157" s="237">
        <f t="shared" si="21"/>
        <v>526.824648</v>
      </c>
      <c r="S157" s="103">
        <f t="shared" si="22"/>
        <v>476.8331895</v>
      </c>
      <c r="T157" s="109">
        <f t="shared" si="23"/>
        <v>38453400</v>
      </c>
      <c r="U157" s="103">
        <f t="shared" si="24"/>
        <v>1.4464260637550905</v>
      </c>
      <c r="V157" s="103">
        <f t="shared" si="25"/>
        <v>381.29881950000004</v>
      </c>
      <c r="W157" s="103">
        <f t="shared" si="26"/>
        <v>105.12427050000001</v>
      </c>
      <c r="X157" s="103">
        <f t="shared" si="27"/>
        <v>40.40155800000001</v>
      </c>
      <c r="Y157" s="103">
        <f t="shared" si="28"/>
        <v>523.543041</v>
      </c>
      <c r="Z157" s="237">
        <f t="shared" si="29"/>
        <v>3.281607000000008</v>
      </c>
      <c r="AB157" s="77"/>
    </row>
    <row r="158" spans="1:28" s="7" customFormat="1" ht="15">
      <c r="A158" s="193" t="s">
        <v>204</v>
      </c>
      <c r="B158" s="164">
        <v>10632600</v>
      </c>
      <c r="C158" s="162">
        <v>-45000</v>
      </c>
      <c r="D158" s="170">
        <v>0</v>
      </c>
      <c r="E158" s="164">
        <v>1457400</v>
      </c>
      <c r="F158" s="112">
        <v>109200</v>
      </c>
      <c r="G158" s="170">
        <v>0.08</v>
      </c>
      <c r="H158" s="164">
        <v>446400</v>
      </c>
      <c r="I158" s="112">
        <v>-8400</v>
      </c>
      <c r="J158" s="170">
        <v>-0.02</v>
      </c>
      <c r="K158" s="164">
        <v>12536400</v>
      </c>
      <c r="L158" s="112">
        <v>55800</v>
      </c>
      <c r="M158" s="127">
        <v>0</v>
      </c>
      <c r="N158" s="112">
        <v>10171200</v>
      </c>
      <c r="O158" s="173">
        <f t="shared" si="20"/>
        <v>0.8113333971475064</v>
      </c>
      <c r="P158" s="108">
        <f>Volume!K158</f>
        <v>468.7</v>
      </c>
      <c r="Q158" s="69">
        <f>Volume!J158</f>
        <v>471</v>
      </c>
      <c r="R158" s="237">
        <f t="shared" si="21"/>
        <v>590.46444</v>
      </c>
      <c r="S158" s="103">
        <f t="shared" si="22"/>
        <v>479.06352</v>
      </c>
      <c r="T158" s="109">
        <f t="shared" si="23"/>
        <v>12480600</v>
      </c>
      <c r="U158" s="103">
        <f t="shared" si="24"/>
        <v>0.44709388971684055</v>
      </c>
      <c r="V158" s="103">
        <f t="shared" si="25"/>
        <v>500.79546</v>
      </c>
      <c r="W158" s="103">
        <f t="shared" si="26"/>
        <v>68.64354</v>
      </c>
      <c r="X158" s="103">
        <f t="shared" si="27"/>
        <v>21.02544</v>
      </c>
      <c r="Y158" s="103">
        <f t="shared" si="28"/>
        <v>584.965722</v>
      </c>
      <c r="Z158" s="237">
        <f t="shared" si="29"/>
        <v>5.49871799999994</v>
      </c>
      <c r="AB158" s="77"/>
    </row>
    <row r="159" spans="1:28" s="7" customFormat="1" ht="15">
      <c r="A159" s="193" t="s">
        <v>205</v>
      </c>
      <c r="B159" s="164">
        <v>10864250</v>
      </c>
      <c r="C159" s="162">
        <v>879750</v>
      </c>
      <c r="D159" s="170">
        <v>0.09</v>
      </c>
      <c r="E159" s="164">
        <v>964750</v>
      </c>
      <c r="F159" s="112">
        <v>-101250</v>
      </c>
      <c r="G159" s="170">
        <v>-0.09</v>
      </c>
      <c r="H159" s="164">
        <v>523750</v>
      </c>
      <c r="I159" s="112">
        <v>69500</v>
      </c>
      <c r="J159" s="170">
        <v>0.15</v>
      </c>
      <c r="K159" s="164">
        <v>12352750</v>
      </c>
      <c r="L159" s="112">
        <v>848000</v>
      </c>
      <c r="M159" s="127">
        <v>0.07</v>
      </c>
      <c r="N159" s="112">
        <v>10943500</v>
      </c>
      <c r="O159" s="173">
        <f t="shared" si="20"/>
        <v>0.8859160915585599</v>
      </c>
      <c r="P159" s="108">
        <f>Volume!K159</f>
        <v>1371.9</v>
      </c>
      <c r="Q159" s="69">
        <f>Volume!J159</f>
        <v>1423.8</v>
      </c>
      <c r="R159" s="237">
        <f t="shared" si="21"/>
        <v>1758.784545</v>
      </c>
      <c r="S159" s="103">
        <f t="shared" si="22"/>
        <v>1558.13553</v>
      </c>
      <c r="T159" s="109">
        <f t="shared" si="23"/>
        <v>11504750</v>
      </c>
      <c r="U159" s="103">
        <f t="shared" si="24"/>
        <v>7.370868554292792</v>
      </c>
      <c r="V159" s="103">
        <f t="shared" si="25"/>
        <v>1546.851915</v>
      </c>
      <c r="W159" s="103">
        <f t="shared" si="26"/>
        <v>137.361105</v>
      </c>
      <c r="X159" s="103">
        <f t="shared" si="27"/>
        <v>74.571525</v>
      </c>
      <c r="Y159" s="103">
        <f t="shared" si="28"/>
        <v>1578.3366525000001</v>
      </c>
      <c r="Z159" s="237">
        <f t="shared" si="29"/>
        <v>180.44789249999985</v>
      </c>
      <c r="AB159" s="77"/>
    </row>
    <row r="160" spans="1:28" s="58" customFormat="1" ht="14.25" customHeight="1">
      <c r="A160" s="193" t="s">
        <v>37</v>
      </c>
      <c r="B160" s="164">
        <v>2785600</v>
      </c>
      <c r="C160" s="162">
        <v>4800</v>
      </c>
      <c r="D160" s="170">
        <v>0</v>
      </c>
      <c r="E160" s="164">
        <v>94400</v>
      </c>
      <c r="F160" s="112">
        <v>1600</v>
      </c>
      <c r="G160" s="170">
        <v>0.02</v>
      </c>
      <c r="H160" s="164">
        <v>3200</v>
      </c>
      <c r="I160" s="112">
        <v>0</v>
      </c>
      <c r="J160" s="170">
        <v>0</v>
      </c>
      <c r="K160" s="164">
        <v>2883200</v>
      </c>
      <c r="L160" s="112">
        <v>6400</v>
      </c>
      <c r="M160" s="127">
        <v>0</v>
      </c>
      <c r="N160" s="112">
        <v>2776000</v>
      </c>
      <c r="O160" s="173">
        <f t="shared" si="20"/>
        <v>0.962819089900111</v>
      </c>
      <c r="P160" s="108">
        <f>Volume!K160</f>
        <v>190.1</v>
      </c>
      <c r="Q160" s="69">
        <f>Volume!J160</f>
        <v>192.2</v>
      </c>
      <c r="R160" s="237">
        <f t="shared" si="21"/>
        <v>55.415104</v>
      </c>
      <c r="S160" s="103">
        <f t="shared" si="22"/>
        <v>53.35471999999999</v>
      </c>
      <c r="T160" s="109">
        <f t="shared" si="23"/>
        <v>2876800</v>
      </c>
      <c r="U160" s="103">
        <f t="shared" si="24"/>
        <v>0.22246941045606228</v>
      </c>
      <c r="V160" s="103">
        <f t="shared" si="25"/>
        <v>53.53923199999999</v>
      </c>
      <c r="W160" s="103">
        <f t="shared" si="26"/>
        <v>1.814368</v>
      </c>
      <c r="X160" s="103">
        <f t="shared" si="27"/>
        <v>0.061504</v>
      </c>
      <c r="Y160" s="103">
        <f t="shared" si="28"/>
        <v>54.687968</v>
      </c>
      <c r="Z160" s="237">
        <f t="shared" si="29"/>
        <v>0.7271360000000016</v>
      </c>
      <c r="AA160" s="78"/>
      <c r="AB160" s="77"/>
    </row>
    <row r="161" spans="1:28" s="58" customFormat="1" ht="14.25" customHeight="1">
      <c r="A161" s="193" t="s">
        <v>299</v>
      </c>
      <c r="B161" s="164">
        <v>1631100</v>
      </c>
      <c r="C161" s="162">
        <v>18300</v>
      </c>
      <c r="D161" s="170">
        <v>0.01</v>
      </c>
      <c r="E161" s="164">
        <v>99600</v>
      </c>
      <c r="F161" s="112">
        <v>600</v>
      </c>
      <c r="G161" s="170">
        <v>0.01</v>
      </c>
      <c r="H161" s="164">
        <v>1200</v>
      </c>
      <c r="I161" s="112">
        <v>0</v>
      </c>
      <c r="J161" s="170">
        <v>0</v>
      </c>
      <c r="K161" s="164">
        <v>1731900</v>
      </c>
      <c r="L161" s="112">
        <v>18900</v>
      </c>
      <c r="M161" s="127">
        <v>0.01</v>
      </c>
      <c r="N161" s="112">
        <v>1181100</v>
      </c>
      <c r="O161" s="173">
        <f t="shared" si="20"/>
        <v>0.6819677810497142</v>
      </c>
      <c r="P161" s="108">
        <f>Volume!K161</f>
        <v>1759.35</v>
      </c>
      <c r="Q161" s="69">
        <f>Volume!J161</f>
        <v>1743.9</v>
      </c>
      <c r="R161" s="237">
        <f t="shared" si="21"/>
        <v>302.026041</v>
      </c>
      <c r="S161" s="103">
        <f t="shared" si="22"/>
        <v>205.972029</v>
      </c>
      <c r="T161" s="109">
        <f t="shared" si="23"/>
        <v>1713000</v>
      </c>
      <c r="U161" s="103">
        <f t="shared" si="24"/>
        <v>1.1033274956217163</v>
      </c>
      <c r="V161" s="103">
        <f t="shared" si="25"/>
        <v>284.447529</v>
      </c>
      <c r="W161" s="103">
        <f t="shared" si="26"/>
        <v>17.369244</v>
      </c>
      <c r="X161" s="103">
        <f t="shared" si="27"/>
        <v>0.209268</v>
      </c>
      <c r="Y161" s="103">
        <f t="shared" si="28"/>
        <v>301.376655</v>
      </c>
      <c r="Z161" s="237">
        <f t="shared" si="29"/>
        <v>0.6493859999999927</v>
      </c>
      <c r="AA161" s="78"/>
      <c r="AB161" s="77"/>
    </row>
    <row r="162" spans="1:28" s="58" customFormat="1" ht="14.25" customHeight="1">
      <c r="A162" s="193" t="s">
        <v>426</v>
      </c>
      <c r="B162" s="164">
        <v>52600</v>
      </c>
      <c r="C162" s="162">
        <v>8600</v>
      </c>
      <c r="D162" s="170">
        <v>0.2</v>
      </c>
      <c r="E162" s="164">
        <v>0</v>
      </c>
      <c r="F162" s="112">
        <v>0</v>
      </c>
      <c r="G162" s="170">
        <v>0</v>
      </c>
      <c r="H162" s="164">
        <v>0</v>
      </c>
      <c r="I162" s="112">
        <v>0</v>
      </c>
      <c r="J162" s="170">
        <v>0</v>
      </c>
      <c r="K162" s="164">
        <v>52600</v>
      </c>
      <c r="L162" s="112">
        <v>8600</v>
      </c>
      <c r="M162" s="127">
        <v>0.2</v>
      </c>
      <c r="N162" s="112">
        <v>50000</v>
      </c>
      <c r="O162" s="173">
        <f t="shared" si="20"/>
        <v>0.9505703422053232</v>
      </c>
      <c r="P162" s="108">
        <f>Volume!K162</f>
        <v>1142.9</v>
      </c>
      <c r="Q162" s="69">
        <f>Volume!J162</f>
        <v>1178.3</v>
      </c>
      <c r="R162" s="237">
        <f t="shared" si="21"/>
        <v>6.197858</v>
      </c>
      <c r="S162" s="103">
        <f t="shared" si="22"/>
        <v>5.8915</v>
      </c>
      <c r="T162" s="109">
        <f t="shared" si="23"/>
        <v>44000</v>
      </c>
      <c r="U162" s="103">
        <f t="shared" si="24"/>
        <v>19.545454545454547</v>
      </c>
      <c r="V162" s="103">
        <f t="shared" si="25"/>
        <v>6.197858</v>
      </c>
      <c r="W162" s="103">
        <f t="shared" si="26"/>
        <v>0</v>
      </c>
      <c r="X162" s="103">
        <f t="shared" si="27"/>
        <v>0</v>
      </c>
      <c r="Y162" s="103">
        <f t="shared" si="28"/>
        <v>5.028760000000001</v>
      </c>
      <c r="Z162" s="237">
        <f t="shared" si="29"/>
        <v>1.169097999999999</v>
      </c>
      <c r="AA162" s="78"/>
      <c r="AB162" s="77"/>
    </row>
    <row r="163" spans="1:28" s="58" customFormat="1" ht="14.25" customHeight="1">
      <c r="A163" s="193" t="s">
        <v>228</v>
      </c>
      <c r="B163" s="164">
        <v>1059380</v>
      </c>
      <c r="C163" s="162">
        <v>376</v>
      </c>
      <c r="D163" s="170">
        <v>0</v>
      </c>
      <c r="E163" s="164">
        <v>8272</v>
      </c>
      <c r="F163" s="112">
        <v>564</v>
      </c>
      <c r="G163" s="170">
        <v>0.07</v>
      </c>
      <c r="H163" s="164">
        <v>376</v>
      </c>
      <c r="I163" s="112">
        <v>0</v>
      </c>
      <c r="J163" s="170">
        <v>0</v>
      </c>
      <c r="K163" s="164">
        <v>1068028</v>
      </c>
      <c r="L163" s="112">
        <v>940</v>
      </c>
      <c r="M163" s="127">
        <v>0</v>
      </c>
      <c r="N163" s="112">
        <v>1025916</v>
      </c>
      <c r="O163" s="173">
        <f t="shared" si="20"/>
        <v>0.9605703221263862</v>
      </c>
      <c r="P163" s="108">
        <f>Volume!K163</f>
        <v>1342.05</v>
      </c>
      <c r="Q163" s="69">
        <f>Volume!J163</f>
        <v>1336.15</v>
      </c>
      <c r="R163" s="237">
        <f t="shared" si="21"/>
        <v>142.70456122000002</v>
      </c>
      <c r="S163" s="103">
        <f t="shared" si="22"/>
        <v>137.07776634</v>
      </c>
      <c r="T163" s="109">
        <f t="shared" si="23"/>
        <v>1067088</v>
      </c>
      <c r="U163" s="103">
        <f t="shared" si="24"/>
        <v>0.08809020436927414</v>
      </c>
      <c r="V163" s="103">
        <f t="shared" si="25"/>
        <v>141.5490587</v>
      </c>
      <c r="W163" s="103">
        <f t="shared" si="26"/>
        <v>1.1052632800000002</v>
      </c>
      <c r="X163" s="103">
        <f t="shared" si="27"/>
        <v>0.050239240000000004</v>
      </c>
      <c r="Y163" s="103">
        <f t="shared" si="28"/>
        <v>143.20854504</v>
      </c>
      <c r="Z163" s="237">
        <f t="shared" si="29"/>
        <v>-0.5039838199999735</v>
      </c>
      <c r="AA163" s="78"/>
      <c r="AB163" s="77"/>
    </row>
    <row r="164" spans="1:28" s="58" customFormat="1" ht="14.25" customHeight="1">
      <c r="A164" s="193" t="s">
        <v>427</v>
      </c>
      <c r="B164" s="164">
        <v>10561200</v>
      </c>
      <c r="C164" s="162">
        <v>743600</v>
      </c>
      <c r="D164" s="170">
        <v>0.08</v>
      </c>
      <c r="E164" s="164">
        <v>80600</v>
      </c>
      <c r="F164" s="112">
        <v>5200</v>
      </c>
      <c r="G164" s="170">
        <v>0.07</v>
      </c>
      <c r="H164" s="164">
        <v>5200</v>
      </c>
      <c r="I164" s="112">
        <v>0</v>
      </c>
      <c r="J164" s="170">
        <v>0</v>
      </c>
      <c r="K164" s="164">
        <v>10647000</v>
      </c>
      <c r="L164" s="112">
        <v>748800</v>
      </c>
      <c r="M164" s="127">
        <v>0.08</v>
      </c>
      <c r="N164" s="112">
        <v>5610800</v>
      </c>
      <c r="O164" s="173">
        <f t="shared" si="20"/>
        <v>0.526984126984127</v>
      </c>
      <c r="P164" s="108">
        <f>Volume!K164</f>
        <v>90.8</v>
      </c>
      <c r="Q164" s="69">
        <f>Volume!J164</f>
        <v>90.75</v>
      </c>
      <c r="R164" s="237">
        <f t="shared" si="21"/>
        <v>96.621525</v>
      </c>
      <c r="S164" s="103">
        <f t="shared" si="22"/>
        <v>50.91801</v>
      </c>
      <c r="T164" s="109">
        <f t="shared" si="23"/>
        <v>9898200</v>
      </c>
      <c r="U164" s="103">
        <f t="shared" si="24"/>
        <v>7.5650118203309695</v>
      </c>
      <c r="V164" s="103">
        <f t="shared" si="25"/>
        <v>95.84289</v>
      </c>
      <c r="W164" s="103">
        <f t="shared" si="26"/>
        <v>0.731445</v>
      </c>
      <c r="X164" s="103">
        <f t="shared" si="27"/>
        <v>0.04719</v>
      </c>
      <c r="Y164" s="103">
        <f t="shared" si="28"/>
        <v>89.875656</v>
      </c>
      <c r="Z164" s="237">
        <f t="shared" si="29"/>
        <v>6.745868999999999</v>
      </c>
      <c r="AA164" s="78"/>
      <c r="AB164" s="77"/>
    </row>
    <row r="165" spans="1:28" s="58" customFormat="1" ht="14.25" customHeight="1">
      <c r="A165" s="193" t="s">
        <v>276</v>
      </c>
      <c r="B165" s="164">
        <v>478100</v>
      </c>
      <c r="C165" s="162">
        <v>6300</v>
      </c>
      <c r="D165" s="170">
        <v>0.01</v>
      </c>
      <c r="E165" s="164">
        <v>350</v>
      </c>
      <c r="F165" s="112">
        <v>0</v>
      </c>
      <c r="G165" s="170">
        <v>0</v>
      </c>
      <c r="H165" s="164">
        <v>0</v>
      </c>
      <c r="I165" s="112">
        <v>0</v>
      </c>
      <c r="J165" s="170">
        <v>0</v>
      </c>
      <c r="K165" s="164">
        <v>478450</v>
      </c>
      <c r="L165" s="112">
        <v>6300</v>
      </c>
      <c r="M165" s="127">
        <v>0.01</v>
      </c>
      <c r="N165" s="112">
        <v>468650</v>
      </c>
      <c r="O165" s="173">
        <f t="shared" si="20"/>
        <v>0.9795171909290417</v>
      </c>
      <c r="P165" s="108">
        <f>Volume!K165</f>
        <v>848.7</v>
      </c>
      <c r="Q165" s="69">
        <f>Volume!J165</f>
        <v>858.2</v>
      </c>
      <c r="R165" s="237">
        <f t="shared" si="21"/>
        <v>41.060579</v>
      </c>
      <c r="S165" s="103">
        <f t="shared" si="22"/>
        <v>40.219543</v>
      </c>
      <c r="T165" s="109">
        <f t="shared" si="23"/>
        <v>472150</v>
      </c>
      <c r="U165" s="103">
        <f t="shared" si="24"/>
        <v>1.3343217197924389</v>
      </c>
      <c r="V165" s="103">
        <f t="shared" si="25"/>
        <v>41.030542</v>
      </c>
      <c r="W165" s="103">
        <f t="shared" si="26"/>
        <v>0.030037</v>
      </c>
      <c r="X165" s="103">
        <f t="shared" si="27"/>
        <v>0</v>
      </c>
      <c r="Y165" s="103">
        <f t="shared" si="28"/>
        <v>40.0713705</v>
      </c>
      <c r="Z165" s="237">
        <f t="shared" si="29"/>
        <v>0.9892084999999966</v>
      </c>
      <c r="AA165" s="78"/>
      <c r="AB165" s="77"/>
    </row>
    <row r="166" spans="1:28" s="58" customFormat="1" ht="14.25" customHeight="1">
      <c r="A166" s="193" t="s">
        <v>180</v>
      </c>
      <c r="B166" s="164">
        <v>6670500</v>
      </c>
      <c r="C166" s="162">
        <v>79500</v>
      </c>
      <c r="D166" s="170">
        <v>0.01</v>
      </c>
      <c r="E166" s="164">
        <v>382500</v>
      </c>
      <c r="F166" s="112">
        <v>0</v>
      </c>
      <c r="G166" s="170">
        <v>0</v>
      </c>
      <c r="H166" s="164">
        <v>34500</v>
      </c>
      <c r="I166" s="112">
        <v>0</v>
      </c>
      <c r="J166" s="170">
        <v>0</v>
      </c>
      <c r="K166" s="164">
        <v>7087500</v>
      </c>
      <c r="L166" s="112">
        <v>79500</v>
      </c>
      <c r="M166" s="127">
        <v>0.01</v>
      </c>
      <c r="N166" s="112">
        <v>5430000</v>
      </c>
      <c r="O166" s="173">
        <f t="shared" si="20"/>
        <v>0.7661375661375661</v>
      </c>
      <c r="P166" s="108">
        <f>Volume!K166</f>
        <v>161.55</v>
      </c>
      <c r="Q166" s="69">
        <f>Volume!J166</f>
        <v>161.95</v>
      </c>
      <c r="R166" s="237">
        <f t="shared" si="21"/>
        <v>114.7820625</v>
      </c>
      <c r="S166" s="103">
        <f t="shared" si="22"/>
        <v>87.93884999999999</v>
      </c>
      <c r="T166" s="109">
        <f t="shared" si="23"/>
        <v>7008000</v>
      </c>
      <c r="U166" s="103">
        <f t="shared" si="24"/>
        <v>1.134417808219178</v>
      </c>
      <c r="V166" s="103">
        <f t="shared" si="25"/>
        <v>108.0287475</v>
      </c>
      <c r="W166" s="103">
        <f t="shared" si="26"/>
        <v>6.194587499999999</v>
      </c>
      <c r="X166" s="103">
        <f t="shared" si="27"/>
        <v>0.5587275</v>
      </c>
      <c r="Y166" s="103">
        <f t="shared" si="28"/>
        <v>113.21424</v>
      </c>
      <c r="Z166" s="237">
        <f t="shared" si="29"/>
        <v>1.5678224999999912</v>
      </c>
      <c r="AA166" s="78"/>
      <c r="AB166" s="77"/>
    </row>
    <row r="167" spans="1:28" s="58" customFormat="1" ht="14.25" customHeight="1">
      <c r="A167" s="193" t="s">
        <v>181</v>
      </c>
      <c r="B167" s="164">
        <v>730150</v>
      </c>
      <c r="C167" s="162">
        <v>22950</v>
      </c>
      <c r="D167" s="170">
        <v>0.03</v>
      </c>
      <c r="E167" s="164">
        <v>0</v>
      </c>
      <c r="F167" s="112">
        <v>0</v>
      </c>
      <c r="G167" s="170">
        <v>0</v>
      </c>
      <c r="H167" s="164">
        <v>0</v>
      </c>
      <c r="I167" s="112">
        <v>0</v>
      </c>
      <c r="J167" s="170">
        <v>0</v>
      </c>
      <c r="K167" s="164">
        <v>730150</v>
      </c>
      <c r="L167" s="112">
        <v>22950</v>
      </c>
      <c r="M167" s="127">
        <v>0.03</v>
      </c>
      <c r="N167" s="112">
        <v>725900</v>
      </c>
      <c r="O167" s="173">
        <f t="shared" si="20"/>
        <v>0.9941792782305006</v>
      </c>
      <c r="P167" s="108">
        <f>Volume!K167</f>
        <v>334.15</v>
      </c>
      <c r="Q167" s="69">
        <f>Volume!J167</f>
        <v>341.45</v>
      </c>
      <c r="R167" s="237">
        <f t="shared" si="21"/>
        <v>24.93097175</v>
      </c>
      <c r="S167" s="103">
        <f t="shared" si="22"/>
        <v>24.7858555</v>
      </c>
      <c r="T167" s="109">
        <f t="shared" si="23"/>
        <v>707200</v>
      </c>
      <c r="U167" s="103">
        <f t="shared" si="24"/>
        <v>3.245192307692308</v>
      </c>
      <c r="V167" s="103">
        <f t="shared" si="25"/>
        <v>24.93097175</v>
      </c>
      <c r="W167" s="103">
        <f t="shared" si="26"/>
        <v>0</v>
      </c>
      <c r="X167" s="103">
        <f t="shared" si="27"/>
        <v>0</v>
      </c>
      <c r="Y167" s="103">
        <f t="shared" si="28"/>
        <v>23.631088</v>
      </c>
      <c r="Z167" s="237">
        <f t="shared" si="29"/>
        <v>1.299883750000003</v>
      </c>
      <c r="AA167" s="78"/>
      <c r="AB167" s="77"/>
    </row>
    <row r="168" spans="1:28" s="58" customFormat="1" ht="14.25" customHeight="1">
      <c r="A168" s="193" t="s">
        <v>150</v>
      </c>
      <c r="B168" s="164">
        <v>4094424</v>
      </c>
      <c r="C168" s="162">
        <v>-968856</v>
      </c>
      <c r="D168" s="170">
        <v>-0.19</v>
      </c>
      <c r="E168" s="164">
        <v>58254</v>
      </c>
      <c r="F168" s="112">
        <v>29346</v>
      </c>
      <c r="G168" s="170">
        <v>1.02</v>
      </c>
      <c r="H168" s="164">
        <v>1752</v>
      </c>
      <c r="I168" s="112">
        <v>876</v>
      </c>
      <c r="J168" s="170">
        <v>1</v>
      </c>
      <c r="K168" s="164">
        <v>4154430</v>
      </c>
      <c r="L168" s="112">
        <v>-938634</v>
      </c>
      <c r="M168" s="127">
        <v>-0.18</v>
      </c>
      <c r="N168" s="112">
        <v>4036170</v>
      </c>
      <c r="O168" s="173">
        <f t="shared" si="20"/>
        <v>0.9715340010542962</v>
      </c>
      <c r="P168" s="108">
        <f>Volume!K168</f>
        <v>560.05</v>
      </c>
      <c r="Q168" s="69">
        <f>Volume!J168</f>
        <v>609</v>
      </c>
      <c r="R168" s="237">
        <f t="shared" si="21"/>
        <v>253.004787</v>
      </c>
      <c r="S168" s="103">
        <f t="shared" si="22"/>
        <v>245.802753</v>
      </c>
      <c r="T168" s="109">
        <f t="shared" si="23"/>
        <v>5093064</v>
      </c>
      <c r="U168" s="103">
        <f t="shared" si="24"/>
        <v>-18.4296525627795</v>
      </c>
      <c r="V168" s="103">
        <f t="shared" si="25"/>
        <v>249.3504216</v>
      </c>
      <c r="W168" s="103">
        <f t="shared" si="26"/>
        <v>3.5476686</v>
      </c>
      <c r="X168" s="103">
        <f t="shared" si="27"/>
        <v>0.1066968</v>
      </c>
      <c r="Y168" s="103">
        <f t="shared" si="28"/>
        <v>285.23704932</v>
      </c>
      <c r="Z168" s="237">
        <f t="shared" si="29"/>
        <v>-32.23226231999999</v>
      </c>
      <c r="AA168" s="78"/>
      <c r="AB168" s="77"/>
    </row>
    <row r="169" spans="1:28" s="58" customFormat="1" ht="14.25" customHeight="1">
      <c r="A169" s="193" t="s">
        <v>428</v>
      </c>
      <c r="B169" s="164">
        <v>4631250</v>
      </c>
      <c r="C169" s="162">
        <v>-75000</v>
      </c>
      <c r="D169" s="170">
        <v>-0.02</v>
      </c>
      <c r="E169" s="164">
        <v>163750</v>
      </c>
      <c r="F169" s="112">
        <v>-1250</v>
      </c>
      <c r="G169" s="170">
        <v>-0.01</v>
      </c>
      <c r="H169" s="164">
        <v>0</v>
      </c>
      <c r="I169" s="112">
        <v>0</v>
      </c>
      <c r="J169" s="170">
        <v>0</v>
      </c>
      <c r="K169" s="164">
        <v>4795000</v>
      </c>
      <c r="L169" s="112">
        <v>-76250</v>
      </c>
      <c r="M169" s="127">
        <v>-0.02</v>
      </c>
      <c r="N169" s="112">
        <v>4481250</v>
      </c>
      <c r="O169" s="173">
        <f t="shared" si="20"/>
        <v>0.9345672575599583</v>
      </c>
      <c r="P169" s="108">
        <f>Volume!K169</f>
        <v>165.8</v>
      </c>
      <c r="Q169" s="69">
        <f>Volume!J169</f>
        <v>164.35</v>
      </c>
      <c r="R169" s="237">
        <f t="shared" si="21"/>
        <v>78.805825</v>
      </c>
      <c r="S169" s="103">
        <f t="shared" si="22"/>
        <v>73.64934375</v>
      </c>
      <c r="T169" s="109">
        <f t="shared" si="23"/>
        <v>4871250</v>
      </c>
      <c r="U169" s="103">
        <f t="shared" si="24"/>
        <v>-1.565306646138055</v>
      </c>
      <c r="V169" s="103">
        <f t="shared" si="25"/>
        <v>76.11459375</v>
      </c>
      <c r="W169" s="103">
        <f t="shared" si="26"/>
        <v>2.69123125</v>
      </c>
      <c r="X169" s="103">
        <f t="shared" si="27"/>
        <v>0</v>
      </c>
      <c r="Y169" s="103">
        <f t="shared" si="28"/>
        <v>80.765325</v>
      </c>
      <c r="Z169" s="237">
        <f t="shared" si="29"/>
        <v>-1.9595000000000056</v>
      </c>
      <c r="AA169" s="78"/>
      <c r="AB169" s="77"/>
    </row>
    <row r="170" spans="1:28" s="58" customFormat="1" ht="14.25" customHeight="1">
      <c r="A170" s="193" t="s">
        <v>429</v>
      </c>
      <c r="B170" s="164">
        <v>3122700</v>
      </c>
      <c r="C170" s="162">
        <v>18900</v>
      </c>
      <c r="D170" s="170">
        <v>0.01</v>
      </c>
      <c r="E170" s="164">
        <v>29400</v>
      </c>
      <c r="F170" s="112">
        <v>2100</v>
      </c>
      <c r="G170" s="170">
        <v>0.08</v>
      </c>
      <c r="H170" s="164">
        <v>3150</v>
      </c>
      <c r="I170" s="112">
        <v>0</v>
      </c>
      <c r="J170" s="170">
        <v>0</v>
      </c>
      <c r="K170" s="164">
        <v>3155250</v>
      </c>
      <c r="L170" s="112">
        <v>21000</v>
      </c>
      <c r="M170" s="127">
        <v>0.01</v>
      </c>
      <c r="N170" s="112">
        <v>3064950</v>
      </c>
      <c r="O170" s="173">
        <f t="shared" si="20"/>
        <v>0.9713810316139767</v>
      </c>
      <c r="P170" s="108">
        <f>Volume!K170</f>
        <v>237.85</v>
      </c>
      <c r="Q170" s="69">
        <f>Volume!J170</f>
        <v>240.45</v>
      </c>
      <c r="R170" s="237">
        <f t="shared" si="21"/>
        <v>75.86798625</v>
      </c>
      <c r="S170" s="103">
        <f t="shared" si="22"/>
        <v>73.69672275</v>
      </c>
      <c r="T170" s="109">
        <f t="shared" si="23"/>
        <v>3134250</v>
      </c>
      <c r="U170" s="103">
        <f t="shared" si="24"/>
        <v>0.6700167504187605</v>
      </c>
      <c r="V170" s="103">
        <f t="shared" si="25"/>
        <v>75.0853215</v>
      </c>
      <c r="W170" s="103">
        <f t="shared" si="26"/>
        <v>0.706923</v>
      </c>
      <c r="X170" s="103">
        <f t="shared" si="27"/>
        <v>0.07574175</v>
      </c>
      <c r="Y170" s="103">
        <f t="shared" si="28"/>
        <v>74.54813625</v>
      </c>
      <c r="Z170" s="237">
        <f t="shared" si="29"/>
        <v>1.3198500000000024</v>
      </c>
      <c r="AA170" s="78"/>
      <c r="AB170" s="77"/>
    </row>
    <row r="171" spans="1:28" s="58" customFormat="1" ht="14.25" customHeight="1">
      <c r="A171" s="193" t="s">
        <v>151</v>
      </c>
      <c r="B171" s="164">
        <v>1730475</v>
      </c>
      <c r="C171" s="162">
        <v>22725</v>
      </c>
      <c r="D171" s="170">
        <v>0.01</v>
      </c>
      <c r="E171" s="164">
        <v>0</v>
      </c>
      <c r="F171" s="112">
        <v>0</v>
      </c>
      <c r="G171" s="170">
        <v>0</v>
      </c>
      <c r="H171" s="164">
        <v>0</v>
      </c>
      <c r="I171" s="112">
        <v>0</v>
      </c>
      <c r="J171" s="170">
        <v>0</v>
      </c>
      <c r="K171" s="164">
        <v>1730475</v>
      </c>
      <c r="L171" s="112">
        <v>22725</v>
      </c>
      <c r="M171" s="127">
        <v>0.01</v>
      </c>
      <c r="N171" s="112">
        <v>1692450</v>
      </c>
      <c r="O171" s="173">
        <f t="shared" si="20"/>
        <v>0.978026264464959</v>
      </c>
      <c r="P171" s="108">
        <f>Volume!K171</f>
        <v>1045.2</v>
      </c>
      <c r="Q171" s="69">
        <f>Volume!J171</f>
        <v>1050.65</v>
      </c>
      <c r="R171" s="237">
        <f t="shared" si="21"/>
        <v>181.81235587500004</v>
      </c>
      <c r="S171" s="103">
        <f t="shared" si="22"/>
        <v>177.81725925000003</v>
      </c>
      <c r="T171" s="109">
        <f t="shared" si="23"/>
        <v>1707750</v>
      </c>
      <c r="U171" s="103">
        <f t="shared" si="24"/>
        <v>1.3306982872200264</v>
      </c>
      <c r="V171" s="103">
        <f t="shared" si="25"/>
        <v>181.81235587500004</v>
      </c>
      <c r="W171" s="103">
        <f t="shared" si="26"/>
        <v>0</v>
      </c>
      <c r="X171" s="103">
        <f t="shared" si="27"/>
        <v>0</v>
      </c>
      <c r="Y171" s="103">
        <f t="shared" si="28"/>
        <v>178.49403</v>
      </c>
      <c r="Z171" s="237">
        <f t="shared" si="29"/>
        <v>3.3183258750000277</v>
      </c>
      <c r="AA171" s="78"/>
      <c r="AB171" s="77"/>
    </row>
    <row r="172" spans="1:28" s="58" customFormat="1" ht="14.25" customHeight="1">
      <c r="A172" s="193" t="s">
        <v>214</v>
      </c>
      <c r="B172" s="164">
        <v>292375</v>
      </c>
      <c r="C172" s="162">
        <v>-11625</v>
      </c>
      <c r="D172" s="170">
        <v>-0.04</v>
      </c>
      <c r="E172" s="164">
        <v>0</v>
      </c>
      <c r="F172" s="112">
        <v>0</v>
      </c>
      <c r="G172" s="170">
        <v>0</v>
      </c>
      <c r="H172" s="164">
        <v>0</v>
      </c>
      <c r="I172" s="112">
        <v>0</v>
      </c>
      <c r="J172" s="170">
        <v>0</v>
      </c>
      <c r="K172" s="164">
        <v>292375</v>
      </c>
      <c r="L172" s="112">
        <v>-11625</v>
      </c>
      <c r="M172" s="127">
        <v>-0.04</v>
      </c>
      <c r="N172" s="112">
        <v>282250</v>
      </c>
      <c r="O172" s="173">
        <f t="shared" si="20"/>
        <v>0.9653698161607525</v>
      </c>
      <c r="P172" s="108">
        <f>Volume!K172</f>
        <v>1470.35</v>
      </c>
      <c r="Q172" s="69">
        <f>Volume!J172</f>
        <v>1537.2</v>
      </c>
      <c r="R172" s="237">
        <f t="shared" si="21"/>
        <v>44.943885</v>
      </c>
      <c r="S172" s="103">
        <f t="shared" si="22"/>
        <v>43.38747</v>
      </c>
      <c r="T172" s="109">
        <f t="shared" si="23"/>
        <v>304000</v>
      </c>
      <c r="U172" s="103">
        <f t="shared" si="24"/>
        <v>-3.8240131578947367</v>
      </c>
      <c r="V172" s="103">
        <f t="shared" si="25"/>
        <v>44.943885</v>
      </c>
      <c r="W172" s="103">
        <f t="shared" si="26"/>
        <v>0</v>
      </c>
      <c r="X172" s="103">
        <f t="shared" si="27"/>
        <v>0</v>
      </c>
      <c r="Y172" s="103">
        <f t="shared" si="28"/>
        <v>44.69864</v>
      </c>
      <c r="Z172" s="237">
        <f t="shared" si="29"/>
        <v>0.24524500000000415</v>
      </c>
      <c r="AA172" s="78"/>
      <c r="AB172" s="77"/>
    </row>
    <row r="173" spans="1:28" s="58" customFormat="1" ht="14.25" customHeight="1">
      <c r="A173" s="193" t="s">
        <v>229</v>
      </c>
      <c r="B173" s="164">
        <v>2053800</v>
      </c>
      <c r="C173" s="162">
        <v>11400</v>
      </c>
      <c r="D173" s="170">
        <v>0.01</v>
      </c>
      <c r="E173" s="164">
        <v>9600</v>
      </c>
      <c r="F173" s="112">
        <v>0</v>
      </c>
      <c r="G173" s="170">
        <v>0</v>
      </c>
      <c r="H173" s="164">
        <v>4000</v>
      </c>
      <c r="I173" s="112">
        <v>0</v>
      </c>
      <c r="J173" s="170">
        <v>0</v>
      </c>
      <c r="K173" s="164">
        <v>2067400</v>
      </c>
      <c r="L173" s="112">
        <v>11400</v>
      </c>
      <c r="M173" s="127">
        <v>0.01</v>
      </c>
      <c r="N173" s="112">
        <v>1967000</v>
      </c>
      <c r="O173" s="173">
        <f t="shared" si="20"/>
        <v>0.9514365870175099</v>
      </c>
      <c r="P173" s="108">
        <f>Volume!K173</f>
        <v>1387.2</v>
      </c>
      <c r="Q173" s="69">
        <f>Volume!J173</f>
        <v>1382.2</v>
      </c>
      <c r="R173" s="237">
        <f t="shared" si="21"/>
        <v>285.756028</v>
      </c>
      <c r="S173" s="103">
        <f t="shared" si="22"/>
        <v>271.87874</v>
      </c>
      <c r="T173" s="109">
        <f t="shared" si="23"/>
        <v>2056000</v>
      </c>
      <c r="U173" s="103">
        <f t="shared" si="24"/>
        <v>0.5544747081712063</v>
      </c>
      <c r="V173" s="103">
        <f t="shared" si="25"/>
        <v>283.876236</v>
      </c>
      <c r="W173" s="103">
        <f t="shared" si="26"/>
        <v>1.326912</v>
      </c>
      <c r="X173" s="103">
        <f t="shared" si="27"/>
        <v>0.55288</v>
      </c>
      <c r="Y173" s="103">
        <f t="shared" si="28"/>
        <v>285.20832</v>
      </c>
      <c r="Z173" s="237">
        <f t="shared" si="29"/>
        <v>0.5477080000000001</v>
      </c>
      <c r="AA173" s="78"/>
      <c r="AB173" s="77"/>
    </row>
    <row r="174" spans="1:28" s="58" customFormat="1" ht="14.25" customHeight="1">
      <c r="A174" s="193" t="s">
        <v>91</v>
      </c>
      <c r="B174" s="164">
        <v>7478400</v>
      </c>
      <c r="C174" s="162">
        <v>-235600</v>
      </c>
      <c r="D174" s="170">
        <v>-0.03</v>
      </c>
      <c r="E174" s="164">
        <v>718200</v>
      </c>
      <c r="F174" s="112">
        <v>30400</v>
      </c>
      <c r="G174" s="170">
        <v>0.04</v>
      </c>
      <c r="H174" s="164">
        <v>19000</v>
      </c>
      <c r="I174" s="112">
        <v>0</v>
      </c>
      <c r="J174" s="170">
        <v>0</v>
      </c>
      <c r="K174" s="164">
        <v>8215600</v>
      </c>
      <c r="L174" s="112">
        <v>-205200</v>
      </c>
      <c r="M174" s="127">
        <v>-0.02</v>
      </c>
      <c r="N174" s="112">
        <v>7915400</v>
      </c>
      <c r="O174" s="173">
        <f t="shared" si="20"/>
        <v>0.9634597594819612</v>
      </c>
      <c r="P174" s="108">
        <f>Volume!K174</f>
        <v>73.75</v>
      </c>
      <c r="Q174" s="69">
        <f>Volume!J174</f>
        <v>75.3</v>
      </c>
      <c r="R174" s="237">
        <f t="shared" si="21"/>
        <v>61.863468</v>
      </c>
      <c r="S174" s="103">
        <f t="shared" si="22"/>
        <v>59.602962</v>
      </c>
      <c r="T174" s="109">
        <f t="shared" si="23"/>
        <v>8420800</v>
      </c>
      <c r="U174" s="103">
        <f t="shared" si="24"/>
        <v>-2.436823104693141</v>
      </c>
      <c r="V174" s="103">
        <f t="shared" si="25"/>
        <v>56.312352</v>
      </c>
      <c r="W174" s="103">
        <f t="shared" si="26"/>
        <v>5.408046</v>
      </c>
      <c r="X174" s="103">
        <f t="shared" si="27"/>
        <v>0.14307</v>
      </c>
      <c r="Y174" s="103">
        <f t="shared" si="28"/>
        <v>62.1034</v>
      </c>
      <c r="Z174" s="237">
        <f t="shared" si="29"/>
        <v>-0.23993200000000314</v>
      </c>
      <c r="AA174" s="78"/>
      <c r="AB174" s="77"/>
    </row>
    <row r="175" spans="1:28" s="58" customFormat="1" ht="14.25" customHeight="1">
      <c r="A175" s="193" t="s">
        <v>152</v>
      </c>
      <c r="B175" s="164">
        <v>3977100</v>
      </c>
      <c r="C175" s="162">
        <v>62100</v>
      </c>
      <c r="D175" s="170">
        <v>0.02</v>
      </c>
      <c r="E175" s="164">
        <v>83700</v>
      </c>
      <c r="F175" s="112">
        <v>0</v>
      </c>
      <c r="G175" s="170">
        <v>0</v>
      </c>
      <c r="H175" s="164">
        <v>12150</v>
      </c>
      <c r="I175" s="112">
        <v>0</v>
      </c>
      <c r="J175" s="170">
        <v>0</v>
      </c>
      <c r="K175" s="164">
        <v>4072950</v>
      </c>
      <c r="L175" s="112">
        <v>62100</v>
      </c>
      <c r="M175" s="127">
        <v>0.02</v>
      </c>
      <c r="N175" s="112">
        <v>3651750</v>
      </c>
      <c r="O175" s="173">
        <f t="shared" si="20"/>
        <v>0.8965860125952934</v>
      </c>
      <c r="P175" s="108">
        <f>Volume!K175</f>
        <v>243.7</v>
      </c>
      <c r="Q175" s="69">
        <f>Volume!J175</f>
        <v>242.35</v>
      </c>
      <c r="R175" s="237">
        <f t="shared" si="21"/>
        <v>98.70794325</v>
      </c>
      <c r="S175" s="103">
        <f t="shared" si="22"/>
        <v>88.50016125</v>
      </c>
      <c r="T175" s="109">
        <f t="shared" si="23"/>
        <v>4010850</v>
      </c>
      <c r="U175" s="103">
        <f t="shared" si="24"/>
        <v>1.5483002356109055</v>
      </c>
      <c r="V175" s="103">
        <f t="shared" si="25"/>
        <v>96.3850185</v>
      </c>
      <c r="W175" s="103">
        <f t="shared" si="26"/>
        <v>2.0284695</v>
      </c>
      <c r="X175" s="103">
        <f t="shared" si="27"/>
        <v>0.29445525</v>
      </c>
      <c r="Y175" s="103">
        <f t="shared" si="28"/>
        <v>97.7444145</v>
      </c>
      <c r="Z175" s="237">
        <f t="shared" si="29"/>
        <v>0.9635287499999947</v>
      </c>
      <c r="AA175" s="78"/>
      <c r="AB175" s="77"/>
    </row>
    <row r="176" spans="1:28" s="58" customFormat="1" ht="14.25" customHeight="1">
      <c r="A176" s="193" t="s">
        <v>208</v>
      </c>
      <c r="B176" s="164">
        <v>6573872</v>
      </c>
      <c r="C176" s="162">
        <v>-826060</v>
      </c>
      <c r="D176" s="170">
        <v>-0.11</v>
      </c>
      <c r="E176" s="164">
        <v>550020</v>
      </c>
      <c r="F176" s="112">
        <v>-31724</v>
      </c>
      <c r="G176" s="170">
        <v>-0.05</v>
      </c>
      <c r="H176" s="164">
        <v>91052</v>
      </c>
      <c r="I176" s="112">
        <v>-3296</v>
      </c>
      <c r="J176" s="170">
        <v>-0.03</v>
      </c>
      <c r="K176" s="164">
        <v>7214944</v>
      </c>
      <c r="L176" s="112">
        <v>-861080</v>
      </c>
      <c r="M176" s="127">
        <v>-0.11</v>
      </c>
      <c r="N176" s="112">
        <v>6462220</v>
      </c>
      <c r="O176" s="173">
        <f t="shared" si="20"/>
        <v>0.8956715395157606</v>
      </c>
      <c r="P176" s="108">
        <f>Volume!K176</f>
        <v>663.5</v>
      </c>
      <c r="Q176" s="69">
        <f>Volume!J176</f>
        <v>686.4</v>
      </c>
      <c r="R176" s="237">
        <f t="shared" si="21"/>
        <v>495.2337561599999</v>
      </c>
      <c r="S176" s="103">
        <f t="shared" si="22"/>
        <v>443.5667808</v>
      </c>
      <c r="T176" s="109">
        <f t="shared" si="23"/>
        <v>8076024</v>
      </c>
      <c r="U176" s="103">
        <f t="shared" si="24"/>
        <v>-10.662177328843995</v>
      </c>
      <c r="V176" s="103">
        <f t="shared" si="25"/>
        <v>451.23057408</v>
      </c>
      <c r="W176" s="103">
        <f t="shared" si="26"/>
        <v>37.7533728</v>
      </c>
      <c r="X176" s="103">
        <f t="shared" si="27"/>
        <v>6.24980928</v>
      </c>
      <c r="Y176" s="103">
        <f t="shared" si="28"/>
        <v>535.8441924</v>
      </c>
      <c r="Z176" s="237">
        <f t="shared" si="29"/>
        <v>-40.61043624000007</v>
      </c>
      <c r="AA176" s="78"/>
      <c r="AB176" s="77"/>
    </row>
    <row r="177" spans="1:28" s="58" customFormat="1" ht="14.25" customHeight="1">
      <c r="A177" s="193" t="s">
        <v>230</v>
      </c>
      <c r="B177" s="164">
        <v>2188000</v>
      </c>
      <c r="C177" s="162">
        <v>340400</v>
      </c>
      <c r="D177" s="170">
        <v>0.18</v>
      </c>
      <c r="E177" s="164">
        <v>19600</v>
      </c>
      <c r="F177" s="112">
        <v>7600</v>
      </c>
      <c r="G177" s="170">
        <v>0.63</v>
      </c>
      <c r="H177" s="164">
        <v>2000</v>
      </c>
      <c r="I177" s="112">
        <v>0</v>
      </c>
      <c r="J177" s="170">
        <v>0</v>
      </c>
      <c r="K177" s="164">
        <v>2209600</v>
      </c>
      <c r="L177" s="112">
        <v>348000</v>
      </c>
      <c r="M177" s="127">
        <v>0.19</v>
      </c>
      <c r="N177" s="112">
        <v>1985600</v>
      </c>
      <c r="O177" s="173">
        <f t="shared" si="20"/>
        <v>0.8986241853729182</v>
      </c>
      <c r="P177" s="108">
        <f>Volume!K177</f>
        <v>596.9</v>
      </c>
      <c r="Q177" s="69">
        <f>Volume!J177</f>
        <v>623.15</v>
      </c>
      <c r="R177" s="237">
        <f t="shared" si="21"/>
        <v>137.691224</v>
      </c>
      <c r="S177" s="103">
        <f t="shared" si="22"/>
        <v>123.732664</v>
      </c>
      <c r="T177" s="109">
        <f t="shared" si="23"/>
        <v>1861600</v>
      </c>
      <c r="U177" s="103">
        <f t="shared" si="24"/>
        <v>18.693596905887407</v>
      </c>
      <c r="V177" s="103">
        <f t="shared" si="25"/>
        <v>136.34522</v>
      </c>
      <c r="W177" s="103">
        <f t="shared" si="26"/>
        <v>1.221374</v>
      </c>
      <c r="X177" s="103">
        <f t="shared" si="27"/>
        <v>0.12463</v>
      </c>
      <c r="Y177" s="103">
        <f t="shared" si="28"/>
        <v>111.118904</v>
      </c>
      <c r="Z177" s="237">
        <f t="shared" si="29"/>
        <v>26.572320000000005</v>
      </c>
      <c r="AA177" s="78"/>
      <c r="AB177" s="77"/>
    </row>
    <row r="178" spans="1:28" s="58" customFormat="1" ht="14.25" customHeight="1">
      <c r="A178" s="193" t="s">
        <v>185</v>
      </c>
      <c r="B178" s="164">
        <v>8664300</v>
      </c>
      <c r="C178" s="162">
        <v>83700</v>
      </c>
      <c r="D178" s="170">
        <v>0.01</v>
      </c>
      <c r="E178" s="164">
        <v>3005775</v>
      </c>
      <c r="F178" s="112">
        <v>-17550</v>
      </c>
      <c r="G178" s="170">
        <v>-0.01</v>
      </c>
      <c r="H178" s="164">
        <v>1245375</v>
      </c>
      <c r="I178" s="112">
        <v>19575</v>
      </c>
      <c r="J178" s="170">
        <v>0.02</v>
      </c>
      <c r="K178" s="164">
        <v>12915450</v>
      </c>
      <c r="L178" s="112">
        <v>85725</v>
      </c>
      <c r="M178" s="127">
        <v>0.01</v>
      </c>
      <c r="N178" s="112">
        <v>12536775</v>
      </c>
      <c r="O178" s="173">
        <f t="shared" si="20"/>
        <v>0.9706804640953277</v>
      </c>
      <c r="P178" s="108">
        <f>Volume!K178</f>
        <v>612.05</v>
      </c>
      <c r="Q178" s="69">
        <f>Volume!J178</f>
        <v>609.4</v>
      </c>
      <c r="R178" s="237">
        <f t="shared" si="21"/>
        <v>787.067523</v>
      </c>
      <c r="S178" s="103">
        <f t="shared" si="22"/>
        <v>763.9910685</v>
      </c>
      <c r="T178" s="109">
        <f t="shared" si="23"/>
        <v>12829725</v>
      </c>
      <c r="U178" s="103">
        <f t="shared" si="24"/>
        <v>0.6681748829378651</v>
      </c>
      <c r="V178" s="103">
        <f t="shared" si="25"/>
        <v>528.002442</v>
      </c>
      <c r="W178" s="103">
        <f t="shared" si="26"/>
        <v>183.1719285</v>
      </c>
      <c r="X178" s="103">
        <f t="shared" si="27"/>
        <v>75.8931525</v>
      </c>
      <c r="Y178" s="103">
        <f t="shared" si="28"/>
        <v>785.2433186249999</v>
      </c>
      <c r="Z178" s="237">
        <f t="shared" si="29"/>
        <v>1.8242043750001358</v>
      </c>
      <c r="AA178" s="78"/>
      <c r="AB178" s="77"/>
    </row>
    <row r="179" spans="1:28" s="58" customFormat="1" ht="14.25" customHeight="1">
      <c r="A179" s="193" t="s">
        <v>206</v>
      </c>
      <c r="B179" s="164">
        <v>2496450</v>
      </c>
      <c r="C179" s="162">
        <v>117700</v>
      </c>
      <c r="D179" s="170">
        <v>0.05</v>
      </c>
      <c r="E179" s="164">
        <v>29700</v>
      </c>
      <c r="F179" s="112">
        <v>550</v>
      </c>
      <c r="G179" s="170">
        <v>0.02</v>
      </c>
      <c r="H179" s="164">
        <v>12650</v>
      </c>
      <c r="I179" s="112">
        <v>0</v>
      </c>
      <c r="J179" s="170">
        <v>0</v>
      </c>
      <c r="K179" s="164">
        <v>2538800</v>
      </c>
      <c r="L179" s="112">
        <v>118250</v>
      </c>
      <c r="M179" s="127">
        <v>0.05</v>
      </c>
      <c r="N179" s="112">
        <v>1898050</v>
      </c>
      <c r="O179" s="173">
        <f t="shared" si="20"/>
        <v>0.7476169844020797</v>
      </c>
      <c r="P179" s="108">
        <f>Volume!K179</f>
        <v>813.45</v>
      </c>
      <c r="Q179" s="69">
        <f>Volume!J179</f>
        <v>825.3</v>
      </c>
      <c r="R179" s="237">
        <f t="shared" si="21"/>
        <v>209.527164</v>
      </c>
      <c r="S179" s="103">
        <f t="shared" si="22"/>
        <v>156.6460665</v>
      </c>
      <c r="T179" s="109">
        <f t="shared" si="23"/>
        <v>2420550</v>
      </c>
      <c r="U179" s="103">
        <f t="shared" si="24"/>
        <v>4.88525335151102</v>
      </c>
      <c r="V179" s="103">
        <f t="shared" si="25"/>
        <v>206.0320185</v>
      </c>
      <c r="W179" s="103">
        <f t="shared" si="26"/>
        <v>2.451141</v>
      </c>
      <c r="X179" s="103">
        <f t="shared" si="27"/>
        <v>1.0440045</v>
      </c>
      <c r="Y179" s="103">
        <f t="shared" si="28"/>
        <v>196.89963975</v>
      </c>
      <c r="Z179" s="237">
        <f t="shared" si="29"/>
        <v>12.627524249999993</v>
      </c>
      <c r="AA179" s="78"/>
      <c r="AB179" s="77"/>
    </row>
    <row r="180" spans="1:28" s="58" customFormat="1" ht="14.25" customHeight="1">
      <c r="A180" s="193" t="s">
        <v>118</v>
      </c>
      <c r="B180" s="164">
        <v>5639500</v>
      </c>
      <c r="C180" s="162">
        <v>322500</v>
      </c>
      <c r="D180" s="170">
        <v>0.06</v>
      </c>
      <c r="E180" s="164">
        <v>429500</v>
      </c>
      <c r="F180" s="112">
        <v>15000</v>
      </c>
      <c r="G180" s="170">
        <v>0.04</v>
      </c>
      <c r="H180" s="164">
        <v>35750</v>
      </c>
      <c r="I180" s="112">
        <v>-1250</v>
      </c>
      <c r="J180" s="170">
        <v>-0.03</v>
      </c>
      <c r="K180" s="164">
        <v>6104750</v>
      </c>
      <c r="L180" s="112">
        <v>336250</v>
      </c>
      <c r="M180" s="127">
        <v>0.06</v>
      </c>
      <c r="N180" s="112">
        <v>5490000</v>
      </c>
      <c r="O180" s="173">
        <f t="shared" si="20"/>
        <v>0.8992997256234899</v>
      </c>
      <c r="P180" s="108">
        <f>Volume!K180</f>
        <v>1160</v>
      </c>
      <c r="Q180" s="69">
        <f>Volume!J180</f>
        <v>1147</v>
      </c>
      <c r="R180" s="237">
        <f t="shared" si="21"/>
        <v>700.214825</v>
      </c>
      <c r="S180" s="103">
        <f t="shared" si="22"/>
        <v>629.703</v>
      </c>
      <c r="T180" s="109">
        <f t="shared" si="23"/>
        <v>5768500</v>
      </c>
      <c r="U180" s="103">
        <f t="shared" si="24"/>
        <v>5.8290716824131055</v>
      </c>
      <c r="V180" s="103">
        <f t="shared" si="25"/>
        <v>646.85065</v>
      </c>
      <c r="W180" s="103">
        <f t="shared" si="26"/>
        <v>49.26365</v>
      </c>
      <c r="X180" s="103">
        <f t="shared" si="27"/>
        <v>4.100525</v>
      </c>
      <c r="Y180" s="103">
        <f t="shared" si="28"/>
        <v>669.146</v>
      </c>
      <c r="Z180" s="237">
        <f t="shared" si="29"/>
        <v>31.06882500000006</v>
      </c>
      <c r="AA180" s="78"/>
      <c r="AB180" s="77"/>
    </row>
    <row r="181" spans="1:28" s="58" customFormat="1" ht="14.25" customHeight="1">
      <c r="A181" s="193" t="s">
        <v>231</v>
      </c>
      <c r="B181" s="164">
        <v>1284616</v>
      </c>
      <c r="C181" s="162">
        <v>100528</v>
      </c>
      <c r="D181" s="170">
        <v>0.08</v>
      </c>
      <c r="E181" s="164">
        <v>3296</v>
      </c>
      <c r="F181" s="112">
        <v>0</v>
      </c>
      <c r="G181" s="170">
        <v>0</v>
      </c>
      <c r="H181" s="164">
        <v>0</v>
      </c>
      <c r="I181" s="112">
        <v>0</v>
      </c>
      <c r="J181" s="170">
        <v>0</v>
      </c>
      <c r="K181" s="164">
        <v>1287912</v>
      </c>
      <c r="L181" s="112">
        <v>100528</v>
      </c>
      <c r="M181" s="127">
        <v>0.08</v>
      </c>
      <c r="N181" s="112">
        <v>1242592</v>
      </c>
      <c r="O181" s="173">
        <f t="shared" si="20"/>
        <v>0.9648112603966731</v>
      </c>
      <c r="P181" s="108">
        <f>Volume!K181</f>
        <v>1135.7</v>
      </c>
      <c r="Q181" s="69">
        <f>Volume!J181</f>
        <v>1199.4</v>
      </c>
      <c r="R181" s="237">
        <f t="shared" si="21"/>
        <v>154.47216528</v>
      </c>
      <c r="S181" s="103">
        <f t="shared" si="22"/>
        <v>149.03648448</v>
      </c>
      <c r="T181" s="109">
        <f t="shared" si="23"/>
        <v>1187384</v>
      </c>
      <c r="U181" s="103">
        <f t="shared" si="24"/>
        <v>8.466342817487856</v>
      </c>
      <c r="V181" s="103">
        <f t="shared" si="25"/>
        <v>154.07684304</v>
      </c>
      <c r="W181" s="103">
        <f t="shared" si="26"/>
        <v>0.39532224000000005</v>
      </c>
      <c r="X181" s="103">
        <f t="shared" si="27"/>
        <v>0</v>
      </c>
      <c r="Y181" s="103">
        <f t="shared" si="28"/>
        <v>134.85120088</v>
      </c>
      <c r="Z181" s="237">
        <f t="shared" si="29"/>
        <v>19.62096440000002</v>
      </c>
      <c r="AA181" s="78"/>
      <c r="AB181" s="77"/>
    </row>
    <row r="182" spans="1:28" s="58" customFormat="1" ht="14.25" customHeight="1">
      <c r="A182" s="193" t="s">
        <v>300</v>
      </c>
      <c r="B182" s="164">
        <v>2487100</v>
      </c>
      <c r="C182" s="162">
        <v>200200</v>
      </c>
      <c r="D182" s="170">
        <v>0.09</v>
      </c>
      <c r="E182" s="164">
        <v>15400</v>
      </c>
      <c r="F182" s="112">
        <v>0</v>
      </c>
      <c r="G182" s="170">
        <v>0</v>
      </c>
      <c r="H182" s="164">
        <v>7700</v>
      </c>
      <c r="I182" s="112">
        <v>0</v>
      </c>
      <c r="J182" s="170">
        <v>0</v>
      </c>
      <c r="K182" s="164">
        <v>2510200</v>
      </c>
      <c r="L182" s="112">
        <v>200200</v>
      </c>
      <c r="M182" s="127">
        <v>0.09</v>
      </c>
      <c r="N182" s="112">
        <v>2363900</v>
      </c>
      <c r="O182" s="173">
        <f t="shared" si="20"/>
        <v>0.941717791411043</v>
      </c>
      <c r="P182" s="108">
        <f>Volume!K182</f>
        <v>51.15</v>
      </c>
      <c r="Q182" s="69">
        <f>Volume!J182</f>
        <v>51.15</v>
      </c>
      <c r="R182" s="237">
        <f t="shared" si="21"/>
        <v>12.839673</v>
      </c>
      <c r="S182" s="103">
        <f t="shared" si="22"/>
        <v>12.0913485</v>
      </c>
      <c r="T182" s="109">
        <f t="shared" si="23"/>
        <v>2310000</v>
      </c>
      <c r="U182" s="103">
        <f t="shared" si="24"/>
        <v>8.666666666666668</v>
      </c>
      <c r="V182" s="103">
        <f t="shared" si="25"/>
        <v>12.7215165</v>
      </c>
      <c r="W182" s="103">
        <f t="shared" si="26"/>
        <v>0.078771</v>
      </c>
      <c r="X182" s="103">
        <f t="shared" si="27"/>
        <v>0.0393855</v>
      </c>
      <c r="Y182" s="103">
        <f t="shared" si="28"/>
        <v>11.81565</v>
      </c>
      <c r="Z182" s="237">
        <f t="shared" si="29"/>
        <v>1.0240229999999997</v>
      </c>
      <c r="AA182" s="78"/>
      <c r="AB182" s="77"/>
    </row>
    <row r="183" spans="1:28" s="58" customFormat="1" ht="14.25" customHeight="1">
      <c r="A183" s="193" t="s">
        <v>301</v>
      </c>
      <c r="B183" s="164">
        <v>73390350</v>
      </c>
      <c r="C183" s="162">
        <v>1034550</v>
      </c>
      <c r="D183" s="170">
        <v>0.01</v>
      </c>
      <c r="E183" s="164">
        <v>19949050</v>
      </c>
      <c r="F183" s="112">
        <v>292600</v>
      </c>
      <c r="G183" s="170">
        <v>0.01</v>
      </c>
      <c r="H183" s="164">
        <v>3072300</v>
      </c>
      <c r="I183" s="112">
        <v>-31350</v>
      </c>
      <c r="J183" s="170">
        <v>-0.01</v>
      </c>
      <c r="K183" s="164">
        <v>96411700</v>
      </c>
      <c r="L183" s="112">
        <v>1295800</v>
      </c>
      <c r="M183" s="127">
        <v>0.01</v>
      </c>
      <c r="N183" s="112">
        <v>88501050</v>
      </c>
      <c r="O183" s="173">
        <f t="shared" si="20"/>
        <v>0.917949273791459</v>
      </c>
      <c r="P183" s="108">
        <f>Volume!K183</f>
        <v>26.1</v>
      </c>
      <c r="Q183" s="69">
        <f>Volume!J183</f>
        <v>26.55</v>
      </c>
      <c r="R183" s="237">
        <f t="shared" si="21"/>
        <v>255.9730635</v>
      </c>
      <c r="S183" s="103">
        <f t="shared" si="22"/>
        <v>234.97028775</v>
      </c>
      <c r="T183" s="109">
        <f t="shared" si="23"/>
        <v>95115900</v>
      </c>
      <c r="U183" s="103">
        <f t="shared" si="24"/>
        <v>1.3623379477038013</v>
      </c>
      <c r="V183" s="103">
        <f t="shared" si="25"/>
        <v>194.85137925</v>
      </c>
      <c r="W183" s="103">
        <f t="shared" si="26"/>
        <v>52.96472775</v>
      </c>
      <c r="X183" s="103">
        <f t="shared" si="27"/>
        <v>8.1569565</v>
      </c>
      <c r="Y183" s="103">
        <f t="shared" si="28"/>
        <v>248.252499</v>
      </c>
      <c r="Z183" s="237">
        <f t="shared" si="29"/>
        <v>7.720564499999995</v>
      </c>
      <c r="AA183" s="78"/>
      <c r="AB183" s="77"/>
    </row>
    <row r="184" spans="1:28" s="58" customFormat="1" ht="14.25" customHeight="1">
      <c r="A184" s="193" t="s">
        <v>173</v>
      </c>
      <c r="B184" s="164">
        <v>4911750</v>
      </c>
      <c r="C184" s="162">
        <v>-94400</v>
      </c>
      <c r="D184" s="170">
        <v>-0.02</v>
      </c>
      <c r="E184" s="164">
        <v>424800</v>
      </c>
      <c r="F184" s="112">
        <v>-2950</v>
      </c>
      <c r="G184" s="170">
        <v>-0.01</v>
      </c>
      <c r="H184" s="164">
        <v>35400</v>
      </c>
      <c r="I184" s="112">
        <v>-5900</v>
      </c>
      <c r="J184" s="170">
        <v>-0.14</v>
      </c>
      <c r="K184" s="164">
        <v>5371950</v>
      </c>
      <c r="L184" s="112">
        <v>-103250</v>
      </c>
      <c r="M184" s="127">
        <v>-0.02</v>
      </c>
      <c r="N184" s="112">
        <v>5091700</v>
      </c>
      <c r="O184" s="173">
        <f t="shared" si="20"/>
        <v>0.9478308621636463</v>
      </c>
      <c r="P184" s="108">
        <f>Volume!K184</f>
        <v>65.55</v>
      </c>
      <c r="Q184" s="69">
        <f>Volume!J184</f>
        <v>65.75</v>
      </c>
      <c r="R184" s="237">
        <f t="shared" si="21"/>
        <v>35.32057125</v>
      </c>
      <c r="S184" s="103">
        <f t="shared" si="22"/>
        <v>33.4779275</v>
      </c>
      <c r="T184" s="109">
        <f t="shared" si="23"/>
        <v>5475200</v>
      </c>
      <c r="U184" s="103">
        <f t="shared" si="24"/>
        <v>-1.8857758620689655</v>
      </c>
      <c r="V184" s="103">
        <f t="shared" si="25"/>
        <v>32.29475625</v>
      </c>
      <c r="W184" s="103">
        <f t="shared" si="26"/>
        <v>2.79306</v>
      </c>
      <c r="X184" s="103">
        <f t="shared" si="27"/>
        <v>0.232755</v>
      </c>
      <c r="Y184" s="103">
        <f t="shared" si="28"/>
        <v>35.889936</v>
      </c>
      <c r="Z184" s="237">
        <f t="shared" si="29"/>
        <v>-0.5693647499999983</v>
      </c>
      <c r="AA184" s="78"/>
      <c r="AB184" s="77"/>
    </row>
    <row r="185" spans="1:28" s="58" customFormat="1" ht="14.25" customHeight="1">
      <c r="A185" s="193" t="s">
        <v>302</v>
      </c>
      <c r="B185" s="164">
        <v>871400</v>
      </c>
      <c r="C185" s="162">
        <v>34000</v>
      </c>
      <c r="D185" s="170">
        <v>0.04</v>
      </c>
      <c r="E185" s="164">
        <v>200</v>
      </c>
      <c r="F185" s="112">
        <v>200</v>
      </c>
      <c r="G185" s="170">
        <v>0</v>
      </c>
      <c r="H185" s="164">
        <v>0</v>
      </c>
      <c r="I185" s="112">
        <v>0</v>
      </c>
      <c r="J185" s="170">
        <v>0</v>
      </c>
      <c r="K185" s="164">
        <v>871600</v>
      </c>
      <c r="L185" s="112">
        <v>34200</v>
      </c>
      <c r="M185" s="127">
        <v>0.04</v>
      </c>
      <c r="N185" s="112">
        <v>735400</v>
      </c>
      <c r="O185" s="173">
        <f t="shared" si="20"/>
        <v>0.843735658558972</v>
      </c>
      <c r="P185" s="108">
        <f>Volume!K185</f>
        <v>819.55</v>
      </c>
      <c r="Q185" s="69">
        <f>Volume!J185</f>
        <v>841.25</v>
      </c>
      <c r="R185" s="237">
        <f t="shared" si="21"/>
        <v>73.32335</v>
      </c>
      <c r="S185" s="103">
        <f t="shared" si="22"/>
        <v>61.865525</v>
      </c>
      <c r="T185" s="109">
        <f t="shared" si="23"/>
        <v>837400</v>
      </c>
      <c r="U185" s="103">
        <f t="shared" si="24"/>
        <v>4.084069739670408</v>
      </c>
      <c r="V185" s="103">
        <f t="shared" si="25"/>
        <v>73.306525</v>
      </c>
      <c r="W185" s="103">
        <f t="shared" si="26"/>
        <v>0.016825</v>
      </c>
      <c r="X185" s="103">
        <f t="shared" si="27"/>
        <v>0</v>
      </c>
      <c r="Y185" s="103">
        <f t="shared" si="28"/>
        <v>68.629117</v>
      </c>
      <c r="Z185" s="237">
        <f t="shared" si="29"/>
        <v>4.694233000000011</v>
      </c>
      <c r="AA185" s="78"/>
      <c r="AB185" s="77"/>
    </row>
    <row r="186" spans="1:28" s="58" customFormat="1" ht="14.25" customHeight="1">
      <c r="A186" s="193" t="s">
        <v>82</v>
      </c>
      <c r="B186" s="164">
        <v>9649500</v>
      </c>
      <c r="C186" s="162">
        <v>361200</v>
      </c>
      <c r="D186" s="170">
        <v>0.04</v>
      </c>
      <c r="E186" s="164">
        <v>140700</v>
      </c>
      <c r="F186" s="112">
        <v>-21000</v>
      </c>
      <c r="G186" s="170">
        <v>-0.13</v>
      </c>
      <c r="H186" s="164">
        <v>16800</v>
      </c>
      <c r="I186" s="112">
        <v>4200</v>
      </c>
      <c r="J186" s="170">
        <v>0.33</v>
      </c>
      <c r="K186" s="164">
        <v>9807000</v>
      </c>
      <c r="L186" s="112">
        <v>344400</v>
      </c>
      <c r="M186" s="127">
        <v>0.04</v>
      </c>
      <c r="N186" s="112">
        <v>9275700</v>
      </c>
      <c r="O186" s="173">
        <f t="shared" si="20"/>
        <v>0.9458244111349037</v>
      </c>
      <c r="P186" s="108">
        <f>Volume!K186</f>
        <v>130.1</v>
      </c>
      <c r="Q186" s="69">
        <f>Volume!J186</f>
        <v>133.05</v>
      </c>
      <c r="R186" s="237">
        <f t="shared" si="21"/>
        <v>130.482135</v>
      </c>
      <c r="S186" s="103">
        <f t="shared" si="22"/>
        <v>123.4131885</v>
      </c>
      <c r="T186" s="109">
        <f t="shared" si="23"/>
        <v>9462600</v>
      </c>
      <c r="U186" s="103">
        <f t="shared" si="24"/>
        <v>3.6395916555703502</v>
      </c>
      <c r="V186" s="103">
        <f t="shared" si="25"/>
        <v>128.3865975</v>
      </c>
      <c r="W186" s="103">
        <f t="shared" si="26"/>
        <v>1.8720135</v>
      </c>
      <c r="X186" s="103">
        <f t="shared" si="27"/>
        <v>0.223524</v>
      </c>
      <c r="Y186" s="103">
        <f t="shared" si="28"/>
        <v>123.108426</v>
      </c>
      <c r="Z186" s="237">
        <f t="shared" si="29"/>
        <v>7.373709000000005</v>
      </c>
      <c r="AA186" s="78"/>
      <c r="AB186" s="77"/>
    </row>
    <row r="187" spans="1:28" s="58" customFormat="1" ht="14.25" customHeight="1">
      <c r="A187" s="193" t="s">
        <v>430</v>
      </c>
      <c r="B187" s="164">
        <v>445900</v>
      </c>
      <c r="C187" s="162">
        <v>-14700</v>
      </c>
      <c r="D187" s="170">
        <v>-0.03</v>
      </c>
      <c r="E187" s="164">
        <v>4900</v>
      </c>
      <c r="F187" s="112">
        <v>0</v>
      </c>
      <c r="G187" s="170">
        <v>0</v>
      </c>
      <c r="H187" s="164">
        <v>0</v>
      </c>
      <c r="I187" s="112">
        <v>0</v>
      </c>
      <c r="J187" s="170">
        <v>0</v>
      </c>
      <c r="K187" s="164">
        <v>450800</v>
      </c>
      <c r="L187" s="112">
        <v>-14700</v>
      </c>
      <c r="M187" s="127">
        <v>-0.03</v>
      </c>
      <c r="N187" s="112">
        <v>447300</v>
      </c>
      <c r="O187" s="173">
        <f t="shared" si="20"/>
        <v>0.9922360248447205</v>
      </c>
      <c r="P187" s="108">
        <f>Volume!K187</f>
        <v>298.6</v>
      </c>
      <c r="Q187" s="69">
        <f>Volume!J187</f>
        <v>305.55</v>
      </c>
      <c r="R187" s="237">
        <f t="shared" si="21"/>
        <v>13.774194</v>
      </c>
      <c r="S187" s="103">
        <f t="shared" si="22"/>
        <v>13.6672515</v>
      </c>
      <c r="T187" s="109">
        <f t="shared" si="23"/>
        <v>465500</v>
      </c>
      <c r="U187" s="103">
        <f t="shared" si="24"/>
        <v>-3.1578947368421053</v>
      </c>
      <c r="V187" s="103">
        <f t="shared" si="25"/>
        <v>13.6244745</v>
      </c>
      <c r="W187" s="103">
        <f t="shared" si="26"/>
        <v>0.1497195</v>
      </c>
      <c r="X187" s="103">
        <f t="shared" si="27"/>
        <v>0</v>
      </c>
      <c r="Y187" s="103">
        <f t="shared" si="28"/>
        <v>13.89983</v>
      </c>
      <c r="Z187" s="237">
        <f t="shared" si="29"/>
        <v>-0.12563600000000008</v>
      </c>
      <c r="AA187" s="78"/>
      <c r="AB187" s="77"/>
    </row>
    <row r="188" spans="1:28" s="58" customFormat="1" ht="14.25" customHeight="1">
      <c r="A188" s="193" t="s">
        <v>431</v>
      </c>
      <c r="B188" s="164">
        <v>6021450</v>
      </c>
      <c r="C188" s="162">
        <v>208350</v>
      </c>
      <c r="D188" s="170">
        <v>0.04</v>
      </c>
      <c r="E188" s="164">
        <v>347400</v>
      </c>
      <c r="F188" s="112">
        <v>4950</v>
      </c>
      <c r="G188" s="170">
        <v>0.01</v>
      </c>
      <c r="H188" s="164">
        <v>17550</v>
      </c>
      <c r="I188" s="112">
        <v>1350</v>
      </c>
      <c r="J188" s="170">
        <v>0.08</v>
      </c>
      <c r="K188" s="164">
        <v>6386400</v>
      </c>
      <c r="L188" s="112">
        <v>214650</v>
      </c>
      <c r="M188" s="127">
        <v>0.03</v>
      </c>
      <c r="N188" s="112">
        <v>6045300</v>
      </c>
      <c r="O188" s="173">
        <f t="shared" si="20"/>
        <v>0.9465896279594137</v>
      </c>
      <c r="P188" s="108">
        <f>Volume!K188</f>
        <v>515.4</v>
      </c>
      <c r="Q188" s="69">
        <f>Volume!J188</f>
        <v>517.2</v>
      </c>
      <c r="R188" s="237">
        <f t="shared" si="21"/>
        <v>330.30460800000003</v>
      </c>
      <c r="S188" s="103">
        <f t="shared" si="22"/>
        <v>312.66291600000005</v>
      </c>
      <c r="T188" s="109">
        <f t="shared" si="23"/>
        <v>6171750</v>
      </c>
      <c r="U188" s="103">
        <f t="shared" si="24"/>
        <v>3.477943857090777</v>
      </c>
      <c r="V188" s="103">
        <f t="shared" si="25"/>
        <v>311.42939400000006</v>
      </c>
      <c r="W188" s="103">
        <f t="shared" si="26"/>
        <v>17.967528</v>
      </c>
      <c r="X188" s="103">
        <f t="shared" si="27"/>
        <v>0.907686</v>
      </c>
      <c r="Y188" s="103">
        <f t="shared" si="28"/>
        <v>318.091995</v>
      </c>
      <c r="Z188" s="237">
        <f t="shared" si="29"/>
        <v>12.212613000000033</v>
      </c>
      <c r="AA188" s="78"/>
      <c r="AB188" s="77"/>
    </row>
    <row r="189" spans="1:28" s="58" customFormat="1" ht="14.25" customHeight="1">
      <c r="A189" s="193" t="s">
        <v>153</v>
      </c>
      <c r="B189" s="164">
        <v>954450</v>
      </c>
      <c r="C189" s="162">
        <v>36000</v>
      </c>
      <c r="D189" s="170">
        <v>0.04</v>
      </c>
      <c r="E189" s="164">
        <v>450</v>
      </c>
      <c r="F189" s="112">
        <v>0</v>
      </c>
      <c r="G189" s="170">
        <v>0</v>
      </c>
      <c r="H189" s="164">
        <v>0</v>
      </c>
      <c r="I189" s="112">
        <v>0</v>
      </c>
      <c r="J189" s="170">
        <v>0</v>
      </c>
      <c r="K189" s="164">
        <v>954900</v>
      </c>
      <c r="L189" s="112">
        <v>36000</v>
      </c>
      <c r="M189" s="127">
        <v>0.04</v>
      </c>
      <c r="N189" s="112">
        <v>920250</v>
      </c>
      <c r="O189" s="173">
        <f t="shared" si="20"/>
        <v>0.9637134778510839</v>
      </c>
      <c r="P189" s="108">
        <f>Volume!K189</f>
        <v>613.45</v>
      </c>
      <c r="Q189" s="69">
        <f>Volume!J189</f>
        <v>620.5</v>
      </c>
      <c r="R189" s="237">
        <f t="shared" si="21"/>
        <v>59.251545</v>
      </c>
      <c r="S189" s="103">
        <f t="shared" si="22"/>
        <v>57.1015125</v>
      </c>
      <c r="T189" s="109">
        <f t="shared" si="23"/>
        <v>918900</v>
      </c>
      <c r="U189" s="103">
        <f t="shared" si="24"/>
        <v>3.9177277179236047</v>
      </c>
      <c r="V189" s="103">
        <f t="shared" si="25"/>
        <v>59.2236225</v>
      </c>
      <c r="W189" s="103">
        <f t="shared" si="26"/>
        <v>0.0279225</v>
      </c>
      <c r="X189" s="103">
        <f t="shared" si="27"/>
        <v>0</v>
      </c>
      <c r="Y189" s="103">
        <f t="shared" si="28"/>
        <v>56.3699205</v>
      </c>
      <c r="Z189" s="237">
        <f t="shared" si="29"/>
        <v>2.881624500000001</v>
      </c>
      <c r="AA189" s="78"/>
      <c r="AB189" s="77"/>
    </row>
    <row r="190" spans="1:28" s="58" customFormat="1" ht="14.25" customHeight="1">
      <c r="A190" s="193" t="s">
        <v>154</v>
      </c>
      <c r="B190" s="164">
        <v>5540700</v>
      </c>
      <c r="C190" s="162">
        <v>-62100</v>
      </c>
      <c r="D190" s="170">
        <v>-0.01</v>
      </c>
      <c r="E190" s="164">
        <v>455400</v>
      </c>
      <c r="F190" s="112">
        <v>13800</v>
      </c>
      <c r="G190" s="170">
        <v>0.03</v>
      </c>
      <c r="H190" s="164">
        <v>0</v>
      </c>
      <c r="I190" s="112">
        <v>0</v>
      </c>
      <c r="J190" s="170">
        <v>0</v>
      </c>
      <c r="K190" s="164">
        <v>5996100</v>
      </c>
      <c r="L190" s="112">
        <v>-48300</v>
      </c>
      <c r="M190" s="127">
        <v>-0.01</v>
      </c>
      <c r="N190" s="112">
        <v>5547600</v>
      </c>
      <c r="O190" s="173">
        <f t="shared" si="20"/>
        <v>0.9252013808975834</v>
      </c>
      <c r="P190" s="108">
        <f>Volume!K190</f>
        <v>50.3</v>
      </c>
      <c r="Q190" s="69">
        <f>Volume!J190</f>
        <v>49.8</v>
      </c>
      <c r="R190" s="237">
        <f t="shared" si="21"/>
        <v>29.860578</v>
      </c>
      <c r="S190" s="103">
        <f t="shared" si="22"/>
        <v>27.627048</v>
      </c>
      <c r="T190" s="109">
        <f t="shared" si="23"/>
        <v>6044400</v>
      </c>
      <c r="U190" s="103">
        <f t="shared" si="24"/>
        <v>-0.7990867579908676</v>
      </c>
      <c r="V190" s="103">
        <f t="shared" si="25"/>
        <v>27.592686</v>
      </c>
      <c r="W190" s="103">
        <f t="shared" si="26"/>
        <v>2.267892</v>
      </c>
      <c r="X190" s="103">
        <f t="shared" si="27"/>
        <v>0</v>
      </c>
      <c r="Y190" s="103">
        <f t="shared" si="28"/>
        <v>30.403332</v>
      </c>
      <c r="Z190" s="237">
        <f t="shared" si="29"/>
        <v>-0.5427539999999986</v>
      </c>
      <c r="AA190" s="78"/>
      <c r="AB190" s="77"/>
    </row>
    <row r="191" spans="1:28" s="58" customFormat="1" ht="14.25" customHeight="1">
      <c r="A191" s="193" t="s">
        <v>303</v>
      </c>
      <c r="B191" s="164">
        <v>7588800</v>
      </c>
      <c r="C191" s="162">
        <v>1069200</v>
      </c>
      <c r="D191" s="170">
        <v>0.16</v>
      </c>
      <c r="E191" s="164">
        <v>172800</v>
      </c>
      <c r="F191" s="112">
        <v>54000</v>
      </c>
      <c r="G191" s="170">
        <v>0.45</v>
      </c>
      <c r="H191" s="164">
        <v>50400</v>
      </c>
      <c r="I191" s="112">
        <v>50400</v>
      </c>
      <c r="J191" s="170">
        <v>0</v>
      </c>
      <c r="K191" s="164">
        <v>7812000</v>
      </c>
      <c r="L191" s="112">
        <v>1173600</v>
      </c>
      <c r="M191" s="127">
        <v>0.18</v>
      </c>
      <c r="N191" s="112">
        <v>7272000</v>
      </c>
      <c r="O191" s="173">
        <f t="shared" si="20"/>
        <v>0.9308755760368663</v>
      </c>
      <c r="P191" s="108">
        <f>Volume!K191</f>
        <v>96.6</v>
      </c>
      <c r="Q191" s="69">
        <f>Volume!J191</f>
        <v>110.6</v>
      </c>
      <c r="R191" s="237">
        <f t="shared" si="21"/>
        <v>86.40072</v>
      </c>
      <c r="S191" s="103">
        <f t="shared" si="22"/>
        <v>80.42832</v>
      </c>
      <c r="T191" s="109">
        <f t="shared" si="23"/>
        <v>6638400</v>
      </c>
      <c r="U191" s="103">
        <f t="shared" si="24"/>
        <v>17.678958785249456</v>
      </c>
      <c r="V191" s="103">
        <f t="shared" si="25"/>
        <v>83.932128</v>
      </c>
      <c r="W191" s="103">
        <f t="shared" si="26"/>
        <v>1.911168</v>
      </c>
      <c r="X191" s="103">
        <f t="shared" si="27"/>
        <v>0.557424</v>
      </c>
      <c r="Y191" s="103">
        <f t="shared" si="28"/>
        <v>64.126944</v>
      </c>
      <c r="Z191" s="237">
        <f t="shared" si="29"/>
        <v>22.273776000000012</v>
      </c>
      <c r="AA191" s="78"/>
      <c r="AB191" s="77"/>
    </row>
    <row r="192" spans="1:28" s="58" customFormat="1" ht="14.25" customHeight="1">
      <c r="A192" s="193" t="s">
        <v>155</v>
      </c>
      <c r="B192" s="164">
        <v>1859025</v>
      </c>
      <c r="C192" s="162">
        <v>59325</v>
      </c>
      <c r="D192" s="170">
        <v>0.03</v>
      </c>
      <c r="E192" s="164">
        <v>15750</v>
      </c>
      <c r="F192" s="112">
        <v>0</v>
      </c>
      <c r="G192" s="170">
        <v>0</v>
      </c>
      <c r="H192" s="164">
        <v>1575</v>
      </c>
      <c r="I192" s="112">
        <v>0</v>
      </c>
      <c r="J192" s="170">
        <v>0</v>
      </c>
      <c r="K192" s="164">
        <v>1876350</v>
      </c>
      <c r="L192" s="112">
        <v>59325</v>
      </c>
      <c r="M192" s="127">
        <v>0.03</v>
      </c>
      <c r="N192" s="112">
        <v>1723575</v>
      </c>
      <c r="O192" s="173">
        <f t="shared" si="20"/>
        <v>0.9185786233911584</v>
      </c>
      <c r="P192" s="108">
        <f>Volume!K192</f>
        <v>455</v>
      </c>
      <c r="Q192" s="69">
        <f>Volume!J192</f>
        <v>464.35</v>
      </c>
      <c r="R192" s="237">
        <f t="shared" si="21"/>
        <v>87.12831225</v>
      </c>
      <c r="S192" s="103">
        <f t="shared" si="22"/>
        <v>80.034205125</v>
      </c>
      <c r="T192" s="109">
        <f t="shared" si="23"/>
        <v>1817025</v>
      </c>
      <c r="U192" s="103">
        <f t="shared" si="24"/>
        <v>3.2649523259173647</v>
      </c>
      <c r="V192" s="103">
        <f t="shared" si="25"/>
        <v>86.323825875</v>
      </c>
      <c r="W192" s="103">
        <f t="shared" si="26"/>
        <v>0.73135125</v>
      </c>
      <c r="X192" s="103">
        <f t="shared" si="27"/>
        <v>0.073135125</v>
      </c>
      <c r="Y192" s="103">
        <f t="shared" si="28"/>
        <v>82.6746375</v>
      </c>
      <c r="Z192" s="237">
        <f t="shared" si="29"/>
        <v>4.4536747499999905</v>
      </c>
      <c r="AA192" s="78"/>
      <c r="AB192" s="77"/>
    </row>
    <row r="193" spans="1:28" s="58" customFormat="1" ht="14.25" customHeight="1">
      <c r="A193" s="193" t="s">
        <v>38</v>
      </c>
      <c r="B193" s="164">
        <v>7018200</v>
      </c>
      <c r="C193" s="162">
        <v>-66600</v>
      </c>
      <c r="D193" s="170">
        <v>-0.01</v>
      </c>
      <c r="E193" s="164">
        <v>97200</v>
      </c>
      <c r="F193" s="112">
        <v>6000</v>
      </c>
      <c r="G193" s="170">
        <v>0.07</v>
      </c>
      <c r="H193" s="164">
        <v>7800</v>
      </c>
      <c r="I193" s="112">
        <v>1800</v>
      </c>
      <c r="J193" s="170">
        <v>0.3</v>
      </c>
      <c r="K193" s="164">
        <v>7123200</v>
      </c>
      <c r="L193" s="112">
        <v>-58800</v>
      </c>
      <c r="M193" s="127">
        <v>-0.01</v>
      </c>
      <c r="N193" s="112">
        <v>6499800</v>
      </c>
      <c r="O193" s="173">
        <f t="shared" si="20"/>
        <v>0.912483153638814</v>
      </c>
      <c r="P193" s="108">
        <f>Volume!K193</f>
        <v>521.55</v>
      </c>
      <c r="Q193" s="69">
        <f>Volume!J193</f>
        <v>522.85</v>
      </c>
      <c r="R193" s="237">
        <f t="shared" si="21"/>
        <v>372.436512</v>
      </c>
      <c r="S193" s="103">
        <f t="shared" si="22"/>
        <v>339.842043</v>
      </c>
      <c r="T193" s="109">
        <f t="shared" si="23"/>
        <v>7182000</v>
      </c>
      <c r="U193" s="103">
        <f t="shared" si="24"/>
        <v>-0.8187134502923977</v>
      </c>
      <c r="V193" s="103">
        <f t="shared" si="25"/>
        <v>366.946587</v>
      </c>
      <c r="W193" s="103">
        <f t="shared" si="26"/>
        <v>5.082102</v>
      </c>
      <c r="X193" s="103">
        <f t="shared" si="27"/>
        <v>0.407823</v>
      </c>
      <c r="Y193" s="103">
        <f t="shared" si="28"/>
        <v>374.57721</v>
      </c>
      <c r="Z193" s="237">
        <f t="shared" si="29"/>
        <v>-2.1406979999999862</v>
      </c>
      <c r="AA193" s="78"/>
      <c r="AB193" s="77"/>
    </row>
    <row r="194" spans="1:28" s="58" customFormat="1" ht="14.25" customHeight="1">
      <c r="A194" s="193" t="s">
        <v>156</v>
      </c>
      <c r="B194" s="164">
        <v>835200</v>
      </c>
      <c r="C194" s="162">
        <v>44400</v>
      </c>
      <c r="D194" s="170">
        <v>0.06</v>
      </c>
      <c r="E194" s="164">
        <v>0</v>
      </c>
      <c r="F194" s="112">
        <v>0</v>
      </c>
      <c r="G194" s="170">
        <v>0</v>
      </c>
      <c r="H194" s="164">
        <v>0</v>
      </c>
      <c r="I194" s="112">
        <v>0</v>
      </c>
      <c r="J194" s="170">
        <v>0</v>
      </c>
      <c r="K194" s="164">
        <v>835200</v>
      </c>
      <c r="L194" s="112">
        <v>44400</v>
      </c>
      <c r="M194" s="127">
        <v>0.06</v>
      </c>
      <c r="N194" s="112">
        <v>792000</v>
      </c>
      <c r="O194" s="173">
        <f t="shared" si="20"/>
        <v>0.9482758620689655</v>
      </c>
      <c r="P194" s="108">
        <f>Volume!K194</f>
        <v>391.85</v>
      </c>
      <c r="Q194" s="69">
        <f>Volume!J194</f>
        <v>395.7</v>
      </c>
      <c r="R194" s="237">
        <f t="shared" si="21"/>
        <v>33.048864</v>
      </c>
      <c r="S194" s="103">
        <f t="shared" si="22"/>
        <v>31.33944</v>
      </c>
      <c r="T194" s="109">
        <f t="shared" si="23"/>
        <v>790800</v>
      </c>
      <c r="U194" s="103">
        <f t="shared" si="24"/>
        <v>5.614567526555387</v>
      </c>
      <c r="V194" s="103">
        <f t="shared" si="25"/>
        <v>33.048864</v>
      </c>
      <c r="W194" s="103">
        <f t="shared" si="26"/>
        <v>0</v>
      </c>
      <c r="X194" s="103">
        <f t="shared" si="27"/>
        <v>0</v>
      </c>
      <c r="Y194" s="103">
        <f t="shared" si="28"/>
        <v>30.987498</v>
      </c>
      <c r="Z194" s="237">
        <f t="shared" si="29"/>
        <v>2.061366000000003</v>
      </c>
      <c r="AA194" s="78"/>
      <c r="AB194" s="77"/>
    </row>
    <row r="195" spans="1:28" s="58" customFormat="1" ht="14.25" customHeight="1">
      <c r="A195" s="193" t="s">
        <v>394</v>
      </c>
      <c r="B195" s="164">
        <v>2563400</v>
      </c>
      <c r="C195" s="162">
        <v>54600</v>
      </c>
      <c r="D195" s="170">
        <v>0.02</v>
      </c>
      <c r="E195" s="164">
        <v>13300</v>
      </c>
      <c r="F195" s="112">
        <v>0</v>
      </c>
      <c r="G195" s="170">
        <v>0</v>
      </c>
      <c r="H195" s="164">
        <v>0</v>
      </c>
      <c r="I195" s="112">
        <v>0</v>
      </c>
      <c r="J195" s="170">
        <v>0</v>
      </c>
      <c r="K195" s="164">
        <v>2576700</v>
      </c>
      <c r="L195" s="112">
        <v>54600</v>
      </c>
      <c r="M195" s="127">
        <v>0.02</v>
      </c>
      <c r="N195" s="112">
        <v>2459100</v>
      </c>
      <c r="O195" s="173">
        <f t="shared" si="20"/>
        <v>0.954360228198859</v>
      </c>
      <c r="P195" s="108">
        <f>Volume!K195</f>
        <v>296.1</v>
      </c>
      <c r="Q195" s="69">
        <f>Volume!J195</f>
        <v>293.55</v>
      </c>
      <c r="R195" s="237">
        <f t="shared" si="21"/>
        <v>75.6390285</v>
      </c>
      <c r="S195" s="103">
        <f t="shared" si="22"/>
        <v>72.1868805</v>
      </c>
      <c r="T195" s="109">
        <f t="shared" si="23"/>
        <v>2522100</v>
      </c>
      <c r="U195" s="103">
        <f t="shared" si="24"/>
        <v>2.164862614487927</v>
      </c>
      <c r="V195" s="103">
        <f t="shared" si="25"/>
        <v>75.248607</v>
      </c>
      <c r="W195" s="103">
        <f t="shared" si="26"/>
        <v>0.3904215</v>
      </c>
      <c r="X195" s="103">
        <f t="shared" si="27"/>
        <v>0</v>
      </c>
      <c r="Y195" s="103">
        <f t="shared" si="28"/>
        <v>74.679381</v>
      </c>
      <c r="Z195" s="237">
        <f t="shared" si="29"/>
        <v>0.9596474999999884</v>
      </c>
      <c r="AA195" s="78"/>
      <c r="AB195" s="77"/>
    </row>
    <row r="196" spans="1:27" s="2" customFormat="1" ht="15" customHeight="1" hidden="1" thickBot="1">
      <c r="A196" s="72"/>
      <c r="B196" s="162">
        <f>SUM(B4:B195)</f>
        <v>1427708590</v>
      </c>
      <c r="C196" s="162">
        <f>SUM(C4:C195)</f>
        <v>9968959</v>
      </c>
      <c r="D196" s="335">
        <f>C196/B196</f>
        <v>0.006982488632361594</v>
      </c>
      <c r="E196" s="162">
        <f>SUM(E4:E195)</f>
        <v>216071634</v>
      </c>
      <c r="F196" s="162">
        <f>SUM(F4:F195)</f>
        <v>1616182</v>
      </c>
      <c r="G196" s="335">
        <f>F196/E196</f>
        <v>0.007479843467097583</v>
      </c>
      <c r="H196" s="162">
        <f>SUM(H4:H195)</f>
        <v>58237812</v>
      </c>
      <c r="I196" s="162">
        <f>SUM(I4:I195)</f>
        <v>2299265</v>
      </c>
      <c r="J196" s="335">
        <f>I196/H196</f>
        <v>0.039480621284329845</v>
      </c>
      <c r="K196" s="162">
        <f>SUM(K4:K195)</f>
        <v>1702018036</v>
      </c>
      <c r="L196" s="162">
        <f>SUM(L4:L195)</f>
        <v>13884406</v>
      </c>
      <c r="M196" s="335">
        <f>L196/K196</f>
        <v>0.008157613906742408</v>
      </c>
      <c r="N196" s="112">
        <f>SUM(N4:N195)</f>
        <v>1547325490</v>
      </c>
      <c r="O196" s="346"/>
      <c r="P196" s="169"/>
      <c r="Q196" s="14"/>
      <c r="R196" s="238">
        <f>SUM(R4:R195)</f>
        <v>72797.80169550507</v>
      </c>
      <c r="S196" s="103">
        <f>SUM(S4:S195)</f>
        <v>62807.82092165501</v>
      </c>
      <c r="T196" s="109">
        <f>SUM(T4:T195)</f>
        <v>1688133630</v>
      </c>
      <c r="U196" s="285"/>
      <c r="V196" s="103">
        <f>SUM(V4:V195)</f>
        <v>52384.90784749497</v>
      </c>
      <c r="W196" s="103">
        <f>SUM(W4:W195)</f>
        <v>10001.563683854998</v>
      </c>
      <c r="X196" s="103">
        <f>SUM(X4:X195)</f>
        <v>10411.330164155</v>
      </c>
      <c r="Y196" s="103">
        <f>SUM(Y4:Y195)</f>
        <v>70772.25580802001</v>
      </c>
      <c r="Z196" s="103">
        <f>SUM(Z4:Z195)</f>
        <v>2025.5458874849987</v>
      </c>
      <c r="AA196" s="75"/>
    </row>
    <row r="197" spans="2:27" s="2" customFormat="1" ht="15" customHeight="1" hidden="1">
      <c r="B197" s="5"/>
      <c r="C197" s="5"/>
      <c r="D197" s="127"/>
      <c r="E197" s="1">
        <f>H196/E196</f>
        <v>0.2695301133326922</v>
      </c>
      <c r="F197" s="5"/>
      <c r="G197" s="62"/>
      <c r="H197" s="5"/>
      <c r="I197" s="5"/>
      <c r="J197" s="62"/>
      <c r="K197" s="5"/>
      <c r="L197" s="5"/>
      <c r="M197" s="62"/>
      <c r="N197" s="112"/>
      <c r="O197" s="3"/>
      <c r="P197" s="108"/>
      <c r="Q197" s="69"/>
      <c r="R197" s="103"/>
      <c r="S197" s="103"/>
      <c r="T197" s="109"/>
      <c r="U197" s="103"/>
      <c r="V197" s="103"/>
      <c r="W197" s="103"/>
      <c r="X197" s="103"/>
      <c r="Y197" s="103"/>
      <c r="Z197" s="103"/>
      <c r="AA197" s="75"/>
    </row>
    <row r="198" spans="2:27" s="2" customFormat="1" ht="15" customHeight="1">
      <c r="B198" s="5"/>
      <c r="C198" s="5"/>
      <c r="D198" s="127"/>
      <c r="E198" s="1"/>
      <c r="F198" s="5"/>
      <c r="G198" s="62"/>
      <c r="H198" s="5"/>
      <c r="I198" s="5"/>
      <c r="J198" s="62"/>
      <c r="K198" s="5"/>
      <c r="L198" s="5"/>
      <c r="M198" s="62"/>
      <c r="N198" s="112"/>
      <c r="O198" s="107"/>
      <c r="P198" s="108"/>
      <c r="Q198" s="69"/>
      <c r="R198" s="103"/>
      <c r="S198" s="103"/>
      <c r="T198" s="109"/>
      <c r="U198" s="103"/>
      <c r="V198" s="103"/>
      <c r="W198" s="103"/>
      <c r="X198" s="103"/>
      <c r="Y198" s="103"/>
      <c r="Z198" s="103"/>
      <c r="AA198" s="1"/>
    </row>
    <row r="199" spans="1:25" ht="14.25">
      <c r="A199" s="2"/>
      <c r="B199" s="5"/>
      <c r="C199" s="5"/>
      <c r="D199" s="127"/>
      <c r="E199" s="5"/>
      <c r="F199" s="5"/>
      <c r="G199" s="62"/>
      <c r="H199" s="5"/>
      <c r="I199" s="5"/>
      <c r="J199" s="62"/>
      <c r="K199" s="5"/>
      <c r="L199" s="5"/>
      <c r="M199" s="62"/>
      <c r="N199" s="112"/>
      <c r="O199" s="107"/>
      <c r="P199" s="2"/>
      <c r="Q199" s="2"/>
      <c r="R199" s="1"/>
      <c r="S199" s="1"/>
      <c r="T199" s="79"/>
      <c r="U199" s="2"/>
      <c r="V199" s="2"/>
      <c r="W199" s="2"/>
      <c r="X199" s="2"/>
      <c r="Y199" s="2"/>
    </row>
    <row r="200" spans="1:14" ht="13.5" thickBot="1">
      <c r="A200" s="63" t="s">
        <v>109</v>
      </c>
      <c r="B200" s="121"/>
      <c r="C200" s="124"/>
      <c r="D200" s="128"/>
      <c r="F200" s="119"/>
      <c r="N200" s="112"/>
    </row>
    <row r="201" spans="1:14" ht="13.5" thickBot="1">
      <c r="A201" s="199" t="s">
        <v>108</v>
      </c>
      <c r="B201" s="340" t="s">
        <v>106</v>
      </c>
      <c r="C201" s="341" t="s">
        <v>70</v>
      </c>
      <c r="D201" s="342" t="s">
        <v>107</v>
      </c>
      <c r="F201" s="125"/>
      <c r="G201" s="62"/>
      <c r="H201" s="5"/>
      <c r="N201" s="112"/>
    </row>
    <row r="202" spans="1:14" ht="12.75">
      <c r="A202" s="336" t="s">
        <v>10</v>
      </c>
      <c r="B202" s="343">
        <f>B196/10000000</f>
        <v>142.770859</v>
      </c>
      <c r="C202" s="344">
        <f>C196/10000000</f>
        <v>0.9968959</v>
      </c>
      <c r="D202" s="345">
        <f>D196</f>
        <v>0.006982488632361594</v>
      </c>
      <c r="F202" s="125"/>
      <c r="H202" s="5"/>
      <c r="N202" s="112"/>
    </row>
    <row r="203" spans="1:14" ht="12.75">
      <c r="A203" s="337" t="s">
        <v>87</v>
      </c>
      <c r="B203" s="196">
        <f>E196/10000000</f>
        <v>21.6071634</v>
      </c>
      <c r="C203" s="195">
        <f>F196/10000000</f>
        <v>0.1616182</v>
      </c>
      <c r="D203" s="256">
        <f>G196</f>
        <v>0.007479843467097583</v>
      </c>
      <c r="F203" s="125"/>
      <c r="G203" s="62"/>
      <c r="N203" s="112"/>
    </row>
    <row r="204" spans="1:14" ht="12.75">
      <c r="A204" s="338" t="s">
        <v>85</v>
      </c>
      <c r="B204" s="196">
        <f>H196/10000000</f>
        <v>5.8237812</v>
      </c>
      <c r="C204" s="195">
        <f>I196/10000000</f>
        <v>0.2299265</v>
      </c>
      <c r="D204" s="256">
        <f>J196</f>
        <v>0.039480621284329845</v>
      </c>
      <c r="F204" s="125"/>
      <c r="N204" s="112"/>
    </row>
    <row r="205" spans="1:14" ht="13.5" thickBot="1">
      <c r="A205" s="339" t="s">
        <v>86</v>
      </c>
      <c r="B205" s="197">
        <f>K196/10000000</f>
        <v>170.2018036</v>
      </c>
      <c r="C205" s="198">
        <f>L196/10000000</f>
        <v>1.3884406</v>
      </c>
      <c r="D205" s="257">
        <f>M196</f>
        <v>0.008157613906742408</v>
      </c>
      <c r="F205" s="126"/>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spans="2:14" ht="12.75">
      <c r="B239" s="369"/>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8"/>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H267" sqref="H267"/>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1" t="s">
        <v>117</v>
      </c>
      <c r="C2" s="412"/>
      <c r="D2" s="413"/>
      <c r="E2" s="413"/>
      <c r="F2" s="413"/>
      <c r="G2" s="413"/>
      <c r="H2" s="413"/>
      <c r="I2" s="413"/>
      <c r="J2" s="414" t="s">
        <v>110</v>
      </c>
      <c r="K2" s="415"/>
      <c r="L2" s="415"/>
      <c r="M2" s="416"/>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5170</v>
      </c>
      <c r="C4" s="315">
        <v>0.31</v>
      </c>
      <c r="D4" s="314">
        <v>0</v>
      </c>
      <c r="E4" s="315">
        <v>0</v>
      </c>
      <c r="F4" s="314">
        <v>0</v>
      </c>
      <c r="G4" s="315">
        <v>0</v>
      </c>
      <c r="H4" s="314">
        <v>5170</v>
      </c>
      <c r="I4" s="317">
        <v>0.31</v>
      </c>
      <c r="J4" s="263">
        <v>6496.85</v>
      </c>
      <c r="K4" s="258">
        <v>6366.95</v>
      </c>
      <c r="L4" s="304">
        <f>J4-K4</f>
        <v>129.90000000000055</v>
      </c>
      <c r="M4" s="305">
        <f>L4/K4*100</f>
        <v>2.0402233408460964</v>
      </c>
      <c r="N4" s="78">
        <f>Margins!B4</f>
        <v>50</v>
      </c>
      <c r="O4" s="25">
        <f>D4*N4</f>
        <v>0</v>
      </c>
      <c r="P4" s="25">
        <f>F4*N4</f>
        <v>0</v>
      </c>
    </row>
    <row r="5" spans="1:16" ht="13.5">
      <c r="A5" s="193" t="s">
        <v>467</v>
      </c>
      <c r="B5" s="172">
        <v>715</v>
      </c>
      <c r="C5" s="302">
        <v>0.25</v>
      </c>
      <c r="D5" s="172">
        <v>0</v>
      </c>
      <c r="E5" s="302">
        <v>0</v>
      </c>
      <c r="F5" s="172">
        <v>0</v>
      </c>
      <c r="G5" s="302">
        <v>0</v>
      </c>
      <c r="H5" s="172">
        <v>715</v>
      </c>
      <c r="I5" s="303">
        <v>0.25</v>
      </c>
      <c r="J5" s="264">
        <v>4167.15</v>
      </c>
      <c r="K5" s="69">
        <v>4127.9</v>
      </c>
      <c r="L5" s="135">
        <f>J5-K5</f>
        <v>39.25</v>
      </c>
      <c r="M5" s="306">
        <f>L5/K5*100</f>
        <v>0.9508466774873423</v>
      </c>
      <c r="N5" s="78">
        <f>Margins!B5</f>
        <v>50</v>
      </c>
      <c r="O5" s="25">
        <f>D5*N5</f>
        <v>0</v>
      </c>
      <c r="P5" s="25">
        <f>F5*N5</f>
        <v>0</v>
      </c>
    </row>
    <row r="6" spans="1:18" ht="13.5">
      <c r="A6" s="193" t="s">
        <v>74</v>
      </c>
      <c r="B6" s="172">
        <v>597</v>
      </c>
      <c r="C6" s="302">
        <v>-0.32</v>
      </c>
      <c r="D6" s="172">
        <v>0</v>
      </c>
      <c r="E6" s="302">
        <v>0</v>
      </c>
      <c r="F6" s="172">
        <v>0</v>
      </c>
      <c r="G6" s="302">
        <v>0</v>
      </c>
      <c r="H6" s="172">
        <v>597</v>
      </c>
      <c r="I6" s="303">
        <v>-0.32</v>
      </c>
      <c r="J6" s="264">
        <v>5197.4</v>
      </c>
      <c r="K6" s="69">
        <v>5193.3</v>
      </c>
      <c r="L6" s="135">
        <f>J6-K6</f>
        <v>4.099999999999454</v>
      </c>
      <c r="M6" s="306">
        <f>L6/K6*100</f>
        <v>0.07894787514681328</v>
      </c>
      <c r="N6" s="78">
        <f>Margins!B6</f>
        <v>50</v>
      </c>
      <c r="O6" s="25">
        <f>D6*N6</f>
        <v>0</v>
      </c>
      <c r="P6" s="25">
        <f>F6*N6</f>
        <v>0</v>
      </c>
      <c r="R6" s="25"/>
    </row>
    <row r="7" spans="1:18" ht="14.25" thickBot="1">
      <c r="A7" s="193" t="s">
        <v>468</v>
      </c>
      <c r="B7" s="172">
        <v>1424</v>
      </c>
      <c r="C7" s="302">
        <v>-0.16</v>
      </c>
      <c r="D7" s="172">
        <v>26</v>
      </c>
      <c r="E7" s="302">
        <v>1.6</v>
      </c>
      <c r="F7" s="172">
        <v>0</v>
      </c>
      <c r="G7" s="302">
        <v>0</v>
      </c>
      <c r="H7" s="172">
        <v>1450</v>
      </c>
      <c r="I7" s="303">
        <v>-0.15</v>
      </c>
      <c r="J7" s="264">
        <v>8379.45</v>
      </c>
      <c r="K7" s="69">
        <v>8235.25</v>
      </c>
      <c r="L7" s="135">
        <f>J7-K7</f>
        <v>144.20000000000073</v>
      </c>
      <c r="M7" s="306">
        <f>L7/K7*100</f>
        <v>1.7510093804074038</v>
      </c>
      <c r="N7" s="78">
        <f>Margins!B7</f>
        <v>25</v>
      </c>
      <c r="O7" s="25">
        <f>D7*N7</f>
        <v>650</v>
      </c>
      <c r="P7" s="25">
        <f>F7*N7</f>
        <v>0</v>
      </c>
      <c r="R7" s="25"/>
    </row>
    <row r="8" spans="1:16" ht="13.5">
      <c r="A8" s="322" t="s">
        <v>9</v>
      </c>
      <c r="B8" s="172">
        <v>471219</v>
      </c>
      <c r="C8" s="302">
        <v>-0.16</v>
      </c>
      <c r="D8" s="172">
        <v>119768</v>
      </c>
      <c r="E8" s="302">
        <v>-0.01</v>
      </c>
      <c r="F8" s="172">
        <v>128727</v>
      </c>
      <c r="G8" s="302">
        <v>-0.09</v>
      </c>
      <c r="H8" s="172">
        <v>719714</v>
      </c>
      <c r="I8" s="303">
        <v>-0.13</v>
      </c>
      <c r="J8" s="263">
        <v>4248.65</v>
      </c>
      <c r="K8" s="69">
        <v>4214.3</v>
      </c>
      <c r="L8" s="135">
        <f aca="true" t="shared" si="0" ref="L8:L70">J8-K8</f>
        <v>34.349999999999454</v>
      </c>
      <c r="M8" s="306">
        <f aca="true" t="shared" si="1" ref="M8:M70">L8/K8*100</f>
        <v>0.8150819827729268</v>
      </c>
      <c r="N8" s="78">
        <f>Margins!B8</f>
        <v>50</v>
      </c>
      <c r="O8" s="25">
        <f aca="true" t="shared" si="2" ref="O8:O70">D8*N8</f>
        <v>5988400</v>
      </c>
      <c r="P8" s="25">
        <f aca="true" t="shared" si="3" ref="P8:P70">F8*N8</f>
        <v>6436350</v>
      </c>
    </row>
    <row r="9" spans="1:16" ht="13.5">
      <c r="A9" s="193" t="s">
        <v>279</v>
      </c>
      <c r="B9" s="172">
        <v>4650</v>
      </c>
      <c r="C9" s="302">
        <v>0.22</v>
      </c>
      <c r="D9" s="172">
        <v>0</v>
      </c>
      <c r="E9" s="302">
        <v>0</v>
      </c>
      <c r="F9" s="172">
        <v>0</v>
      </c>
      <c r="G9" s="302">
        <v>0</v>
      </c>
      <c r="H9" s="172">
        <v>4650</v>
      </c>
      <c r="I9" s="303">
        <v>0.22</v>
      </c>
      <c r="J9" s="264">
        <v>3028.05</v>
      </c>
      <c r="K9" s="69">
        <v>3040.05</v>
      </c>
      <c r="L9" s="135">
        <f t="shared" si="0"/>
        <v>-12</v>
      </c>
      <c r="M9" s="306">
        <f t="shared" si="1"/>
        <v>-0.3947303498297725</v>
      </c>
      <c r="N9" s="78">
        <f>Margins!B9</f>
        <v>200</v>
      </c>
      <c r="O9" s="25">
        <f t="shared" si="2"/>
        <v>0</v>
      </c>
      <c r="P9" s="25">
        <f t="shared" si="3"/>
        <v>0</v>
      </c>
    </row>
    <row r="10" spans="1:18" ht="13.5">
      <c r="A10" s="193" t="s">
        <v>134</v>
      </c>
      <c r="B10" s="172">
        <v>2107</v>
      </c>
      <c r="C10" s="302">
        <v>0.1</v>
      </c>
      <c r="D10" s="172">
        <v>3</v>
      </c>
      <c r="E10" s="302">
        <v>0.5</v>
      </c>
      <c r="F10" s="172">
        <v>0</v>
      </c>
      <c r="G10" s="302">
        <v>-1</v>
      </c>
      <c r="H10" s="172">
        <v>2110</v>
      </c>
      <c r="I10" s="303">
        <v>0.1</v>
      </c>
      <c r="J10" s="264">
        <v>4656.85</v>
      </c>
      <c r="K10" s="69">
        <v>4610.55</v>
      </c>
      <c r="L10" s="135">
        <f t="shared" si="0"/>
        <v>46.30000000000018</v>
      </c>
      <c r="M10" s="306">
        <f t="shared" si="1"/>
        <v>1.0042185856351233</v>
      </c>
      <c r="N10" s="78">
        <f>Margins!B10</f>
        <v>100</v>
      </c>
      <c r="O10" s="25">
        <f t="shared" si="2"/>
        <v>300</v>
      </c>
      <c r="P10" s="25">
        <f t="shared" si="3"/>
        <v>0</v>
      </c>
      <c r="R10" s="307"/>
    </row>
    <row r="11" spans="1:18" ht="13.5">
      <c r="A11" s="193" t="s">
        <v>401</v>
      </c>
      <c r="B11" s="172">
        <v>351</v>
      </c>
      <c r="C11" s="302">
        <v>-0.07</v>
      </c>
      <c r="D11" s="172">
        <v>0</v>
      </c>
      <c r="E11" s="302">
        <v>0</v>
      </c>
      <c r="F11" s="172">
        <v>0</v>
      </c>
      <c r="G11" s="302">
        <v>0</v>
      </c>
      <c r="H11" s="172">
        <v>351</v>
      </c>
      <c r="I11" s="303">
        <v>-0.07</v>
      </c>
      <c r="J11" s="264">
        <v>1275.85</v>
      </c>
      <c r="K11" s="69">
        <v>1274.35</v>
      </c>
      <c r="L11" s="135">
        <f t="shared" si="0"/>
        <v>1.5</v>
      </c>
      <c r="M11" s="306">
        <f t="shared" si="1"/>
        <v>0.11770706634754974</v>
      </c>
      <c r="N11" s="78">
        <f>Margins!B11</f>
        <v>200</v>
      </c>
      <c r="O11" s="25">
        <f t="shared" si="2"/>
        <v>0</v>
      </c>
      <c r="P11" s="25">
        <f t="shared" si="3"/>
        <v>0</v>
      </c>
      <c r="R11" s="307"/>
    </row>
    <row r="12" spans="1:18" ht="13.5">
      <c r="A12" s="193" t="s">
        <v>0</v>
      </c>
      <c r="B12" s="172">
        <v>4237</v>
      </c>
      <c r="C12" s="302">
        <v>0.06</v>
      </c>
      <c r="D12" s="172">
        <v>53</v>
      </c>
      <c r="E12" s="302">
        <v>-0.15</v>
      </c>
      <c r="F12" s="172">
        <v>6</v>
      </c>
      <c r="G12" s="302">
        <v>-0.25</v>
      </c>
      <c r="H12" s="172">
        <v>4296</v>
      </c>
      <c r="I12" s="303">
        <v>0.05</v>
      </c>
      <c r="J12" s="264">
        <v>849.8</v>
      </c>
      <c r="K12" s="69">
        <v>844.8</v>
      </c>
      <c r="L12" s="135">
        <f t="shared" si="0"/>
        <v>5</v>
      </c>
      <c r="M12" s="306">
        <f t="shared" si="1"/>
        <v>0.5918560606060606</v>
      </c>
      <c r="N12" s="78">
        <f>Margins!B12</f>
        <v>375</v>
      </c>
      <c r="O12" s="25">
        <f t="shared" si="2"/>
        <v>19875</v>
      </c>
      <c r="P12" s="25">
        <f t="shared" si="3"/>
        <v>2250</v>
      </c>
      <c r="R12" s="307"/>
    </row>
    <row r="13" spans="1:18" ht="13.5">
      <c r="A13" s="193" t="s">
        <v>402</v>
      </c>
      <c r="B13" s="172">
        <v>4028</v>
      </c>
      <c r="C13" s="302">
        <v>1.18</v>
      </c>
      <c r="D13" s="172">
        <v>2</v>
      </c>
      <c r="E13" s="302">
        <v>0</v>
      </c>
      <c r="F13" s="172">
        <v>0</v>
      </c>
      <c r="G13" s="302">
        <v>0</v>
      </c>
      <c r="H13" s="172">
        <v>4030</v>
      </c>
      <c r="I13" s="303">
        <v>1.18</v>
      </c>
      <c r="J13" s="264">
        <v>559.55</v>
      </c>
      <c r="K13" s="69">
        <v>549.05</v>
      </c>
      <c r="L13" s="135">
        <f t="shared" si="0"/>
        <v>10.5</v>
      </c>
      <c r="M13" s="306">
        <f t="shared" si="1"/>
        <v>1.9123941353246516</v>
      </c>
      <c r="N13" s="78">
        <f>Margins!B13</f>
        <v>450</v>
      </c>
      <c r="O13" s="25">
        <f t="shared" si="2"/>
        <v>900</v>
      </c>
      <c r="P13" s="25">
        <f t="shared" si="3"/>
        <v>0</v>
      </c>
      <c r="R13" s="307"/>
    </row>
    <row r="14" spans="1:18" ht="13.5">
      <c r="A14" s="193" t="s">
        <v>403</v>
      </c>
      <c r="B14" s="172">
        <v>5889</v>
      </c>
      <c r="C14" s="302">
        <v>3.38</v>
      </c>
      <c r="D14" s="172">
        <v>0</v>
      </c>
      <c r="E14" s="302">
        <v>0</v>
      </c>
      <c r="F14" s="172">
        <v>0</v>
      </c>
      <c r="G14" s="302">
        <v>0</v>
      </c>
      <c r="H14" s="172">
        <v>5889</v>
      </c>
      <c r="I14" s="303">
        <v>3.38</v>
      </c>
      <c r="J14" s="264">
        <v>1617.25</v>
      </c>
      <c r="K14" s="69">
        <v>1506.4</v>
      </c>
      <c r="L14" s="135">
        <f t="shared" si="0"/>
        <v>110.84999999999991</v>
      </c>
      <c r="M14" s="306">
        <f t="shared" si="1"/>
        <v>7.358603292618156</v>
      </c>
      <c r="N14" s="78">
        <f>Margins!B14</f>
        <v>200</v>
      </c>
      <c r="O14" s="25">
        <f t="shared" si="2"/>
        <v>0</v>
      </c>
      <c r="P14" s="25">
        <f t="shared" si="3"/>
        <v>0</v>
      </c>
      <c r="R14" s="307"/>
    </row>
    <row r="15" spans="1:18" ht="13.5">
      <c r="A15" s="193" t="s">
        <v>404</v>
      </c>
      <c r="B15" s="172">
        <v>287</v>
      </c>
      <c r="C15" s="302">
        <v>-0.45</v>
      </c>
      <c r="D15" s="172">
        <v>4</v>
      </c>
      <c r="E15" s="302">
        <v>-0.56</v>
      </c>
      <c r="F15" s="172">
        <v>0</v>
      </c>
      <c r="G15" s="302">
        <v>0</v>
      </c>
      <c r="H15" s="172">
        <v>291</v>
      </c>
      <c r="I15" s="303">
        <v>-0.45</v>
      </c>
      <c r="J15" s="264">
        <v>133.8</v>
      </c>
      <c r="K15" s="69">
        <v>133.1</v>
      </c>
      <c r="L15" s="135">
        <f t="shared" si="0"/>
        <v>0.700000000000017</v>
      </c>
      <c r="M15" s="306">
        <f t="shared" si="1"/>
        <v>0.5259203606311172</v>
      </c>
      <c r="N15" s="78">
        <f>Margins!B15</f>
        <v>1700</v>
      </c>
      <c r="O15" s="25">
        <f t="shared" si="2"/>
        <v>6800</v>
      </c>
      <c r="P15" s="25">
        <f t="shared" si="3"/>
        <v>0</v>
      </c>
      <c r="R15" s="307"/>
    </row>
    <row r="16" spans="1:18" ht="13.5">
      <c r="A16" s="193" t="s">
        <v>135</v>
      </c>
      <c r="B16" s="316">
        <v>173</v>
      </c>
      <c r="C16" s="324">
        <v>0.47</v>
      </c>
      <c r="D16" s="172">
        <v>15</v>
      </c>
      <c r="E16" s="302">
        <v>0.67</v>
      </c>
      <c r="F16" s="172">
        <v>0</v>
      </c>
      <c r="G16" s="302">
        <v>0</v>
      </c>
      <c r="H16" s="172">
        <v>188</v>
      </c>
      <c r="I16" s="303">
        <v>0.48</v>
      </c>
      <c r="J16" s="264">
        <v>81.1</v>
      </c>
      <c r="K16" s="69">
        <v>79.9</v>
      </c>
      <c r="L16" s="135">
        <f t="shared" si="0"/>
        <v>1.1999999999999886</v>
      </c>
      <c r="M16" s="306">
        <f t="shared" si="1"/>
        <v>1.50187734668334</v>
      </c>
      <c r="N16" s="78">
        <f>Margins!B16</f>
        <v>2450</v>
      </c>
      <c r="O16" s="25">
        <f t="shared" si="2"/>
        <v>36750</v>
      </c>
      <c r="P16" s="25">
        <f t="shared" si="3"/>
        <v>0</v>
      </c>
      <c r="R16" s="25"/>
    </row>
    <row r="17" spans="1:18" ht="13.5">
      <c r="A17" s="193" t="s">
        <v>174</v>
      </c>
      <c r="B17" s="172">
        <v>460</v>
      </c>
      <c r="C17" s="302">
        <v>-0.5</v>
      </c>
      <c r="D17" s="172">
        <v>35</v>
      </c>
      <c r="E17" s="302">
        <v>0.75</v>
      </c>
      <c r="F17" s="172">
        <v>2</v>
      </c>
      <c r="G17" s="302">
        <v>0</v>
      </c>
      <c r="H17" s="172">
        <v>497</v>
      </c>
      <c r="I17" s="303">
        <v>-0.48</v>
      </c>
      <c r="J17" s="264">
        <v>57</v>
      </c>
      <c r="K17" s="69">
        <v>55.25</v>
      </c>
      <c r="L17" s="135">
        <f t="shared" si="0"/>
        <v>1.75</v>
      </c>
      <c r="M17" s="306">
        <f t="shared" si="1"/>
        <v>3.167420814479638</v>
      </c>
      <c r="N17" s="78">
        <f>Margins!B17</f>
        <v>3350</v>
      </c>
      <c r="O17" s="25">
        <f t="shared" si="2"/>
        <v>117250</v>
      </c>
      <c r="P17" s="25">
        <f t="shared" si="3"/>
        <v>6700</v>
      </c>
      <c r="R17" s="307"/>
    </row>
    <row r="18" spans="1:16" ht="13.5">
      <c r="A18" s="193" t="s">
        <v>280</v>
      </c>
      <c r="B18" s="172">
        <v>315</v>
      </c>
      <c r="C18" s="302">
        <v>1.97</v>
      </c>
      <c r="D18" s="172">
        <v>0</v>
      </c>
      <c r="E18" s="302">
        <v>0</v>
      </c>
      <c r="F18" s="172">
        <v>0</v>
      </c>
      <c r="G18" s="302">
        <v>0</v>
      </c>
      <c r="H18" s="172">
        <v>315</v>
      </c>
      <c r="I18" s="303">
        <v>1.97</v>
      </c>
      <c r="J18" s="264">
        <v>414.35</v>
      </c>
      <c r="K18" s="69">
        <v>408.65</v>
      </c>
      <c r="L18" s="135">
        <f t="shared" si="0"/>
        <v>5.7000000000000455</v>
      </c>
      <c r="M18" s="306">
        <f t="shared" si="1"/>
        <v>1.3948366572861974</v>
      </c>
      <c r="N18" s="78">
        <f>Margins!B18</f>
        <v>600</v>
      </c>
      <c r="O18" s="25">
        <f t="shared" si="2"/>
        <v>0</v>
      </c>
      <c r="P18" s="25">
        <f t="shared" si="3"/>
        <v>0</v>
      </c>
    </row>
    <row r="19" spans="1:16" ht="13.5">
      <c r="A19" s="193" t="s">
        <v>75</v>
      </c>
      <c r="B19" s="172">
        <v>235</v>
      </c>
      <c r="C19" s="302">
        <v>0.24</v>
      </c>
      <c r="D19" s="172">
        <v>3</v>
      </c>
      <c r="E19" s="302">
        <v>-0.4</v>
      </c>
      <c r="F19" s="172">
        <v>0</v>
      </c>
      <c r="G19" s="302">
        <v>0</v>
      </c>
      <c r="H19" s="172">
        <v>238</v>
      </c>
      <c r="I19" s="303">
        <v>0.23</v>
      </c>
      <c r="J19" s="264">
        <v>85.2</v>
      </c>
      <c r="K19" s="69">
        <v>84.55</v>
      </c>
      <c r="L19" s="135">
        <f t="shared" si="0"/>
        <v>0.6500000000000057</v>
      </c>
      <c r="M19" s="306">
        <f t="shared" si="1"/>
        <v>0.7687758722649387</v>
      </c>
      <c r="N19" s="78">
        <f>Margins!B19</f>
        <v>2300</v>
      </c>
      <c r="O19" s="25">
        <f t="shared" si="2"/>
        <v>6900</v>
      </c>
      <c r="P19" s="25">
        <f t="shared" si="3"/>
        <v>0</v>
      </c>
    </row>
    <row r="20" spans="1:16" ht="13.5">
      <c r="A20" s="193" t="s">
        <v>405</v>
      </c>
      <c r="B20" s="172">
        <v>1085</v>
      </c>
      <c r="C20" s="302">
        <v>0.03</v>
      </c>
      <c r="D20" s="172">
        <v>1</v>
      </c>
      <c r="E20" s="302">
        <v>-0.5</v>
      </c>
      <c r="F20" s="172">
        <v>0</v>
      </c>
      <c r="G20" s="302">
        <v>0</v>
      </c>
      <c r="H20" s="172">
        <v>1086</v>
      </c>
      <c r="I20" s="303">
        <v>0.03</v>
      </c>
      <c r="J20" s="264">
        <v>256.45</v>
      </c>
      <c r="K20" s="69">
        <v>266.55</v>
      </c>
      <c r="L20" s="135">
        <f t="shared" si="0"/>
        <v>-10.100000000000023</v>
      </c>
      <c r="M20" s="306">
        <f t="shared" si="1"/>
        <v>-3.7891577565184855</v>
      </c>
      <c r="N20" s="78">
        <f>Margins!B20</f>
        <v>650</v>
      </c>
      <c r="O20" s="25">
        <f t="shared" si="2"/>
        <v>650</v>
      </c>
      <c r="P20" s="25">
        <f t="shared" si="3"/>
        <v>0</v>
      </c>
    </row>
    <row r="21" spans="1:16" ht="13.5">
      <c r="A21" s="193" t="s">
        <v>406</v>
      </c>
      <c r="B21" s="172">
        <v>5558</v>
      </c>
      <c r="C21" s="302">
        <v>-0.11</v>
      </c>
      <c r="D21" s="172">
        <v>0</v>
      </c>
      <c r="E21" s="302">
        <v>-1</v>
      </c>
      <c r="F21" s="172">
        <v>0</v>
      </c>
      <c r="G21" s="302">
        <v>-1</v>
      </c>
      <c r="H21" s="172">
        <v>5558</v>
      </c>
      <c r="I21" s="303">
        <v>-0.11</v>
      </c>
      <c r="J21" s="264">
        <v>712.35</v>
      </c>
      <c r="K21" s="69">
        <v>688.15</v>
      </c>
      <c r="L21" s="135">
        <f t="shared" si="0"/>
        <v>24.200000000000045</v>
      </c>
      <c r="M21" s="306">
        <f t="shared" si="1"/>
        <v>3.516675143500697</v>
      </c>
      <c r="N21" s="78">
        <f>Margins!B21</f>
        <v>400</v>
      </c>
      <c r="O21" s="25">
        <f t="shared" si="2"/>
        <v>0</v>
      </c>
      <c r="P21" s="25">
        <f t="shared" si="3"/>
        <v>0</v>
      </c>
    </row>
    <row r="22" spans="1:18" ht="13.5">
      <c r="A22" s="193" t="s">
        <v>88</v>
      </c>
      <c r="B22" s="316">
        <v>686</v>
      </c>
      <c r="C22" s="324">
        <v>0.79</v>
      </c>
      <c r="D22" s="172">
        <v>49</v>
      </c>
      <c r="E22" s="302">
        <v>0.4</v>
      </c>
      <c r="F22" s="172">
        <v>1</v>
      </c>
      <c r="G22" s="302">
        <v>0</v>
      </c>
      <c r="H22" s="172">
        <v>736</v>
      </c>
      <c r="I22" s="303">
        <v>0.76</v>
      </c>
      <c r="J22" s="264">
        <v>43.65</v>
      </c>
      <c r="K22" s="69">
        <v>43.2</v>
      </c>
      <c r="L22" s="135">
        <f t="shared" si="0"/>
        <v>0.44999999999999574</v>
      </c>
      <c r="M22" s="306">
        <f t="shared" si="1"/>
        <v>1.0416666666666567</v>
      </c>
      <c r="N22" s="78">
        <f>Margins!B22</f>
        <v>4300</v>
      </c>
      <c r="O22" s="25">
        <f t="shared" si="2"/>
        <v>210700</v>
      </c>
      <c r="P22" s="25">
        <f t="shared" si="3"/>
        <v>4300</v>
      </c>
      <c r="R22" s="25"/>
    </row>
    <row r="23" spans="1:16" ht="13.5">
      <c r="A23" s="193" t="s">
        <v>136</v>
      </c>
      <c r="B23" s="172">
        <v>1201</v>
      </c>
      <c r="C23" s="302">
        <v>0.9</v>
      </c>
      <c r="D23" s="172">
        <v>71</v>
      </c>
      <c r="E23" s="302">
        <v>0.08</v>
      </c>
      <c r="F23" s="172">
        <v>30</v>
      </c>
      <c r="G23" s="302">
        <v>2.75</v>
      </c>
      <c r="H23" s="172">
        <v>1302</v>
      </c>
      <c r="I23" s="303">
        <v>0.85</v>
      </c>
      <c r="J23" s="264">
        <v>37.05</v>
      </c>
      <c r="K23" s="69">
        <v>37</v>
      </c>
      <c r="L23" s="135">
        <f t="shared" si="0"/>
        <v>0.04999999999999716</v>
      </c>
      <c r="M23" s="306">
        <f t="shared" si="1"/>
        <v>0.13513513513512745</v>
      </c>
      <c r="N23" s="78">
        <f>Margins!B23</f>
        <v>4775</v>
      </c>
      <c r="O23" s="25">
        <f t="shared" si="2"/>
        <v>339025</v>
      </c>
      <c r="P23" s="25">
        <f t="shared" si="3"/>
        <v>143250</v>
      </c>
    </row>
    <row r="24" spans="1:16" ht="13.5">
      <c r="A24" s="193" t="s">
        <v>157</v>
      </c>
      <c r="B24" s="172">
        <v>1139</v>
      </c>
      <c r="C24" s="302">
        <v>1.5</v>
      </c>
      <c r="D24" s="172">
        <v>0</v>
      </c>
      <c r="E24" s="302">
        <v>0</v>
      </c>
      <c r="F24" s="172">
        <v>0</v>
      </c>
      <c r="G24" s="302">
        <v>0</v>
      </c>
      <c r="H24" s="172">
        <v>1139</v>
      </c>
      <c r="I24" s="303">
        <v>1.5</v>
      </c>
      <c r="J24" s="264">
        <v>756.65</v>
      </c>
      <c r="K24" s="69">
        <v>743.95</v>
      </c>
      <c r="L24" s="135">
        <f t="shared" si="0"/>
        <v>12.699999999999932</v>
      </c>
      <c r="M24" s="306">
        <f t="shared" si="1"/>
        <v>1.7071039720411227</v>
      </c>
      <c r="N24" s="78">
        <f>Margins!B24</f>
        <v>350</v>
      </c>
      <c r="O24" s="25">
        <f t="shared" si="2"/>
        <v>0</v>
      </c>
      <c r="P24" s="25">
        <f t="shared" si="3"/>
        <v>0</v>
      </c>
    </row>
    <row r="25" spans="1:16" ht="13.5">
      <c r="A25" s="193" t="s">
        <v>193</v>
      </c>
      <c r="B25" s="172">
        <v>10698</v>
      </c>
      <c r="C25" s="302">
        <v>1.08</v>
      </c>
      <c r="D25" s="172">
        <v>164</v>
      </c>
      <c r="E25" s="302">
        <v>0.5</v>
      </c>
      <c r="F25" s="172">
        <v>11</v>
      </c>
      <c r="G25" s="302">
        <v>0.1</v>
      </c>
      <c r="H25" s="172">
        <v>10873</v>
      </c>
      <c r="I25" s="303">
        <v>1.07</v>
      </c>
      <c r="J25" s="264">
        <v>2162.8</v>
      </c>
      <c r="K25" s="69">
        <v>2121.5</v>
      </c>
      <c r="L25" s="135">
        <f t="shared" si="0"/>
        <v>41.30000000000018</v>
      </c>
      <c r="M25" s="306">
        <f t="shared" si="1"/>
        <v>1.946735800141418</v>
      </c>
      <c r="N25" s="78">
        <f>Margins!B25</f>
        <v>100</v>
      </c>
      <c r="O25" s="25">
        <f t="shared" si="2"/>
        <v>16400</v>
      </c>
      <c r="P25" s="25">
        <f t="shared" si="3"/>
        <v>1100</v>
      </c>
    </row>
    <row r="26" spans="1:16" ht="13.5">
      <c r="A26" s="193" t="s">
        <v>281</v>
      </c>
      <c r="B26" s="172">
        <v>1338</v>
      </c>
      <c r="C26" s="302">
        <v>0.39</v>
      </c>
      <c r="D26" s="172">
        <v>39</v>
      </c>
      <c r="E26" s="302">
        <v>0.3</v>
      </c>
      <c r="F26" s="172">
        <v>0</v>
      </c>
      <c r="G26" s="302">
        <v>0</v>
      </c>
      <c r="H26" s="172">
        <v>1377</v>
      </c>
      <c r="I26" s="303">
        <v>0.39</v>
      </c>
      <c r="J26" s="264">
        <v>164</v>
      </c>
      <c r="K26" s="69">
        <v>162.25</v>
      </c>
      <c r="L26" s="135">
        <f t="shared" si="0"/>
        <v>1.75</v>
      </c>
      <c r="M26" s="306">
        <f t="shared" si="1"/>
        <v>1.078582434514638</v>
      </c>
      <c r="N26" s="78">
        <f>Margins!B26</f>
        <v>1900</v>
      </c>
      <c r="O26" s="25">
        <f t="shared" si="2"/>
        <v>74100</v>
      </c>
      <c r="P26" s="25">
        <f t="shared" si="3"/>
        <v>0</v>
      </c>
    </row>
    <row r="27" spans="1:18" s="296" customFormat="1" ht="13.5">
      <c r="A27" s="193" t="s">
        <v>282</v>
      </c>
      <c r="B27" s="172">
        <v>1459</v>
      </c>
      <c r="C27" s="302">
        <v>0.72</v>
      </c>
      <c r="D27" s="172">
        <v>100</v>
      </c>
      <c r="E27" s="302">
        <v>0.45</v>
      </c>
      <c r="F27" s="172">
        <v>10</v>
      </c>
      <c r="G27" s="302">
        <v>9</v>
      </c>
      <c r="H27" s="172">
        <v>1569</v>
      </c>
      <c r="I27" s="303">
        <v>0.71</v>
      </c>
      <c r="J27" s="264">
        <v>68.25</v>
      </c>
      <c r="K27" s="69">
        <v>67.55</v>
      </c>
      <c r="L27" s="135">
        <f t="shared" si="0"/>
        <v>0.7000000000000028</v>
      </c>
      <c r="M27" s="306">
        <f t="shared" si="1"/>
        <v>1.0362694300518176</v>
      </c>
      <c r="N27" s="78">
        <f>Margins!B27</f>
        <v>4800</v>
      </c>
      <c r="O27" s="25">
        <f t="shared" si="2"/>
        <v>480000</v>
      </c>
      <c r="P27" s="25">
        <f t="shared" si="3"/>
        <v>48000</v>
      </c>
      <c r="R27" s="14"/>
    </row>
    <row r="28" spans="1:18" s="296" customFormat="1" ht="13.5">
      <c r="A28" s="193" t="s">
        <v>76</v>
      </c>
      <c r="B28" s="172">
        <v>1292</v>
      </c>
      <c r="C28" s="302">
        <v>-0.58</v>
      </c>
      <c r="D28" s="172">
        <v>5</v>
      </c>
      <c r="E28" s="302">
        <v>4</v>
      </c>
      <c r="F28" s="172">
        <v>0</v>
      </c>
      <c r="G28" s="302">
        <v>0</v>
      </c>
      <c r="H28" s="172">
        <v>1297</v>
      </c>
      <c r="I28" s="303">
        <v>-0.58</v>
      </c>
      <c r="J28" s="264">
        <v>270.35</v>
      </c>
      <c r="K28" s="69">
        <v>266.3</v>
      </c>
      <c r="L28" s="135">
        <f t="shared" si="0"/>
        <v>4.050000000000011</v>
      </c>
      <c r="M28" s="306">
        <f t="shared" si="1"/>
        <v>1.520841156590316</v>
      </c>
      <c r="N28" s="78">
        <f>Margins!B28</f>
        <v>1400</v>
      </c>
      <c r="O28" s="25">
        <f t="shared" si="2"/>
        <v>7000</v>
      </c>
      <c r="P28" s="25">
        <f t="shared" si="3"/>
        <v>0</v>
      </c>
      <c r="R28" s="14"/>
    </row>
    <row r="29" spans="1:16" ht="13.5">
      <c r="A29" s="193" t="s">
        <v>77</v>
      </c>
      <c r="B29" s="172">
        <v>4389</v>
      </c>
      <c r="C29" s="302">
        <v>0.11</v>
      </c>
      <c r="D29" s="172">
        <v>123</v>
      </c>
      <c r="E29" s="302">
        <v>0.22</v>
      </c>
      <c r="F29" s="172">
        <v>16</v>
      </c>
      <c r="G29" s="302">
        <v>-0.24</v>
      </c>
      <c r="H29" s="172">
        <v>4528</v>
      </c>
      <c r="I29" s="303">
        <v>0.11</v>
      </c>
      <c r="J29" s="264">
        <v>213.75</v>
      </c>
      <c r="K29" s="69">
        <v>204</v>
      </c>
      <c r="L29" s="135">
        <f t="shared" si="0"/>
        <v>9.75</v>
      </c>
      <c r="M29" s="306">
        <f t="shared" si="1"/>
        <v>4.779411764705882</v>
      </c>
      <c r="N29" s="78">
        <f>Margins!B29</f>
        <v>1900</v>
      </c>
      <c r="O29" s="25">
        <f t="shared" si="2"/>
        <v>233700</v>
      </c>
      <c r="P29" s="25">
        <f t="shared" si="3"/>
        <v>30400</v>
      </c>
    </row>
    <row r="30" spans="1:18" ht="13.5">
      <c r="A30" s="193" t="s">
        <v>283</v>
      </c>
      <c r="B30" s="316">
        <v>462</v>
      </c>
      <c r="C30" s="324">
        <v>0.2</v>
      </c>
      <c r="D30" s="172">
        <v>0</v>
      </c>
      <c r="E30" s="302">
        <v>0</v>
      </c>
      <c r="F30" s="172">
        <v>0</v>
      </c>
      <c r="G30" s="302">
        <v>0</v>
      </c>
      <c r="H30" s="172">
        <v>462</v>
      </c>
      <c r="I30" s="303">
        <v>0.2</v>
      </c>
      <c r="J30" s="264">
        <v>166.2</v>
      </c>
      <c r="K30" s="69">
        <v>163.25</v>
      </c>
      <c r="L30" s="135">
        <f t="shared" si="0"/>
        <v>2.9499999999999886</v>
      </c>
      <c r="M30" s="306">
        <f t="shared" si="1"/>
        <v>1.8070444104134693</v>
      </c>
      <c r="N30" s="78">
        <f>Margins!B30</f>
        <v>1050</v>
      </c>
      <c r="O30" s="25">
        <f t="shared" si="2"/>
        <v>0</v>
      </c>
      <c r="P30" s="25">
        <f t="shared" si="3"/>
        <v>0</v>
      </c>
      <c r="R30" s="25"/>
    </row>
    <row r="31" spans="1:18" ht="13.5">
      <c r="A31" s="193" t="s">
        <v>34</v>
      </c>
      <c r="B31" s="316">
        <v>3548</v>
      </c>
      <c r="C31" s="324">
        <v>1.52</v>
      </c>
      <c r="D31" s="172">
        <v>6</v>
      </c>
      <c r="E31" s="302">
        <v>5</v>
      </c>
      <c r="F31" s="172">
        <v>0</v>
      </c>
      <c r="G31" s="302">
        <v>0</v>
      </c>
      <c r="H31" s="172">
        <v>3554</v>
      </c>
      <c r="I31" s="303">
        <v>1.52</v>
      </c>
      <c r="J31" s="264">
        <v>1847.15</v>
      </c>
      <c r="K31" s="69">
        <v>1810.15</v>
      </c>
      <c r="L31" s="135">
        <f t="shared" si="0"/>
        <v>37</v>
      </c>
      <c r="M31" s="306">
        <f t="shared" si="1"/>
        <v>2.044029500317653</v>
      </c>
      <c r="N31" s="78">
        <f>Margins!B31</f>
        <v>275</v>
      </c>
      <c r="O31" s="25">
        <f t="shared" si="2"/>
        <v>1650</v>
      </c>
      <c r="P31" s="25">
        <f t="shared" si="3"/>
        <v>0</v>
      </c>
      <c r="R31" s="25"/>
    </row>
    <row r="32" spans="1:16" ht="13.5">
      <c r="A32" s="193" t="s">
        <v>284</v>
      </c>
      <c r="B32" s="172">
        <v>2587</v>
      </c>
      <c r="C32" s="302">
        <v>0.63</v>
      </c>
      <c r="D32" s="172">
        <v>0</v>
      </c>
      <c r="E32" s="302">
        <v>0</v>
      </c>
      <c r="F32" s="172">
        <v>0</v>
      </c>
      <c r="G32" s="302">
        <v>0</v>
      </c>
      <c r="H32" s="172">
        <v>2587</v>
      </c>
      <c r="I32" s="303">
        <v>0.63</v>
      </c>
      <c r="J32" s="264">
        <v>1139.8</v>
      </c>
      <c r="K32" s="69">
        <v>1138.15</v>
      </c>
      <c r="L32" s="135">
        <f t="shared" si="0"/>
        <v>1.6499999999998636</v>
      </c>
      <c r="M32" s="306">
        <f t="shared" si="1"/>
        <v>0.1449721038527315</v>
      </c>
      <c r="N32" s="78">
        <f>Margins!B32</f>
        <v>250</v>
      </c>
      <c r="O32" s="25">
        <f t="shared" si="2"/>
        <v>0</v>
      </c>
      <c r="P32" s="25">
        <f t="shared" si="3"/>
        <v>0</v>
      </c>
    </row>
    <row r="33" spans="1:16" ht="13.5">
      <c r="A33" s="193" t="s">
        <v>137</v>
      </c>
      <c r="B33" s="172">
        <v>5245</v>
      </c>
      <c r="C33" s="302">
        <v>0.78</v>
      </c>
      <c r="D33" s="172">
        <v>3</v>
      </c>
      <c r="E33" s="302">
        <v>0</v>
      </c>
      <c r="F33" s="172">
        <v>0</v>
      </c>
      <c r="G33" s="302">
        <v>0</v>
      </c>
      <c r="H33" s="172">
        <v>5248</v>
      </c>
      <c r="I33" s="303">
        <v>0.78</v>
      </c>
      <c r="J33" s="264">
        <v>305.6</v>
      </c>
      <c r="K33" s="69">
        <v>308.25</v>
      </c>
      <c r="L33" s="135">
        <f t="shared" si="0"/>
        <v>-2.6499999999999773</v>
      </c>
      <c r="M33" s="306">
        <f t="shared" si="1"/>
        <v>-0.8596918085969107</v>
      </c>
      <c r="N33" s="78">
        <f>Margins!B33</f>
        <v>1000</v>
      </c>
      <c r="O33" s="25">
        <f t="shared" si="2"/>
        <v>3000</v>
      </c>
      <c r="P33" s="25">
        <f t="shared" si="3"/>
        <v>0</v>
      </c>
    </row>
    <row r="34" spans="1:16" ht="13.5">
      <c r="A34" s="193" t="s">
        <v>232</v>
      </c>
      <c r="B34" s="172">
        <v>10752</v>
      </c>
      <c r="C34" s="302">
        <v>0.33</v>
      </c>
      <c r="D34" s="172">
        <v>71</v>
      </c>
      <c r="E34" s="302">
        <v>1.22</v>
      </c>
      <c r="F34" s="172">
        <v>15</v>
      </c>
      <c r="G34" s="302">
        <v>14</v>
      </c>
      <c r="H34" s="172">
        <v>10838</v>
      </c>
      <c r="I34" s="303">
        <v>0.34</v>
      </c>
      <c r="J34" s="264">
        <v>824.95</v>
      </c>
      <c r="K34" s="69">
        <v>811.85</v>
      </c>
      <c r="L34" s="135">
        <f t="shared" si="0"/>
        <v>13.100000000000023</v>
      </c>
      <c r="M34" s="306">
        <f t="shared" si="1"/>
        <v>1.6135985711646268</v>
      </c>
      <c r="N34" s="78">
        <f>Margins!B34</f>
        <v>500</v>
      </c>
      <c r="O34" s="25">
        <f t="shared" si="2"/>
        <v>35500</v>
      </c>
      <c r="P34" s="25">
        <f t="shared" si="3"/>
        <v>7500</v>
      </c>
    </row>
    <row r="35" spans="1:18" ht="13.5">
      <c r="A35" s="193" t="s">
        <v>1</v>
      </c>
      <c r="B35" s="316">
        <v>3959</v>
      </c>
      <c r="C35" s="324">
        <v>0.6</v>
      </c>
      <c r="D35" s="172">
        <v>23</v>
      </c>
      <c r="E35" s="302">
        <v>1.09</v>
      </c>
      <c r="F35" s="172">
        <v>3</v>
      </c>
      <c r="G35" s="302">
        <v>0</v>
      </c>
      <c r="H35" s="172">
        <v>3985</v>
      </c>
      <c r="I35" s="303">
        <v>0.6</v>
      </c>
      <c r="J35" s="264">
        <v>1425.8</v>
      </c>
      <c r="K35" s="69">
        <v>1406.25</v>
      </c>
      <c r="L35" s="135">
        <f t="shared" si="0"/>
        <v>19.549999999999955</v>
      </c>
      <c r="M35" s="306">
        <f t="shared" si="1"/>
        <v>1.390222222222219</v>
      </c>
      <c r="N35" s="78">
        <f>Margins!B35</f>
        <v>300</v>
      </c>
      <c r="O35" s="25">
        <f t="shared" si="2"/>
        <v>6900</v>
      </c>
      <c r="P35" s="25">
        <f t="shared" si="3"/>
        <v>900</v>
      </c>
      <c r="R35" s="25"/>
    </row>
    <row r="36" spans="1:18" ht="13.5">
      <c r="A36" s="193" t="s">
        <v>158</v>
      </c>
      <c r="B36" s="316">
        <v>146</v>
      </c>
      <c r="C36" s="324">
        <v>0.8</v>
      </c>
      <c r="D36" s="172">
        <v>0</v>
      </c>
      <c r="E36" s="302">
        <v>-1</v>
      </c>
      <c r="F36" s="172">
        <v>0</v>
      </c>
      <c r="G36" s="302">
        <v>0</v>
      </c>
      <c r="H36" s="172">
        <v>146</v>
      </c>
      <c r="I36" s="303">
        <v>0.78</v>
      </c>
      <c r="J36" s="264">
        <v>115.95</v>
      </c>
      <c r="K36" s="69">
        <v>114.5</v>
      </c>
      <c r="L36" s="135">
        <f t="shared" si="0"/>
        <v>1.4500000000000028</v>
      </c>
      <c r="M36" s="306">
        <f t="shared" si="1"/>
        <v>1.2663755458515307</v>
      </c>
      <c r="N36" s="78">
        <f>Margins!B36</f>
        <v>1900</v>
      </c>
      <c r="O36" s="25">
        <f t="shared" si="2"/>
        <v>0</v>
      </c>
      <c r="P36" s="25">
        <f t="shared" si="3"/>
        <v>0</v>
      </c>
      <c r="R36" s="25"/>
    </row>
    <row r="37" spans="1:18" ht="13.5">
      <c r="A37" s="193" t="s">
        <v>407</v>
      </c>
      <c r="B37" s="316">
        <v>518</v>
      </c>
      <c r="C37" s="324">
        <v>0.23</v>
      </c>
      <c r="D37" s="172">
        <v>5</v>
      </c>
      <c r="E37" s="302">
        <v>-0.71</v>
      </c>
      <c r="F37" s="172">
        <v>0</v>
      </c>
      <c r="G37" s="302">
        <v>0</v>
      </c>
      <c r="H37" s="172">
        <v>523</v>
      </c>
      <c r="I37" s="303">
        <v>0.2</v>
      </c>
      <c r="J37" s="264">
        <v>38.05</v>
      </c>
      <c r="K37" s="69">
        <v>37.65</v>
      </c>
      <c r="L37" s="135">
        <f t="shared" si="0"/>
        <v>0.3999999999999986</v>
      </c>
      <c r="M37" s="306">
        <f t="shared" si="1"/>
        <v>1.0624169986719751</v>
      </c>
      <c r="N37" s="78">
        <f>Margins!B37</f>
        <v>4950</v>
      </c>
      <c r="O37" s="25">
        <f t="shared" si="2"/>
        <v>24750</v>
      </c>
      <c r="P37" s="25">
        <f t="shared" si="3"/>
        <v>0</v>
      </c>
      <c r="R37" s="25"/>
    </row>
    <row r="38" spans="1:18" ht="13.5">
      <c r="A38" s="193" t="s">
        <v>408</v>
      </c>
      <c r="B38" s="316">
        <v>1326</v>
      </c>
      <c r="C38" s="324">
        <v>1.76</v>
      </c>
      <c r="D38" s="172">
        <v>0</v>
      </c>
      <c r="E38" s="302">
        <v>0</v>
      </c>
      <c r="F38" s="172">
        <v>0</v>
      </c>
      <c r="G38" s="302">
        <v>0</v>
      </c>
      <c r="H38" s="172">
        <v>1326</v>
      </c>
      <c r="I38" s="303">
        <v>1.76</v>
      </c>
      <c r="J38" s="264">
        <v>236.65</v>
      </c>
      <c r="K38" s="69">
        <v>230.3</v>
      </c>
      <c r="L38" s="135">
        <f t="shared" si="0"/>
        <v>6.349999999999994</v>
      </c>
      <c r="M38" s="306">
        <f t="shared" si="1"/>
        <v>2.7572731220147606</v>
      </c>
      <c r="N38" s="78">
        <f>Margins!B38</f>
        <v>850</v>
      </c>
      <c r="O38" s="25">
        <f t="shared" si="2"/>
        <v>0</v>
      </c>
      <c r="P38" s="25">
        <f t="shared" si="3"/>
        <v>0</v>
      </c>
      <c r="R38" s="25"/>
    </row>
    <row r="39" spans="1:16" ht="13.5">
      <c r="A39" s="193" t="s">
        <v>285</v>
      </c>
      <c r="B39" s="172">
        <v>1320</v>
      </c>
      <c r="C39" s="302">
        <v>0.54</v>
      </c>
      <c r="D39" s="172">
        <v>0</v>
      </c>
      <c r="E39" s="302">
        <v>0</v>
      </c>
      <c r="F39" s="172">
        <v>0</v>
      </c>
      <c r="G39" s="302">
        <v>0</v>
      </c>
      <c r="H39" s="172">
        <v>1320</v>
      </c>
      <c r="I39" s="303">
        <v>0.54</v>
      </c>
      <c r="J39" s="264">
        <v>542.8</v>
      </c>
      <c r="K39" s="69">
        <v>542.9</v>
      </c>
      <c r="L39" s="135">
        <f t="shared" si="0"/>
        <v>-0.10000000000002274</v>
      </c>
      <c r="M39" s="306">
        <f t="shared" si="1"/>
        <v>-0.018419598452757917</v>
      </c>
      <c r="N39" s="78">
        <f>Margins!B39</f>
        <v>300</v>
      </c>
      <c r="O39" s="25">
        <f t="shared" si="2"/>
        <v>0</v>
      </c>
      <c r="P39" s="25">
        <f t="shared" si="3"/>
        <v>0</v>
      </c>
    </row>
    <row r="40" spans="1:16" ht="13.5">
      <c r="A40" s="193" t="s">
        <v>159</v>
      </c>
      <c r="B40" s="172">
        <v>53</v>
      </c>
      <c r="C40" s="302">
        <v>-0.44</v>
      </c>
      <c r="D40" s="172">
        <v>0</v>
      </c>
      <c r="E40" s="302">
        <v>0</v>
      </c>
      <c r="F40" s="172">
        <v>0</v>
      </c>
      <c r="G40" s="302">
        <v>0</v>
      </c>
      <c r="H40" s="172">
        <v>53</v>
      </c>
      <c r="I40" s="303">
        <v>-0.44</v>
      </c>
      <c r="J40" s="264">
        <v>47.4</v>
      </c>
      <c r="K40" s="69">
        <v>47.3</v>
      </c>
      <c r="L40" s="135">
        <f t="shared" si="0"/>
        <v>0.10000000000000142</v>
      </c>
      <c r="M40" s="306">
        <f t="shared" si="1"/>
        <v>0.21141649048626093</v>
      </c>
      <c r="N40" s="78">
        <f>Margins!B40</f>
        <v>4500</v>
      </c>
      <c r="O40" s="25">
        <f t="shared" si="2"/>
        <v>0</v>
      </c>
      <c r="P40" s="25">
        <f t="shared" si="3"/>
        <v>0</v>
      </c>
    </row>
    <row r="41" spans="1:18" ht="13.5">
      <c r="A41" s="193" t="s">
        <v>2</v>
      </c>
      <c r="B41" s="316">
        <v>316</v>
      </c>
      <c r="C41" s="324">
        <v>-0.46</v>
      </c>
      <c r="D41" s="172">
        <v>3</v>
      </c>
      <c r="E41" s="302">
        <v>-0.63</v>
      </c>
      <c r="F41" s="172">
        <v>0</v>
      </c>
      <c r="G41" s="302">
        <v>0</v>
      </c>
      <c r="H41" s="172">
        <v>319</v>
      </c>
      <c r="I41" s="303">
        <v>-0.46</v>
      </c>
      <c r="J41" s="264">
        <v>333</v>
      </c>
      <c r="K41" s="69">
        <v>332.15</v>
      </c>
      <c r="L41" s="135">
        <f t="shared" si="0"/>
        <v>0.8500000000000227</v>
      </c>
      <c r="M41" s="306">
        <f t="shared" si="1"/>
        <v>0.25590847508656417</v>
      </c>
      <c r="N41" s="78">
        <f>Margins!B41</f>
        <v>1100</v>
      </c>
      <c r="O41" s="25">
        <f t="shared" si="2"/>
        <v>3300</v>
      </c>
      <c r="P41" s="25">
        <f t="shared" si="3"/>
        <v>0</v>
      </c>
      <c r="R41" s="25"/>
    </row>
    <row r="42" spans="1:18" ht="13.5">
      <c r="A42" s="193" t="s">
        <v>409</v>
      </c>
      <c r="B42" s="316">
        <v>2404</v>
      </c>
      <c r="C42" s="324">
        <v>1.12</v>
      </c>
      <c r="D42" s="172">
        <v>0</v>
      </c>
      <c r="E42" s="302">
        <v>-1</v>
      </c>
      <c r="F42" s="172">
        <v>0</v>
      </c>
      <c r="G42" s="302">
        <v>0</v>
      </c>
      <c r="H42" s="172">
        <v>2404</v>
      </c>
      <c r="I42" s="303">
        <v>1.12</v>
      </c>
      <c r="J42" s="264">
        <v>240.55</v>
      </c>
      <c r="K42" s="69">
        <v>237.1</v>
      </c>
      <c r="L42" s="135">
        <f t="shared" si="0"/>
        <v>3.450000000000017</v>
      </c>
      <c r="M42" s="306">
        <f t="shared" si="1"/>
        <v>1.4550822437790034</v>
      </c>
      <c r="N42" s="78">
        <f>Margins!B42</f>
        <v>1150</v>
      </c>
      <c r="O42" s="25">
        <f t="shared" si="2"/>
        <v>0</v>
      </c>
      <c r="P42" s="25">
        <f t="shared" si="3"/>
        <v>0</v>
      </c>
      <c r="R42" s="25"/>
    </row>
    <row r="43" spans="1:18" ht="13.5">
      <c r="A43" s="193" t="s">
        <v>391</v>
      </c>
      <c r="B43" s="316">
        <v>1082</v>
      </c>
      <c r="C43" s="324">
        <v>0.32</v>
      </c>
      <c r="D43" s="172">
        <v>54</v>
      </c>
      <c r="E43" s="302">
        <v>0.42</v>
      </c>
      <c r="F43" s="172">
        <v>23</v>
      </c>
      <c r="G43" s="302">
        <v>22</v>
      </c>
      <c r="H43" s="172">
        <v>1159</v>
      </c>
      <c r="I43" s="303">
        <v>0.35</v>
      </c>
      <c r="J43" s="264">
        <v>137.95</v>
      </c>
      <c r="K43" s="69">
        <v>138.05</v>
      </c>
      <c r="L43" s="135">
        <f t="shared" si="0"/>
        <v>-0.10000000000002274</v>
      </c>
      <c r="M43" s="306">
        <f t="shared" si="1"/>
        <v>-0.07243752263674229</v>
      </c>
      <c r="N43" s="78">
        <f>Margins!B43</f>
        <v>2500</v>
      </c>
      <c r="O43" s="25">
        <f t="shared" si="2"/>
        <v>135000</v>
      </c>
      <c r="P43" s="25">
        <f t="shared" si="3"/>
        <v>57500</v>
      </c>
      <c r="R43" s="25"/>
    </row>
    <row r="44" spans="1:16" ht="13.5">
      <c r="A44" s="193" t="s">
        <v>78</v>
      </c>
      <c r="B44" s="172">
        <v>3529</v>
      </c>
      <c r="C44" s="302">
        <v>2.42</v>
      </c>
      <c r="D44" s="172">
        <v>53</v>
      </c>
      <c r="E44" s="302">
        <v>3.82</v>
      </c>
      <c r="F44" s="172">
        <v>4</v>
      </c>
      <c r="G44" s="302">
        <v>0</v>
      </c>
      <c r="H44" s="172">
        <v>3586</v>
      </c>
      <c r="I44" s="303">
        <v>2.44</v>
      </c>
      <c r="J44" s="264">
        <v>275.45</v>
      </c>
      <c r="K44" s="69">
        <v>250</v>
      </c>
      <c r="L44" s="135">
        <f t="shared" si="0"/>
        <v>25.44999999999999</v>
      </c>
      <c r="M44" s="306">
        <f t="shared" si="1"/>
        <v>10.179999999999996</v>
      </c>
      <c r="N44" s="78">
        <f>Margins!B44</f>
        <v>1600</v>
      </c>
      <c r="O44" s="25">
        <f t="shared" si="2"/>
        <v>84800</v>
      </c>
      <c r="P44" s="25">
        <f t="shared" si="3"/>
        <v>6400</v>
      </c>
    </row>
    <row r="45" spans="1:16" ht="13.5">
      <c r="A45" s="193" t="s">
        <v>138</v>
      </c>
      <c r="B45" s="172">
        <v>8765</v>
      </c>
      <c r="C45" s="302">
        <v>-0.06</v>
      </c>
      <c r="D45" s="172">
        <v>46</v>
      </c>
      <c r="E45" s="302">
        <v>-0.43</v>
      </c>
      <c r="F45" s="172">
        <v>14</v>
      </c>
      <c r="G45" s="302">
        <v>0.17</v>
      </c>
      <c r="H45" s="172">
        <v>8825</v>
      </c>
      <c r="I45" s="303">
        <v>-0.06</v>
      </c>
      <c r="J45" s="264">
        <v>631.4</v>
      </c>
      <c r="K45" s="69">
        <v>627.45</v>
      </c>
      <c r="L45" s="135">
        <f t="shared" si="0"/>
        <v>3.949999999999932</v>
      </c>
      <c r="M45" s="306">
        <f t="shared" si="1"/>
        <v>0.6295322336441042</v>
      </c>
      <c r="N45" s="78">
        <f>Margins!B45</f>
        <v>425</v>
      </c>
      <c r="O45" s="25">
        <f t="shared" si="2"/>
        <v>19550</v>
      </c>
      <c r="P45" s="25">
        <f t="shared" si="3"/>
        <v>5950</v>
      </c>
    </row>
    <row r="46" spans="1:18" ht="13.5">
      <c r="A46" s="193" t="s">
        <v>160</v>
      </c>
      <c r="B46" s="316">
        <v>1087</v>
      </c>
      <c r="C46" s="324">
        <v>0.84</v>
      </c>
      <c r="D46" s="172">
        <v>0</v>
      </c>
      <c r="E46" s="302">
        <v>-1</v>
      </c>
      <c r="F46" s="172">
        <v>0</v>
      </c>
      <c r="G46" s="302">
        <v>0</v>
      </c>
      <c r="H46" s="172">
        <v>1087</v>
      </c>
      <c r="I46" s="303">
        <v>0.83</v>
      </c>
      <c r="J46" s="264">
        <v>353.1</v>
      </c>
      <c r="K46" s="69">
        <v>350.3</v>
      </c>
      <c r="L46" s="135">
        <f t="shared" si="0"/>
        <v>2.8000000000000114</v>
      </c>
      <c r="M46" s="306">
        <f t="shared" si="1"/>
        <v>0.7993148729660324</v>
      </c>
      <c r="N46" s="78">
        <f>Margins!B46</f>
        <v>550</v>
      </c>
      <c r="O46" s="25">
        <f t="shared" si="2"/>
        <v>0</v>
      </c>
      <c r="P46" s="25">
        <f t="shared" si="3"/>
        <v>0</v>
      </c>
      <c r="R46" s="25"/>
    </row>
    <row r="47" spans="1:16" ht="13.5">
      <c r="A47" s="193" t="s">
        <v>161</v>
      </c>
      <c r="B47" s="172">
        <v>157</v>
      </c>
      <c r="C47" s="302">
        <v>-0.48</v>
      </c>
      <c r="D47" s="172">
        <v>12</v>
      </c>
      <c r="E47" s="302">
        <v>0.33</v>
      </c>
      <c r="F47" s="172">
        <v>0</v>
      </c>
      <c r="G47" s="302">
        <v>0</v>
      </c>
      <c r="H47" s="172">
        <v>169</v>
      </c>
      <c r="I47" s="303">
        <v>-0.46</v>
      </c>
      <c r="J47" s="264">
        <v>34.2</v>
      </c>
      <c r="K47" s="69">
        <v>34.1</v>
      </c>
      <c r="L47" s="135">
        <f t="shared" si="0"/>
        <v>0.10000000000000142</v>
      </c>
      <c r="M47" s="306">
        <f t="shared" si="1"/>
        <v>0.29325513196481356</v>
      </c>
      <c r="N47" s="78">
        <f>Margins!B47</f>
        <v>6900</v>
      </c>
      <c r="O47" s="25">
        <f t="shared" si="2"/>
        <v>82800</v>
      </c>
      <c r="P47" s="25">
        <f t="shared" si="3"/>
        <v>0</v>
      </c>
    </row>
    <row r="48" spans="1:16" ht="13.5">
      <c r="A48" s="193" t="s">
        <v>392</v>
      </c>
      <c r="B48" s="172">
        <v>45</v>
      </c>
      <c r="C48" s="302">
        <v>-0.71</v>
      </c>
      <c r="D48" s="172">
        <v>0</v>
      </c>
      <c r="E48" s="302">
        <v>0</v>
      </c>
      <c r="F48" s="172">
        <v>0</v>
      </c>
      <c r="G48" s="302">
        <v>0</v>
      </c>
      <c r="H48" s="172">
        <v>45</v>
      </c>
      <c r="I48" s="303">
        <v>-0.71</v>
      </c>
      <c r="J48" s="264">
        <v>251.05</v>
      </c>
      <c r="K48" s="69">
        <v>249.75</v>
      </c>
      <c r="L48" s="135">
        <f t="shared" si="0"/>
        <v>1.3000000000000114</v>
      </c>
      <c r="M48" s="306">
        <f t="shared" si="1"/>
        <v>0.520520520520525</v>
      </c>
      <c r="N48" s="78">
        <f>Margins!B48</f>
        <v>1800</v>
      </c>
      <c r="O48" s="25">
        <f t="shared" si="2"/>
        <v>0</v>
      </c>
      <c r="P48" s="25">
        <f t="shared" si="3"/>
        <v>0</v>
      </c>
    </row>
    <row r="49" spans="1:18" ht="13.5">
      <c r="A49" s="193" t="s">
        <v>3</v>
      </c>
      <c r="B49" s="316">
        <v>1748</v>
      </c>
      <c r="C49" s="324">
        <v>-0.07</v>
      </c>
      <c r="D49" s="172">
        <v>37</v>
      </c>
      <c r="E49" s="302">
        <v>-0.2</v>
      </c>
      <c r="F49" s="172">
        <v>7</v>
      </c>
      <c r="G49" s="302">
        <v>0</v>
      </c>
      <c r="H49" s="172">
        <v>1792</v>
      </c>
      <c r="I49" s="303">
        <v>-0.07</v>
      </c>
      <c r="J49" s="264">
        <v>210.15</v>
      </c>
      <c r="K49" s="69">
        <v>207.35</v>
      </c>
      <c r="L49" s="135">
        <f t="shared" si="0"/>
        <v>2.8000000000000114</v>
      </c>
      <c r="M49" s="306">
        <f t="shared" si="1"/>
        <v>1.3503737641668732</v>
      </c>
      <c r="N49" s="78">
        <f>Margins!B49</f>
        <v>1250</v>
      </c>
      <c r="O49" s="25">
        <f t="shared" si="2"/>
        <v>46250</v>
      </c>
      <c r="P49" s="25">
        <f t="shared" si="3"/>
        <v>8750</v>
      </c>
      <c r="R49" s="25"/>
    </row>
    <row r="50" spans="1:18" ht="13.5">
      <c r="A50" s="193" t="s">
        <v>218</v>
      </c>
      <c r="B50" s="316">
        <v>257</v>
      </c>
      <c r="C50" s="324">
        <v>-0.32</v>
      </c>
      <c r="D50" s="172">
        <v>0</v>
      </c>
      <c r="E50" s="302">
        <v>0</v>
      </c>
      <c r="F50" s="172">
        <v>0</v>
      </c>
      <c r="G50" s="302">
        <v>-1</v>
      </c>
      <c r="H50" s="172">
        <v>257</v>
      </c>
      <c r="I50" s="303">
        <v>-0.32</v>
      </c>
      <c r="J50" s="264">
        <v>361.8</v>
      </c>
      <c r="K50" s="69">
        <v>363.9</v>
      </c>
      <c r="L50" s="135">
        <f t="shared" si="0"/>
        <v>-2.099999999999966</v>
      </c>
      <c r="M50" s="306">
        <f t="shared" si="1"/>
        <v>-0.5770816158285149</v>
      </c>
      <c r="N50" s="78">
        <f>Margins!B50</f>
        <v>1050</v>
      </c>
      <c r="O50" s="25">
        <f t="shared" si="2"/>
        <v>0</v>
      </c>
      <c r="P50" s="25">
        <f t="shared" si="3"/>
        <v>0</v>
      </c>
      <c r="R50" s="25"/>
    </row>
    <row r="51" spans="1:18" ht="13.5">
      <c r="A51" s="193" t="s">
        <v>162</v>
      </c>
      <c r="B51" s="316">
        <v>325</v>
      </c>
      <c r="C51" s="324">
        <v>0.27</v>
      </c>
      <c r="D51" s="172">
        <v>0</v>
      </c>
      <c r="E51" s="302">
        <v>0</v>
      </c>
      <c r="F51" s="172">
        <v>0</v>
      </c>
      <c r="G51" s="302">
        <v>0</v>
      </c>
      <c r="H51" s="172">
        <v>325</v>
      </c>
      <c r="I51" s="303">
        <v>0.27</v>
      </c>
      <c r="J51" s="264">
        <v>321.7</v>
      </c>
      <c r="K51" s="69">
        <v>312.8</v>
      </c>
      <c r="L51" s="135">
        <f t="shared" si="0"/>
        <v>8.899999999999977</v>
      </c>
      <c r="M51" s="306">
        <f t="shared" si="1"/>
        <v>2.845268542199481</v>
      </c>
      <c r="N51" s="78">
        <f>Margins!B51</f>
        <v>1200</v>
      </c>
      <c r="O51" s="25">
        <f t="shared" si="2"/>
        <v>0</v>
      </c>
      <c r="P51" s="25">
        <f t="shared" si="3"/>
        <v>0</v>
      </c>
      <c r="R51" s="25"/>
    </row>
    <row r="52" spans="1:16" ht="13.5">
      <c r="A52" s="193" t="s">
        <v>286</v>
      </c>
      <c r="B52" s="172">
        <v>654</v>
      </c>
      <c r="C52" s="302">
        <v>1.74</v>
      </c>
      <c r="D52" s="172">
        <v>1</v>
      </c>
      <c r="E52" s="302">
        <v>0</v>
      </c>
      <c r="F52" s="172">
        <v>0</v>
      </c>
      <c r="G52" s="302">
        <v>0</v>
      </c>
      <c r="H52" s="172">
        <v>655</v>
      </c>
      <c r="I52" s="303">
        <v>1.74</v>
      </c>
      <c r="J52" s="264">
        <v>245.2</v>
      </c>
      <c r="K52" s="69">
        <v>246.3</v>
      </c>
      <c r="L52" s="135">
        <f t="shared" si="0"/>
        <v>-1.1000000000000227</v>
      </c>
      <c r="M52" s="306">
        <f t="shared" si="1"/>
        <v>-0.4466098254161684</v>
      </c>
      <c r="N52" s="78">
        <f>Margins!B52</f>
        <v>1000</v>
      </c>
      <c r="O52" s="25">
        <f t="shared" si="2"/>
        <v>1000</v>
      </c>
      <c r="P52" s="25">
        <f t="shared" si="3"/>
        <v>0</v>
      </c>
    </row>
    <row r="53" spans="1:16" ht="13.5">
      <c r="A53" s="193" t="s">
        <v>183</v>
      </c>
      <c r="B53" s="172">
        <v>459</v>
      </c>
      <c r="C53" s="302">
        <v>0.45</v>
      </c>
      <c r="D53" s="172">
        <v>0</v>
      </c>
      <c r="E53" s="302">
        <v>0</v>
      </c>
      <c r="F53" s="172">
        <v>0</v>
      </c>
      <c r="G53" s="302">
        <v>0</v>
      </c>
      <c r="H53" s="172">
        <v>459</v>
      </c>
      <c r="I53" s="303">
        <v>0.45</v>
      </c>
      <c r="J53" s="264">
        <v>321.35</v>
      </c>
      <c r="K53" s="69">
        <v>323.65</v>
      </c>
      <c r="L53" s="135">
        <f t="shared" si="0"/>
        <v>-2.2999999999999545</v>
      </c>
      <c r="M53" s="306">
        <f t="shared" si="1"/>
        <v>-0.7106442144291533</v>
      </c>
      <c r="N53" s="78">
        <f>Margins!B53</f>
        <v>950</v>
      </c>
      <c r="O53" s="25">
        <f t="shared" si="2"/>
        <v>0</v>
      </c>
      <c r="P53" s="25">
        <f t="shared" si="3"/>
        <v>0</v>
      </c>
    </row>
    <row r="54" spans="1:16" ht="13.5">
      <c r="A54" s="193" t="s">
        <v>219</v>
      </c>
      <c r="B54" s="172">
        <v>1509</v>
      </c>
      <c r="C54" s="302">
        <v>2.14</v>
      </c>
      <c r="D54" s="172">
        <v>25</v>
      </c>
      <c r="E54" s="302">
        <v>0</v>
      </c>
      <c r="F54" s="172">
        <v>0</v>
      </c>
      <c r="G54" s="302">
        <v>0</v>
      </c>
      <c r="H54" s="172">
        <v>1534</v>
      </c>
      <c r="I54" s="303">
        <v>2.04</v>
      </c>
      <c r="J54" s="264">
        <v>102.9</v>
      </c>
      <c r="K54" s="69">
        <v>103.3</v>
      </c>
      <c r="L54" s="135">
        <f t="shared" si="0"/>
        <v>-0.3999999999999915</v>
      </c>
      <c r="M54" s="306">
        <f t="shared" si="1"/>
        <v>-0.387221684414319</v>
      </c>
      <c r="N54" s="78">
        <f>Margins!B54</f>
        <v>2700</v>
      </c>
      <c r="O54" s="25">
        <f t="shared" si="2"/>
        <v>67500</v>
      </c>
      <c r="P54" s="25">
        <f t="shared" si="3"/>
        <v>0</v>
      </c>
    </row>
    <row r="55" spans="1:16" ht="13.5">
      <c r="A55" s="193" t="s">
        <v>410</v>
      </c>
      <c r="B55" s="172">
        <v>1814</v>
      </c>
      <c r="C55" s="302">
        <v>0.41</v>
      </c>
      <c r="D55" s="172">
        <v>177</v>
      </c>
      <c r="E55" s="302">
        <v>0.92</v>
      </c>
      <c r="F55" s="172">
        <v>25</v>
      </c>
      <c r="G55" s="302">
        <v>-0.19</v>
      </c>
      <c r="H55" s="172">
        <v>2016</v>
      </c>
      <c r="I55" s="303">
        <v>0.43</v>
      </c>
      <c r="J55" s="264">
        <v>48.6</v>
      </c>
      <c r="K55" s="69">
        <v>47.05</v>
      </c>
      <c r="L55" s="135">
        <f t="shared" si="0"/>
        <v>1.5500000000000043</v>
      </c>
      <c r="M55" s="306">
        <f t="shared" si="1"/>
        <v>3.2943676939426236</v>
      </c>
      <c r="N55" s="78">
        <f>Margins!B55</f>
        <v>5250</v>
      </c>
      <c r="O55" s="25">
        <f t="shared" si="2"/>
        <v>929250</v>
      </c>
      <c r="P55" s="25">
        <f t="shared" si="3"/>
        <v>131250</v>
      </c>
    </row>
    <row r="56" spans="1:16" ht="13.5">
      <c r="A56" s="193" t="s">
        <v>163</v>
      </c>
      <c r="B56" s="172">
        <v>29784</v>
      </c>
      <c r="C56" s="302">
        <v>1.42</v>
      </c>
      <c r="D56" s="172">
        <v>60</v>
      </c>
      <c r="E56" s="302">
        <v>0</v>
      </c>
      <c r="F56" s="172">
        <v>10</v>
      </c>
      <c r="G56" s="302">
        <v>2.33</v>
      </c>
      <c r="H56" s="172">
        <v>29854</v>
      </c>
      <c r="I56" s="303">
        <v>1.42</v>
      </c>
      <c r="J56" s="264">
        <v>6285.75</v>
      </c>
      <c r="K56" s="69">
        <v>5866</v>
      </c>
      <c r="L56" s="135">
        <f t="shared" si="0"/>
        <v>419.75</v>
      </c>
      <c r="M56" s="306">
        <f t="shared" si="1"/>
        <v>7.155642686668939</v>
      </c>
      <c r="N56" s="78">
        <f>Margins!B56</f>
        <v>62</v>
      </c>
      <c r="O56" s="25">
        <f t="shared" si="2"/>
        <v>3720</v>
      </c>
      <c r="P56" s="25">
        <f t="shared" si="3"/>
        <v>620</v>
      </c>
    </row>
    <row r="57" spans="1:18" ht="13.5">
      <c r="A57" s="193" t="s">
        <v>194</v>
      </c>
      <c r="B57" s="172">
        <v>2563</v>
      </c>
      <c r="C57" s="302">
        <v>0.11</v>
      </c>
      <c r="D57" s="172">
        <v>40</v>
      </c>
      <c r="E57" s="302">
        <v>0.21</v>
      </c>
      <c r="F57" s="172">
        <v>3</v>
      </c>
      <c r="G57" s="302">
        <v>2</v>
      </c>
      <c r="H57" s="172">
        <v>2606</v>
      </c>
      <c r="I57" s="303">
        <v>0.11</v>
      </c>
      <c r="J57" s="264">
        <v>641.6</v>
      </c>
      <c r="K57" s="69">
        <v>635.8</v>
      </c>
      <c r="L57" s="135">
        <f t="shared" si="0"/>
        <v>5.800000000000068</v>
      </c>
      <c r="M57" s="306">
        <f t="shared" si="1"/>
        <v>0.9122365523749714</v>
      </c>
      <c r="N57" s="78">
        <f>Margins!B57</f>
        <v>400</v>
      </c>
      <c r="O57" s="25">
        <f t="shared" si="2"/>
        <v>16000</v>
      </c>
      <c r="P57" s="25">
        <f t="shared" si="3"/>
        <v>1200</v>
      </c>
      <c r="R57" s="25"/>
    </row>
    <row r="58" spans="1:18" ht="13.5">
      <c r="A58" s="193" t="s">
        <v>411</v>
      </c>
      <c r="B58" s="172">
        <v>15576</v>
      </c>
      <c r="C58" s="302">
        <v>-0.15</v>
      </c>
      <c r="D58" s="172">
        <v>0</v>
      </c>
      <c r="E58" s="302">
        <v>0</v>
      </c>
      <c r="F58" s="172">
        <v>0</v>
      </c>
      <c r="G58" s="302">
        <v>0</v>
      </c>
      <c r="H58" s="172">
        <v>15576</v>
      </c>
      <c r="I58" s="303">
        <v>-0.15</v>
      </c>
      <c r="J58" s="264">
        <v>2308.45</v>
      </c>
      <c r="K58" s="69">
        <v>2129.7</v>
      </c>
      <c r="L58" s="135">
        <f t="shared" si="0"/>
        <v>178.75</v>
      </c>
      <c r="M58" s="306">
        <f t="shared" si="1"/>
        <v>8.393200920317415</v>
      </c>
      <c r="N58" s="78">
        <f>Margins!B58</f>
        <v>150</v>
      </c>
      <c r="O58" s="25">
        <f t="shared" si="2"/>
        <v>0</v>
      </c>
      <c r="P58" s="25">
        <f t="shared" si="3"/>
        <v>0</v>
      </c>
      <c r="R58" s="25"/>
    </row>
    <row r="59" spans="1:18" ht="13.5">
      <c r="A59" s="193" t="s">
        <v>412</v>
      </c>
      <c r="B59" s="172">
        <v>4721</v>
      </c>
      <c r="C59" s="302">
        <v>2.42</v>
      </c>
      <c r="D59" s="172">
        <v>0</v>
      </c>
      <c r="E59" s="302">
        <v>0</v>
      </c>
      <c r="F59" s="172">
        <v>0</v>
      </c>
      <c r="G59" s="302">
        <v>0</v>
      </c>
      <c r="H59" s="172">
        <v>4721</v>
      </c>
      <c r="I59" s="303">
        <v>2.42</v>
      </c>
      <c r="J59" s="264">
        <v>1085.6</v>
      </c>
      <c r="K59" s="69">
        <v>1039.9</v>
      </c>
      <c r="L59" s="135">
        <f t="shared" si="0"/>
        <v>45.69999999999982</v>
      </c>
      <c r="M59" s="306">
        <f t="shared" si="1"/>
        <v>4.394653332051141</v>
      </c>
      <c r="N59" s="78">
        <f>Margins!B59</f>
        <v>200</v>
      </c>
      <c r="O59" s="25">
        <f t="shared" si="2"/>
        <v>0</v>
      </c>
      <c r="P59" s="25">
        <f t="shared" si="3"/>
        <v>0</v>
      </c>
      <c r="R59" s="25"/>
    </row>
    <row r="60" spans="1:16" ht="13.5">
      <c r="A60" s="193" t="s">
        <v>220</v>
      </c>
      <c r="B60" s="172">
        <v>561</v>
      </c>
      <c r="C60" s="302">
        <v>1.42</v>
      </c>
      <c r="D60" s="172">
        <v>10</v>
      </c>
      <c r="E60" s="302">
        <v>-0.29</v>
      </c>
      <c r="F60" s="172">
        <v>0</v>
      </c>
      <c r="G60" s="302">
        <v>0</v>
      </c>
      <c r="H60" s="172">
        <v>571</v>
      </c>
      <c r="I60" s="303">
        <v>1.32</v>
      </c>
      <c r="J60" s="264">
        <v>113.7</v>
      </c>
      <c r="K60" s="69">
        <v>112.3</v>
      </c>
      <c r="L60" s="135">
        <f t="shared" si="0"/>
        <v>1.4000000000000057</v>
      </c>
      <c r="M60" s="306">
        <f t="shared" si="1"/>
        <v>1.2466607301870043</v>
      </c>
      <c r="N60" s="78">
        <f>Margins!B60</f>
        <v>2400</v>
      </c>
      <c r="O60" s="25">
        <f t="shared" si="2"/>
        <v>24000</v>
      </c>
      <c r="P60" s="25">
        <f t="shared" si="3"/>
        <v>0</v>
      </c>
    </row>
    <row r="61" spans="1:18" ht="13.5">
      <c r="A61" s="193" t="s">
        <v>164</v>
      </c>
      <c r="B61" s="172">
        <v>1133</v>
      </c>
      <c r="C61" s="302">
        <v>3.2</v>
      </c>
      <c r="D61" s="172">
        <v>10</v>
      </c>
      <c r="E61" s="302">
        <v>-0.57</v>
      </c>
      <c r="F61" s="172">
        <v>0</v>
      </c>
      <c r="G61" s="302">
        <v>0</v>
      </c>
      <c r="H61" s="172">
        <v>1143</v>
      </c>
      <c r="I61" s="303">
        <v>2.9</v>
      </c>
      <c r="J61" s="264">
        <v>53.5</v>
      </c>
      <c r="K61" s="69">
        <v>54.05</v>
      </c>
      <c r="L61" s="135">
        <f t="shared" si="0"/>
        <v>-0.5499999999999972</v>
      </c>
      <c r="M61" s="306">
        <f t="shared" si="1"/>
        <v>-1.0175763182238615</v>
      </c>
      <c r="N61" s="78">
        <f>Margins!B61</f>
        <v>5650</v>
      </c>
      <c r="O61" s="25">
        <f t="shared" si="2"/>
        <v>56500</v>
      </c>
      <c r="P61" s="25">
        <f t="shared" si="3"/>
        <v>0</v>
      </c>
      <c r="R61" s="103"/>
    </row>
    <row r="62" spans="1:16" ht="13.5">
      <c r="A62" s="193" t="s">
        <v>165</v>
      </c>
      <c r="B62" s="172">
        <v>975</v>
      </c>
      <c r="C62" s="302">
        <v>10.47</v>
      </c>
      <c r="D62" s="172">
        <v>2</v>
      </c>
      <c r="E62" s="302">
        <v>0</v>
      </c>
      <c r="F62" s="172">
        <v>0</v>
      </c>
      <c r="G62" s="302">
        <v>0</v>
      </c>
      <c r="H62" s="172">
        <v>977</v>
      </c>
      <c r="I62" s="303">
        <v>10.49</v>
      </c>
      <c r="J62" s="264">
        <v>293.8</v>
      </c>
      <c r="K62" s="69">
        <v>285.4</v>
      </c>
      <c r="L62" s="135">
        <f t="shared" si="0"/>
        <v>8.400000000000034</v>
      </c>
      <c r="M62" s="306">
        <f t="shared" si="1"/>
        <v>2.9432375613174617</v>
      </c>
      <c r="N62" s="78">
        <f>Margins!B62</f>
        <v>1300</v>
      </c>
      <c r="O62" s="25">
        <f t="shared" si="2"/>
        <v>2600</v>
      </c>
      <c r="P62" s="25">
        <f t="shared" si="3"/>
        <v>0</v>
      </c>
    </row>
    <row r="63" spans="1:16" ht="13.5">
      <c r="A63" s="193" t="s">
        <v>413</v>
      </c>
      <c r="B63" s="172">
        <v>4778</v>
      </c>
      <c r="C63" s="302">
        <v>-0.39</v>
      </c>
      <c r="D63" s="172">
        <v>0</v>
      </c>
      <c r="E63" s="302">
        <v>0</v>
      </c>
      <c r="F63" s="172">
        <v>0</v>
      </c>
      <c r="G63" s="302">
        <v>0</v>
      </c>
      <c r="H63" s="172">
        <v>4778</v>
      </c>
      <c r="I63" s="303">
        <v>-0.39</v>
      </c>
      <c r="J63" s="264">
        <v>2686.65</v>
      </c>
      <c r="K63" s="69">
        <v>2649.65</v>
      </c>
      <c r="L63" s="135">
        <f t="shared" si="0"/>
        <v>37</v>
      </c>
      <c r="M63" s="306">
        <f t="shared" si="1"/>
        <v>1.3964108467156038</v>
      </c>
      <c r="N63" s="78">
        <f>Margins!B63</f>
        <v>150</v>
      </c>
      <c r="O63" s="25">
        <f t="shared" si="2"/>
        <v>0</v>
      </c>
      <c r="P63" s="25">
        <f t="shared" si="3"/>
        <v>0</v>
      </c>
    </row>
    <row r="64" spans="1:16" ht="13.5">
      <c r="A64" s="193" t="s">
        <v>89</v>
      </c>
      <c r="B64" s="172">
        <v>992</v>
      </c>
      <c r="C64" s="302">
        <v>-0.39</v>
      </c>
      <c r="D64" s="172">
        <v>7</v>
      </c>
      <c r="E64" s="302">
        <v>-0.81</v>
      </c>
      <c r="F64" s="172">
        <v>0</v>
      </c>
      <c r="G64" s="302">
        <v>-1</v>
      </c>
      <c r="H64" s="172">
        <v>999</v>
      </c>
      <c r="I64" s="303">
        <v>-0.4</v>
      </c>
      <c r="J64" s="264">
        <v>297.35</v>
      </c>
      <c r="K64" s="69">
        <v>304.7</v>
      </c>
      <c r="L64" s="135">
        <f t="shared" si="0"/>
        <v>-7.349999999999966</v>
      </c>
      <c r="M64" s="306">
        <f t="shared" si="1"/>
        <v>-2.4122087298982495</v>
      </c>
      <c r="N64" s="78">
        <f>Margins!B64</f>
        <v>750</v>
      </c>
      <c r="O64" s="25">
        <f t="shared" si="2"/>
        <v>5250</v>
      </c>
      <c r="P64" s="25">
        <f t="shared" si="3"/>
        <v>0</v>
      </c>
    </row>
    <row r="65" spans="1:16" ht="13.5">
      <c r="A65" s="193" t="s">
        <v>287</v>
      </c>
      <c r="B65" s="172">
        <v>4806</v>
      </c>
      <c r="C65" s="302">
        <v>8.81</v>
      </c>
      <c r="D65" s="172">
        <v>10</v>
      </c>
      <c r="E65" s="302">
        <v>9</v>
      </c>
      <c r="F65" s="172">
        <v>0</v>
      </c>
      <c r="G65" s="302">
        <v>0</v>
      </c>
      <c r="H65" s="172">
        <v>4816</v>
      </c>
      <c r="I65" s="303">
        <v>8.81</v>
      </c>
      <c r="J65" s="264">
        <v>198.85</v>
      </c>
      <c r="K65" s="69">
        <v>182.4</v>
      </c>
      <c r="L65" s="135">
        <f t="shared" si="0"/>
        <v>16.44999999999999</v>
      </c>
      <c r="M65" s="306">
        <f t="shared" si="1"/>
        <v>9.018640350877186</v>
      </c>
      <c r="N65" s="78">
        <f>Margins!B65</f>
        <v>2000</v>
      </c>
      <c r="O65" s="25">
        <f t="shared" si="2"/>
        <v>20000</v>
      </c>
      <c r="P65" s="25">
        <f t="shared" si="3"/>
        <v>0</v>
      </c>
    </row>
    <row r="66" spans="1:16" ht="13.5">
      <c r="A66" s="193" t="s">
        <v>414</v>
      </c>
      <c r="B66" s="172">
        <v>630</v>
      </c>
      <c r="C66" s="302">
        <v>0.01</v>
      </c>
      <c r="D66" s="172">
        <v>1</v>
      </c>
      <c r="E66" s="302">
        <v>0</v>
      </c>
      <c r="F66" s="172">
        <v>0</v>
      </c>
      <c r="G66" s="302">
        <v>0</v>
      </c>
      <c r="H66" s="172">
        <v>631</v>
      </c>
      <c r="I66" s="303">
        <v>0.01</v>
      </c>
      <c r="J66" s="264">
        <v>542.55</v>
      </c>
      <c r="K66" s="69">
        <v>544.7</v>
      </c>
      <c r="L66" s="135">
        <f t="shared" si="0"/>
        <v>-2.150000000000091</v>
      </c>
      <c r="M66" s="306">
        <f t="shared" si="1"/>
        <v>-0.3947126858821536</v>
      </c>
      <c r="N66" s="78">
        <f>Margins!B66</f>
        <v>350</v>
      </c>
      <c r="O66" s="25">
        <f t="shared" si="2"/>
        <v>350</v>
      </c>
      <c r="P66" s="25">
        <f t="shared" si="3"/>
        <v>0</v>
      </c>
    </row>
    <row r="67" spans="1:16" ht="13.5">
      <c r="A67" s="193" t="s">
        <v>271</v>
      </c>
      <c r="B67" s="172">
        <v>1420</v>
      </c>
      <c r="C67" s="302">
        <v>-0.39</v>
      </c>
      <c r="D67" s="172">
        <v>2</v>
      </c>
      <c r="E67" s="302">
        <v>-0.75</v>
      </c>
      <c r="F67" s="172">
        <v>0</v>
      </c>
      <c r="G67" s="302">
        <v>0</v>
      </c>
      <c r="H67" s="172">
        <v>1422</v>
      </c>
      <c r="I67" s="303">
        <v>-0.4</v>
      </c>
      <c r="J67" s="264">
        <v>313.25</v>
      </c>
      <c r="K67" s="69">
        <v>310.15</v>
      </c>
      <c r="L67" s="135">
        <f t="shared" si="0"/>
        <v>3.1000000000000227</v>
      </c>
      <c r="M67" s="306">
        <f t="shared" si="1"/>
        <v>0.9995163630501445</v>
      </c>
      <c r="N67" s="78">
        <f>Margins!B67</f>
        <v>1200</v>
      </c>
      <c r="O67" s="25">
        <f t="shared" si="2"/>
        <v>2400</v>
      </c>
      <c r="P67" s="25">
        <f t="shared" si="3"/>
        <v>0</v>
      </c>
    </row>
    <row r="68" spans="1:16" ht="13.5">
      <c r="A68" s="193" t="s">
        <v>221</v>
      </c>
      <c r="B68" s="172">
        <v>346</v>
      </c>
      <c r="C68" s="302">
        <v>0.33</v>
      </c>
      <c r="D68" s="172">
        <v>0</v>
      </c>
      <c r="E68" s="302">
        <v>0</v>
      </c>
      <c r="F68" s="172">
        <v>0</v>
      </c>
      <c r="G68" s="302">
        <v>0</v>
      </c>
      <c r="H68" s="172">
        <v>346</v>
      </c>
      <c r="I68" s="303">
        <v>0.33</v>
      </c>
      <c r="J68" s="264">
        <v>1269.3</v>
      </c>
      <c r="K68" s="69">
        <v>1293.65</v>
      </c>
      <c r="L68" s="135">
        <f t="shared" si="0"/>
        <v>-24.350000000000136</v>
      </c>
      <c r="M68" s="306">
        <f t="shared" si="1"/>
        <v>-1.8822710934178593</v>
      </c>
      <c r="N68" s="78">
        <f>Margins!B68</f>
        <v>300</v>
      </c>
      <c r="O68" s="25">
        <f t="shared" si="2"/>
        <v>0</v>
      </c>
      <c r="P68" s="25">
        <f t="shared" si="3"/>
        <v>0</v>
      </c>
    </row>
    <row r="69" spans="1:16" ht="13.5">
      <c r="A69" s="193" t="s">
        <v>233</v>
      </c>
      <c r="B69" s="172">
        <v>12533</v>
      </c>
      <c r="C69" s="302">
        <v>0.04</v>
      </c>
      <c r="D69" s="172">
        <v>171</v>
      </c>
      <c r="E69" s="302">
        <v>-0.14</v>
      </c>
      <c r="F69" s="172">
        <v>32</v>
      </c>
      <c r="G69" s="302">
        <v>-0.29</v>
      </c>
      <c r="H69" s="172">
        <v>12736</v>
      </c>
      <c r="I69" s="303">
        <v>0.03</v>
      </c>
      <c r="J69" s="264">
        <v>586.85</v>
      </c>
      <c r="K69" s="69">
        <v>583.75</v>
      </c>
      <c r="L69" s="135">
        <f t="shared" si="0"/>
        <v>3.1000000000000227</v>
      </c>
      <c r="M69" s="306">
        <f t="shared" si="1"/>
        <v>0.5310492505353358</v>
      </c>
      <c r="N69" s="78">
        <f>Margins!B69</f>
        <v>1000</v>
      </c>
      <c r="O69" s="25">
        <f t="shared" si="2"/>
        <v>171000</v>
      </c>
      <c r="P69" s="25">
        <f t="shared" si="3"/>
        <v>32000</v>
      </c>
    </row>
    <row r="70" spans="1:16" ht="13.5">
      <c r="A70" s="193" t="s">
        <v>166</v>
      </c>
      <c r="B70" s="172">
        <v>81</v>
      </c>
      <c r="C70" s="302">
        <v>-0.19</v>
      </c>
      <c r="D70" s="172">
        <v>1</v>
      </c>
      <c r="E70" s="302">
        <v>-0.5</v>
      </c>
      <c r="F70" s="172">
        <v>0</v>
      </c>
      <c r="G70" s="302">
        <v>0</v>
      </c>
      <c r="H70" s="172">
        <v>82</v>
      </c>
      <c r="I70" s="303">
        <v>-0.2</v>
      </c>
      <c r="J70" s="264">
        <v>105.35</v>
      </c>
      <c r="K70" s="69">
        <v>105.85</v>
      </c>
      <c r="L70" s="135">
        <f t="shared" si="0"/>
        <v>-0.5</v>
      </c>
      <c r="M70" s="306">
        <f t="shared" si="1"/>
        <v>-0.47236655644780345</v>
      </c>
      <c r="N70" s="78">
        <f>Margins!B70</f>
        <v>2950</v>
      </c>
      <c r="O70" s="25">
        <f t="shared" si="2"/>
        <v>2950</v>
      </c>
      <c r="P70" s="25">
        <f t="shared" si="3"/>
        <v>0</v>
      </c>
    </row>
    <row r="71" spans="1:16" ht="13.5">
      <c r="A71" s="193" t="s">
        <v>222</v>
      </c>
      <c r="B71" s="172">
        <v>4969</v>
      </c>
      <c r="C71" s="302">
        <v>0.89</v>
      </c>
      <c r="D71" s="172">
        <v>3</v>
      </c>
      <c r="E71" s="302">
        <v>2</v>
      </c>
      <c r="F71" s="172">
        <v>0</v>
      </c>
      <c r="G71" s="302">
        <v>0</v>
      </c>
      <c r="H71" s="172">
        <v>4972</v>
      </c>
      <c r="I71" s="303">
        <v>0.89</v>
      </c>
      <c r="J71" s="264">
        <v>2511.45</v>
      </c>
      <c r="K71" s="69">
        <v>2434.2</v>
      </c>
      <c r="L71" s="135">
        <f aca="true" t="shared" si="4" ref="L71:L135">J71-K71</f>
        <v>77.25</v>
      </c>
      <c r="M71" s="306">
        <f aca="true" t="shared" si="5" ref="M71:M135">L71/K71*100</f>
        <v>3.173527236874538</v>
      </c>
      <c r="N71" s="78">
        <f>Margins!B71</f>
        <v>88</v>
      </c>
      <c r="O71" s="25">
        <f aca="true" t="shared" si="6" ref="O71:O135">D71*N71</f>
        <v>264</v>
      </c>
      <c r="P71" s="25">
        <f aca="true" t="shared" si="7" ref="P71:P135">F71*N71</f>
        <v>0</v>
      </c>
    </row>
    <row r="72" spans="1:16" ht="13.5">
      <c r="A72" s="193" t="s">
        <v>288</v>
      </c>
      <c r="B72" s="172">
        <v>3844</v>
      </c>
      <c r="C72" s="302">
        <v>0.04</v>
      </c>
      <c r="D72" s="172">
        <v>90</v>
      </c>
      <c r="E72" s="302">
        <v>-0.51</v>
      </c>
      <c r="F72" s="172">
        <v>6</v>
      </c>
      <c r="G72" s="302">
        <v>-0.33</v>
      </c>
      <c r="H72" s="172">
        <v>3940</v>
      </c>
      <c r="I72" s="303">
        <v>0.01</v>
      </c>
      <c r="J72" s="264">
        <v>230.15</v>
      </c>
      <c r="K72" s="69">
        <v>229.3</v>
      </c>
      <c r="L72" s="135">
        <f t="shared" si="4"/>
        <v>0.8499999999999943</v>
      </c>
      <c r="M72" s="306">
        <f t="shared" si="5"/>
        <v>0.3706934147405121</v>
      </c>
      <c r="N72" s="78">
        <f>Margins!B72</f>
        <v>1500</v>
      </c>
      <c r="O72" s="25">
        <f t="shared" si="6"/>
        <v>135000</v>
      </c>
      <c r="P72" s="25">
        <f t="shared" si="7"/>
        <v>9000</v>
      </c>
    </row>
    <row r="73" spans="1:16" ht="13.5">
      <c r="A73" s="193" t="s">
        <v>289</v>
      </c>
      <c r="B73" s="172">
        <v>635</v>
      </c>
      <c r="C73" s="302">
        <v>0.02</v>
      </c>
      <c r="D73" s="172">
        <v>1</v>
      </c>
      <c r="E73" s="302">
        <v>0</v>
      </c>
      <c r="F73" s="172">
        <v>0</v>
      </c>
      <c r="G73" s="302">
        <v>0</v>
      </c>
      <c r="H73" s="172">
        <v>636</v>
      </c>
      <c r="I73" s="303">
        <v>0.03</v>
      </c>
      <c r="J73" s="264">
        <v>152.2</v>
      </c>
      <c r="K73" s="69">
        <v>152.15</v>
      </c>
      <c r="L73" s="135">
        <f t="shared" si="4"/>
        <v>0.04999999999998295</v>
      </c>
      <c r="M73" s="306">
        <f t="shared" si="5"/>
        <v>0.032862306933935555</v>
      </c>
      <c r="N73" s="78">
        <f>Margins!B73</f>
        <v>1400</v>
      </c>
      <c r="O73" s="25">
        <f t="shared" si="6"/>
        <v>1400</v>
      </c>
      <c r="P73" s="25">
        <f t="shared" si="7"/>
        <v>0</v>
      </c>
    </row>
    <row r="74" spans="1:16" ht="13.5">
      <c r="A74" s="193" t="s">
        <v>195</v>
      </c>
      <c r="B74" s="172">
        <v>6774</v>
      </c>
      <c r="C74" s="302">
        <v>0.37</v>
      </c>
      <c r="D74" s="172">
        <v>472</v>
      </c>
      <c r="E74" s="302">
        <v>2.55</v>
      </c>
      <c r="F74" s="172">
        <v>61</v>
      </c>
      <c r="G74" s="302">
        <v>4.08</v>
      </c>
      <c r="H74" s="172">
        <v>7307</v>
      </c>
      <c r="I74" s="303">
        <v>0.44</v>
      </c>
      <c r="J74" s="264">
        <v>118.15</v>
      </c>
      <c r="K74" s="69">
        <v>113.05</v>
      </c>
      <c r="L74" s="135">
        <f t="shared" si="4"/>
        <v>5.1000000000000085</v>
      </c>
      <c r="M74" s="306">
        <f t="shared" si="5"/>
        <v>4.511278195488729</v>
      </c>
      <c r="N74" s="78">
        <f>Margins!B74</f>
        <v>2062</v>
      </c>
      <c r="O74" s="25">
        <f t="shared" si="6"/>
        <v>973264</v>
      </c>
      <c r="P74" s="25">
        <f t="shared" si="7"/>
        <v>125782</v>
      </c>
    </row>
    <row r="75" spans="1:18" ht="13.5">
      <c r="A75" s="193" t="s">
        <v>290</v>
      </c>
      <c r="B75" s="172">
        <v>5166</v>
      </c>
      <c r="C75" s="302">
        <v>5.24</v>
      </c>
      <c r="D75" s="172">
        <v>226</v>
      </c>
      <c r="E75" s="302">
        <v>6.53</v>
      </c>
      <c r="F75" s="172">
        <v>12</v>
      </c>
      <c r="G75" s="302">
        <v>11</v>
      </c>
      <c r="H75" s="172">
        <v>5404</v>
      </c>
      <c r="I75" s="303">
        <v>5.29</v>
      </c>
      <c r="J75" s="264">
        <v>104</v>
      </c>
      <c r="K75" s="69">
        <v>97.85</v>
      </c>
      <c r="L75" s="135">
        <f t="shared" si="4"/>
        <v>6.150000000000006</v>
      </c>
      <c r="M75" s="306">
        <f t="shared" si="5"/>
        <v>6.285130301481866</v>
      </c>
      <c r="N75" s="78">
        <f>Margins!B75</f>
        <v>1400</v>
      </c>
      <c r="O75" s="25">
        <f t="shared" si="6"/>
        <v>316400</v>
      </c>
      <c r="P75" s="25">
        <f t="shared" si="7"/>
        <v>16800</v>
      </c>
      <c r="R75" s="25"/>
    </row>
    <row r="76" spans="1:16" ht="13.5">
      <c r="A76" s="193" t="s">
        <v>197</v>
      </c>
      <c r="B76" s="172">
        <v>1632</v>
      </c>
      <c r="C76" s="302">
        <v>0.01</v>
      </c>
      <c r="D76" s="172">
        <v>1</v>
      </c>
      <c r="E76" s="302">
        <v>0</v>
      </c>
      <c r="F76" s="172">
        <v>0</v>
      </c>
      <c r="G76" s="302">
        <v>0</v>
      </c>
      <c r="H76" s="172">
        <v>1633</v>
      </c>
      <c r="I76" s="303">
        <v>0.01</v>
      </c>
      <c r="J76" s="264">
        <v>337.25</v>
      </c>
      <c r="K76" s="69">
        <v>336</v>
      </c>
      <c r="L76" s="135">
        <f t="shared" si="4"/>
        <v>1.25</v>
      </c>
      <c r="M76" s="306">
        <f t="shared" si="5"/>
        <v>0.3720238095238095</v>
      </c>
      <c r="N76" s="78">
        <f>Margins!B76</f>
        <v>650</v>
      </c>
      <c r="O76" s="25">
        <f t="shared" si="6"/>
        <v>650</v>
      </c>
      <c r="P76" s="25">
        <f t="shared" si="7"/>
        <v>0</v>
      </c>
    </row>
    <row r="77" spans="1:18" ht="13.5">
      <c r="A77" s="193" t="s">
        <v>4</v>
      </c>
      <c r="B77" s="172">
        <v>1799</v>
      </c>
      <c r="C77" s="302">
        <v>-0.18</v>
      </c>
      <c r="D77" s="172">
        <v>1</v>
      </c>
      <c r="E77" s="302">
        <v>0</v>
      </c>
      <c r="F77" s="172">
        <v>0</v>
      </c>
      <c r="G77" s="302">
        <v>0</v>
      </c>
      <c r="H77" s="172">
        <v>1800</v>
      </c>
      <c r="I77" s="303">
        <v>-0.18</v>
      </c>
      <c r="J77" s="264">
        <v>1814.55</v>
      </c>
      <c r="K77" s="69">
        <v>1771.15</v>
      </c>
      <c r="L77" s="135">
        <f t="shared" si="4"/>
        <v>43.399999999999864</v>
      </c>
      <c r="M77" s="306">
        <f t="shared" si="5"/>
        <v>2.4503853428563285</v>
      </c>
      <c r="N77" s="78">
        <f>Margins!B77</f>
        <v>150</v>
      </c>
      <c r="O77" s="25">
        <f t="shared" si="6"/>
        <v>150</v>
      </c>
      <c r="P77" s="25">
        <f t="shared" si="7"/>
        <v>0</v>
      </c>
      <c r="R77" s="25"/>
    </row>
    <row r="78" spans="1:18" ht="13.5">
      <c r="A78" s="193" t="s">
        <v>79</v>
      </c>
      <c r="B78" s="172">
        <v>3519</v>
      </c>
      <c r="C78" s="302">
        <v>0.37</v>
      </c>
      <c r="D78" s="172">
        <v>0</v>
      </c>
      <c r="E78" s="302">
        <v>0</v>
      </c>
      <c r="F78" s="172">
        <v>0</v>
      </c>
      <c r="G78" s="302">
        <v>0</v>
      </c>
      <c r="H78" s="172">
        <v>3519</v>
      </c>
      <c r="I78" s="303">
        <v>0.37</v>
      </c>
      <c r="J78" s="264">
        <v>1100.05</v>
      </c>
      <c r="K78" s="69">
        <v>1099.95</v>
      </c>
      <c r="L78" s="135">
        <f t="shared" si="4"/>
        <v>0.09999999999990905</v>
      </c>
      <c r="M78" s="306">
        <f t="shared" si="5"/>
        <v>0.00909132233282504</v>
      </c>
      <c r="N78" s="78">
        <f>Margins!B78</f>
        <v>200</v>
      </c>
      <c r="O78" s="25">
        <f t="shared" si="6"/>
        <v>0</v>
      </c>
      <c r="P78" s="25">
        <f t="shared" si="7"/>
        <v>0</v>
      </c>
      <c r="R78" s="25"/>
    </row>
    <row r="79" spans="1:16" ht="13.5">
      <c r="A79" s="193" t="s">
        <v>196</v>
      </c>
      <c r="B79" s="172">
        <v>699</v>
      </c>
      <c r="C79" s="302">
        <v>-0.28</v>
      </c>
      <c r="D79" s="172">
        <v>0</v>
      </c>
      <c r="E79" s="302">
        <v>-1</v>
      </c>
      <c r="F79" s="172">
        <v>0</v>
      </c>
      <c r="G79" s="302">
        <v>0</v>
      </c>
      <c r="H79" s="172">
        <v>699</v>
      </c>
      <c r="I79" s="303">
        <v>-0.28</v>
      </c>
      <c r="J79" s="264">
        <v>669.4</v>
      </c>
      <c r="K79" s="69">
        <v>666.1</v>
      </c>
      <c r="L79" s="135">
        <f t="shared" si="4"/>
        <v>3.2999999999999545</v>
      </c>
      <c r="M79" s="306">
        <f t="shared" si="5"/>
        <v>0.4954211079417436</v>
      </c>
      <c r="N79" s="78">
        <f>Margins!B79</f>
        <v>400</v>
      </c>
      <c r="O79" s="25">
        <f t="shared" si="6"/>
        <v>0</v>
      </c>
      <c r="P79" s="25">
        <f t="shared" si="7"/>
        <v>0</v>
      </c>
    </row>
    <row r="80" spans="1:16" ht="13.5">
      <c r="A80" s="193" t="s">
        <v>5</v>
      </c>
      <c r="B80" s="172">
        <v>5064</v>
      </c>
      <c r="C80" s="302">
        <v>0.11</v>
      </c>
      <c r="D80" s="172">
        <v>545</v>
      </c>
      <c r="E80" s="302">
        <v>0.06</v>
      </c>
      <c r="F80" s="172">
        <v>210</v>
      </c>
      <c r="G80" s="302">
        <v>0.19</v>
      </c>
      <c r="H80" s="172">
        <v>5819</v>
      </c>
      <c r="I80" s="303">
        <v>0.11</v>
      </c>
      <c r="J80" s="264">
        <v>162.7</v>
      </c>
      <c r="K80" s="69">
        <v>161.75</v>
      </c>
      <c r="L80" s="135">
        <f t="shared" si="4"/>
        <v>0.9499999999999886</v>
      </c>
      <c r="M80" s="306">
        <f t="shared" si="5"/>
        <v>0.5873261205564072</v>
      </c>
      <c r="N80" s="78">
        <f>Margins!B80</f>
        <v>1595</v>
      </c>
      <c r="O80" s="25">
        <f t="shared" si="6"/>
        <v>869275</v>
      </c>
      <c r="P80" s="25">
        <f t="shared" si="7"/>
        <v>334950</v>
      </c>
    </row>
    <row r="81" spans="1:16" ht="13.5">
      <c r="A81" s="193" t="s">
        <v>198</v>
      </c>
      <c r="B81" s="172">
        <v>2064</v>
      </c>
      <c r="C81" s="302">
        <v>-0.17</v>
      </c>
      <c r="D81" s="172">
        <v>201</v>
      </c>
      <c r="E81" s="302">
        <v>0.31</v>
      </c>
      <c r="F81" s="172">
        <v>11</v>
      </c>
      <c r="G81" s="302">
        <v>-0.42</v>
      </c>
      <c r="H81" s="172">
        <v>2276</v>
      </c>
      <c r="I81" s="303">
        <v>-0.14</v>
      </c>
      <c r="J81" s="264">
        <v>188.6</v>
      </c>
      <c r="K81" s="69">
        <v>188.95</v>
      </c>
      <c r="L81" s="135">
        <f t="shared" si="4"/>
        <v>-0.3499999999999943</v>
      </c>
      <c r="M81" s="306">
        <f t="shared" si="5"/>
        <v>-0.18523418893886973</v>
      </c>
      <c r="N81" s="78">
        <f>Margins!B81</f>
        <v>1000</v>
      </c>
      <c r="O81" s="25">
        <f t="shared" si="6"/>
        <v>201000</v>
      </c>
      <c r="P81" s="25">
        <f t="shared" si="7"/>
        <v>11000</v>
      </c>
    </row>
    <row r="82" spans="1:16" ht="13.5">
      <c r="A82" s="193" t="s">
        <v>199</v>
      </c>
      <c r="B82" s="172">
        <v>473</v>
      </c>
      <c r="C82" s="302">
        <v>-0.67</v>
      </c>
      <c r="D82" s="172">
        <v>3</v>
      </c>
      <c r="E82" s="302">
        <v>-0.84</v>
      </c>
      <c r="F82" s="172">
        <v>0</v>
      </c>
      <c r="G82" s="302">
        <v>-1</v>
      </c>
      <c r="H82" s="172">
        <v>476</v>
      </c>
      <c r="I82" s="303">
        <v>-0.67</v>
      </c>
      <c r="J82" s="264">
        <v>263.05</v>
      </c>
      <c r="K82" s="69">
        <v>263.85</v>
      </c>
      <c r="L82" s="135">
        <f t="shared" si="4"/>
        <v>-0.8000000000000114</v>
      </c>
      <c r="M82" s="306">
        <f t="shared" si="5"/>
        <v>-0.3032025772219107</v>
      </c>
      <c r="N82" s="78">
        <f>Margins!B82</f>
        <v>1300</v>
      </c>
      <c r="O82" s="25">
        <f t="shared" si="6"/>
        <v>3900</v>
      </c>
      <c r="P82" s="25">
        <f t="shared" si="7"/>
        <v>0</v>
      </c>
    </row>
    <row r="83" spans="1:16" ht="13.5">
      <c r="A83" s="193" t="s">
        <v>399</v>
      </c>
      <c r="B83" s="172">
        <v>305</v>
      </c>
      <c r="C83" s="302">
        <v>0.01</v>
      </c>
      <c r="D83" s="172">
        <v>0</v>
      </c>
      <c r="E83" s="302">
        <v>0</v>
      </c>
      <c r="F83" s="172">
        <v>0</v>
      </c>
      <c r="G83" s="302">
        <v>0</v>
      </c>
      <c r="H83" s="172">
        <v>305</v>
      </c>
      <c r="I83" s="303">
        <v>0.01</v>
      </c>
      <c r="J83" s="264">
        <v>489.5</v>
      </c>
      <c r="K83" s="264">
        <v>489</v>
      </c>
      <c r="L83" s="135">
        <f t="shared" si="4"/>
        <v>0.5</v>
      </c>
      <c r="M83" s="306">
        <f t="shared" si="5"/>
        <v>0.10224948875255625</v>
      </c>
      <c r="N83" s="78">
        <f>Margins!B83</f>
        <v>250</v>
      </c>
      <c r="O83" s="25">
        <f t="shared" si="6"/>
        <v>0</v>
      </c>
      <c r="P83" s="25">
        <f t="shared" si="7"/>
        <v>0</v>
      </c>
    </row>
    <row r="84" spans="1:16" ht="13.5">
      <c r="A84" s="193" t="s">
        <v>415</v>
      </c>
      <c r="B84" s="172">
        <v>470</v>
      </c>
      <c r="C84" s="302">
        <v>0.34</v>
      </c>
      <c r="D84" s="172">
        <v>12</v>
      </c>
      <c r="E84" s="302">
        <v>1</v>
      </c>
      <c r="F84" s="172">
        <v>0</v>
      </c>
      <c r="G84" s="302">
        <v>0</v>
      </c>
      <c r="H84" s="172">
        <v>482</v>
      </c>
      <c r="I84" s="303">
        <v>0.35</v>
      </c>
      <c r="J84" s="264">
        <v>53.35</v>
      </c>
      <c r="K84" s="69">
        <v>52.55</v>
      </c>
      <c r="L84" s="135">
        <f t="shared" si="4"/>
        <v>0.8000000000000043</v>
      </c>
      <c r="M84" s="306">
        <f t="shared" si="5"/>
        <v>1.5223596574690852</v>
      </c>
      <c r="N84" s="78">
        <f>Margins!B84</f>
        <v>3750</v>
      </c>
      <c r="O84" s="25">
        <f t="shared" si="6"/>
        <v>45000</v>
      </c>
      <c r="P84" s="25">
        <f t="shared" si="7"/>
        <v>0</v>
      </c>
    </row>
    <row r="85" spans="1:16" ht="13.5">
      <c r="A85" s="201" t="s">
        <v>494</v>
      </c>
      <c r="B85" s="172">
        <v>1964</v>
      </c>
      <c r="C85" s="302">
        <v>-0.69</v>
      </c>
      <c r="D85" s="172">
        <v>1</v>
      </c>
      <c r="E85" s="302">
        <v>-0.98</v>
      </c>
      <c r="F85" s="172">
        <v>0</v>
      </c>
      <c r="G85" s="302">
        <v>-1</v>
      </c>
      <c r="H85" s="172">
        <v>1965</v>
      </c>
      <c r="I85" s="303">
        <v>-0.69</v>
      </c>
      <c r="J85" s="264">
        <v>595.9</v>
      </c>
      <c r="K85" s="69">
        <v>583.15</v>
      </c>
      <c r="L85" s="135">
        <f>J85-K85</f>
        <v>12.75</v>
      </c>
      <c r="M85" s="306">
        <f>L85/K85*100</f>
        <v>2.186401440452714</v>
      </c>
      <c r="N85" s="78">
        <f>Margins!B85</f>
        <v>250</v>
      </c>
      <c r="O85" s="25">
        <f>D85*N85</f>
        <v>250</v>
      </c>
      <c r="P85" s="25">
        <f>F85*N85</f>
        <v>0</v>
      </c>
    </row>
    <row r="86" spans="1:18" ht="13.5">
      <c r="A86" s="193" t="s">
        <v>43</v>
      </c>
      <c r="B86" s="172">
        <v>4613</v>
      </c>
      <c r="C86" s="302">
        <v>-0.16</v>
      </c>
      <c r="D86" s="172">
        <v>6</v>
      </c>
      <c r="E86" s="302">
        <v>-0.25</v>
      </c>
      <c r="F86" s="172">
        <v>0</v>
      </c>
      <c r="G86" s="302">
        <v>0</v>
      </c>
      <c r="H86" s="172">
        <v>4619</v>
      </c>
      <c r="I86" s="303">
        <v>-0.16</v>
      </c>
      <c r="J86" s="264">
        <v>2579.65</v>
      </c>
      <c r="K86" s="69">
        <v>2541.9</v>
      </c>
      <c r="L86" s="135">
        <f t="shared" si="4"/>
        <v>37.75</v>
      </c>
      <c r="M86" s="306">
        <f t="shared" si="5"/>
        <v>1.4851095637121838</v>
      </c>
      <c r="N86" s="78">
        <f>Margins!B86</f>
        <v>150</v>
      </c>
      <c r="O86" s="25">
        <f t="shared" si="6"/>
        <v>900</v>
      </c>
      <c r="P86" s="25">
        <f t="shared" si="7"/>
        <v>0</v>
      </c>
      <c r="R86" s="25"/>
    </row>
    <row r="87" spans="1:18" ht="13.5">
      <c r="A87" s="193" t="s">
        <v>200</v>
      </c>
      <c r="B87" s="172">
        <v>12799</v>
      </c>
      <c r="C87" s="302">
        <v>-0.35</v>
      </c>
      <c r="D87" s="172">
        <v>1243</v>
      </c>
      <c r="E87" s="302">
        <v>-0.28</v>
      </c>
      <c r="F87" s="172">
        <v>188</v>
      </c>
      <c r="G87" s="302">
        <v>-0.53</v>
      </c>
      <c r="H87" s="172">
        <v>14230</v>
      </c>
      <c r="I87" s="303">
        <v>-0.35</v>
      </c>
      <c r="J87" s="264">
        <v>948.15</v>
      </c>
      <c r="K87" s="69">
        <v>945.15</v>
      </c>
      <c r="L87" s="135">
        <f t="shared" si="4"/>
        <v>3</v>
      </c>
      <c r="M87" s="306">
        <f t="shared" si="5"/>
        <v>0.31740993493096337</v>
      </c>
      <c r="N87" s="78">
        <f>Margins!B87</f>
        <v>350</v>
      </c>
      <c r="O87" s="25">
        <f t="shared" si="6"/>
        <v>435050</v>
      </c>
      <c r="P87" s="25">
        <f t="shared" si="7"/>
        <v>65800</v>
      </c>
      <c r="R87" s="25"/>
    </row>
    <row r="88" spans="1:16" ht="13.5">
      <c r="A88" s="193" t="s">
        <v>141</v>
      </c>
      <c r="B88" s="172">
        <v>29083</v>
      </c>
      <c r="C88" s="302">
        <v>1.48</v>
      </c>
      <c r="D88" s="172">
        <v>4351</v>
      </c>
      <c r="E88" s="302">
        <v>2.22</v>
      </c>
      <c r="F88" s="172">
        <v>680</v>
      </c>
      <c r="G88" s="302">
        <v>1.71</v>
      </c>
      <c r="H88" s="172">
        <v>34114</v>
      </c>
      <c r="I88" s="303">
        <v>1.56</v>
      </c>
      <c r="J88" s="264">
        <v>105.75</v>
      </c>
      <c r="K88" s="69">
        <v>100.55</v>
      </c>
      <c r="L88" s="135">
        <f t="shared" si="4"/>
        <v>5.200000000000003</v>
      </c>
      <c r="M88" s="306">
        <f t="shared" si="5"/>
        <v>5.1715564395823</v>
      </c>
      <c r="N88" s="78">
        <f>Margins!B88</f>
        <v>2400</v>
      </c>
      <c r="O88" s="25">
        <f t="shared" si="6"/>
        <v>10442400</v>
      </c>
      <c r="P88" s="25">
        <f t="shared" si="7"/>
        <v>1632000</v>
      </c>
    </row>
    <row r="89" spans="1:16" ht="13.5">
      <c r="A89" s="193" t="s">
        <v>397</v>
      </c>
      <c r="B89" s="172">
        <v>4301</v>
      </c>
      <c r="C89" s="302">
        <v>0.25</v>
      </c>
      <c r="D89" s="172">
        <v>420</v>
      </c>
      <c r="E89" s="302">
        <v>0.14</v>
      </c>
      <c r="F89" s="172">
        <v>37</v>
      </c>
      <c r="G89" s="302">
        <v>0.37</v>
      </c>
      <c r="H89" s="172">
        <v>4758</v>
      </c>
      <c r="I89" s="303">
        <v>0.24</v>
      </c>
      <c r="J89" s="264">
        <v>115.1</v>
      </c>
      <c r="K89" s="264">
        <v>116.6</v>
      </c>
      <c r="L89" s="135">
        <f t="shared" si="4"/>
        <v>-1.5</v>
      </c>
      <c r="M89" s="306">
        <f t="shared" si="5"/>
        <v>-1.2864493996569468</v>
      </c>
      <c r="N89" s="78">
        <f>Margins!B89</f>
        <v>2700</v>
      </c>
      <c r="O89" s="25">
        <f t="shared" si="6"/>
        <v>1134000</v>
      </c>
      <c r="P89" s="25">
        <f t="shared" si="7"/>
        <v>99900</v>
      </c>
    </row>
    <row r="90" spans="1:16" ht="13.5">
      <c r="A90" s="193" t="s">
        <v>184</v>
      </c>
      <c r="B90" s="172">
        <v>6472</v>
      </c>
      <c r="C90" s="302">
        <v>1.38</v>
      </c>
      <c r="D90" s="172">
        <v>580</v>
      </c>
      <c r="E90" s="302">
        <v>4.32</v>
      </c>
      <c r="F90" s="172">
        <v>97</v>
      </c>
      <c r="G90" s="302">
        <v>1.37</v>
      </c>
      <c r="H90" s="172">
        <v>7149</v>
      </c>
      <c r="I90" s="303">
        <v>1.5</v>
      </c>
      <c r="J90" s="264">
        <v>120.15</v>
      </c>
      <c r="K90" s="69">
        <v>114.95</v>
      </c>
      <c r="L90" s="135">
        <f t="shared" si="4"/>
        <v>5.200000000000003</v>
      </c>
      <c r="M90" s="306">
        <f t="shared" si="5"/>
        <v>4.52370595911266</v>
      </c>
      <c r="N90" s="78">
        <f>Margins!B90</f>
        <v>2950</v>
      </c>
      <c r="O90" s="25">
        <f t="shared" si="6"/>
        <v>1711000</v>
      </c>
      <c r="P90" s="25">
        <f t="shared" si="7"/>
        <v>286150</v>
      </c>
    </row>
    <row r="91" spans="1:16" ht="13.5">
      <c r="A91" s="193" t="s">
        <v>175</v>
      </c>
      <c r="B91" s="172">
        <v>1790</v>
      </c>
      <c r="C91" s="302">
        <v>-0.57</v>
      </c>
      <c r="D91" s="172">
        <v>139</v>
      </c>
      <c r="E91" s="302">
        <v>-0.72</v>
      </c>
      <c r="F91" s="172">
        <v>6</v>
      </c>
      <c r="G91" s="302">
        <v>-0.91</v>
      </c>
      <c r="H91" s="172">
        <v>1935</v>
      </c>
      <c r="I91" s="303">
        <v>-0.59</v>
      </c>
      <c r="J91" s="264">
        <v>49.05</v>
      </c>
      <c r="K91" s="69">
        <v>49.7</v>
      </c>
      <c r="L91" s="135">
        <f t="shared" si="4"/>
        <v>-0.6500000000000057</v>
      </c>
      <c r="M91" s="306">
        <f t="shared" si="5"/>
        <v>-1.3078470824949813</v>
      </c>
      <c r="N91" s="78">
        <f>Margins!B91</f>
        <v>7875</v>
      </c>
      <c r="O91" s="25">
        <f t="shared" si="6"/>
        <v>1094625</v>
      </c>
      <c r="P91" s="25">
        <f t="shared" si="7"/>
        <v>47250</v>
      </c>
    </row>
    <row r="92" spans="1:18" ht="13.5">
      <c r="A92" s="193" t="s">
        <v>142</v>
      </c>
      <c r="B92" s="172">
        <v>4493</v>
      </c>
      <c r="C92" s="302">
        <v>1.32</v>
      </c>
      <c r="D92" s="172">
        <v>96</v>
      </c>
      <c r="E92" s="302">
        <v>0.66</v>
      </c>
      <c r="F92" s="172">
        <v>8</v>
      </c>
      <c r="G92" s="302">
        <v>1.67</v>
      </c>
      <c r="H92" s="172">
        <v>4597</v>
      </c>
      <c r="I92" s="303">
        <v>1.3</v>
      </c>
      <c r="J92" s="264">
        <v>144.85</v>
      </c>
      <c r="K92" s="69">
        <v>145.85</v>
      </c>
      <c r="L92" s="135">
        <f t="shared" si="4"/>
        <v>-1</v>
      </c>
      <c r="M92" s="306">
        <f t="shared" si="5"/>
        <v>-0.6856359273225917</v>
      </c>
      <c r="N92" s="78">
        <f>Margins!B92</f>
        <v>1750</v>
      </c>
      <c r="O92" s="25">
        <f t="shared" si="6"/>
        <v>168000</v>
      </c>
      <c r="P92" s="25">
        <f t="shared" si="7"/>
        <v>14000</v>
      </c>
      <c r="R92" s="25"/>
    </row>
    <row r="93" spans="1:18" ht="13.5">
      <c r="A93" s="193" t="s">
        <v>176</v>
      </c>
      <c r="B93" s="172">
        <v>2963</v>
      </c>
      <c r="C93" s="302">
        <v>0.69</v>
      </c>
      <c r="D93" s="172">
        <v>224</v>
      </c>
      <c r="E93" s="302">
        <v>2.56</v>
      </c>
      <c r="F93" s="172">
        <v>48</v>
      </c>
      <c r="G93" s="302">
        <v>5</v>
      </c>
      <c r="H93" s="172">
        <v>3235</v>
      </c>
      <c r="I93" s="303">
        <v>0.77</v>
      </c>
      <c r="J93" s="264">
        <v>187.25</v>
      </c>
      <c r="K93" s="69">
        <v>179.95</v>
      </c>
      <c r="L93" s="135">
        <f t="shared" si="4"/>
        <v>7.300000000000011</v>
      </c>
      <c r="M93" s="306">
        <f t="shared" si="5"/>
        <v>4.056682411781057</v>
      </c>
      <c r="N93" s="78">
        <f>Margins!B93</f>
        <v>1450</v>
      </c>
      <c r="O93" s="25">
        <f t="shared" si="6"/>
        <v>324800</v>
      </c>
      <c r="P93" s="25">
        <f t="shared" si="7"/>
        <v>69600</v>
      </c>
      <c r="R93" s="25"/>
    </row>
    <row r="94" spans="1:18" ht="13.5">
      <c r="A94" s="193" t="s">
        <v>416</v>
      </c>
      <c r="B94" s="172">
        <v>18904</v>
      </c>
      <c r="C94" s="302">
        <v>1.4</v>
      </c>
      <c r="D94" s="172">
        <v>1</v>
      </c>
      <c r="E94" s="302">
        <v>0</v>
      </c>
      <c r="F94" s="172">
        <v>0</v>
      </c>
      <c r="G94" s="302">
        <v>0</v>
      </c>
      <c r="H94" s="172">
        <v>18905</v>
      </c>
      <c r="I94" s="303">
        <v>1.4</v>
      </c>
      <c r="J94" s="264">
        <v>732.6</v>
      </c>
      <c r="K94" s="69">
        <v>667.65</v>
      </c>
      <c r="L94" s="135">
        <f t="shared" si="4"/>
        <v>64.95000000000005</v>
      </c>
      <c r="M94" s="306">
        <f t="shared" si="5"/>
        <v>9.728150977308477</v>
      </c>
      <c r="N94" s="78">
        <f>Margins!B94</f>
        <v>500</v>
      </c>
      <c r="O94" s="25">
        <f t="shared" si="6"/>
        <v>500</v>
      </c>
      <c r="P94" s="25">
        <f t="shared" si="7"/>
        <v>0</v>
      </c>
      <c r="R94" s="25"/>
    </row>
    <row r="95" spans="1:18" ht="13.5">
      <c r="A95" s="193" t="s">
        <v>396</v>
      </c>
      <c r="B95" s="172">
        <v>635</v>
      </c>
      <c r="C95" s="302">
        <v>0.69</v>
      </c>
      <c r="D95" s="172">
        <v>0</v>
      </c>
      <c r="E95" s="302">
        <v>-1</v>
      </c>
      <c r="F95" s="172">
        <v>0</v>
      </c>
      <c r="G95" s="302">
        <v>0</v>
      </c>
      <c r="H95" s="172">
        <v>635</v>
      </c>
      <c r="I95" s="303">
        <v>0.68</v>
      </c>
      <c r="J95" s="264">
        <v>124.2</v>
      </c>
      <c r="K95" s="69">
        <v>121.65</v>
      </c>
      <c r="L95" s="135">
        <f t="shared" si="4"/>
        <v>2.549999999999997</v>
      </c>
      <c r="M95" s="306">
        <f t="shared" si="5"/>
        <v>2.0961775585696647</v>
      </c>
      <c r="N95" s="78">
        <f>Margins!B95</f>
        <v>2200</v>
      </c>
      <c r="O95" s="25">
        <f t="shared" si="6"/>
        <v>0</v>
      </c>
      <c r="P95" s="25">
        <f t="shared" si="7"/>
        <v>0</v>
      </c>
      <c r="R95" s="25"/>
    </row>
    <row r="96" spans="1:16" ht="13.5">
      <c r="A96" s="193" t="s">
        <v>167</v>
      </c>
      <c r="B96" s="172">
        <v>928</v>
      </c>
      <c r="C96" s="302">
        <v>2.52</v>
      </c>
      <c r="D96" s="172">
        <v>22</v>
      </c>
      <c r="E96" s="302">
        <v>0</v>
      </c>
      <c r="F96" s="172">
        <v>1</v>
      </c>
      <c r="G96" s="302">
        <v>0</v>
      </c>
      <c r="H96" s="172">
        <v>951</v>
      </c>
      <c r="I96" s="303">
        <v>2.33</v>
      </c>
      <c r="J96" s="264">
        <v>46.65</v>
      </c>
      <c r="K96" s="69">
        <v>45.1</v>
      </c>
      <c r="L96" s="135">
        <f t="shared" si="4"/>
        <v>1.5499999999999972</v>
      </c>
      <c r="M96" s="306">
        <f t="shared" si="5"/>
        <v>3.436807095343674</v>
      </c>
      <c r="N96" s="78">
        <f>Margins!B96</f>
        <v>3850</v>
      </c>
      <c r="O96" s="25">
        <f t="shared" si="6"/>
        <v>84700</v>
      </c>
      <c r="P96" s="25">
        <f t="shared" si="7"/>
        <v>3850</v>
      </c>
    </row>
    <row r="97" spans="1:16" ht="13.5">
      <c r="A97" s="193" t="s">
        <v>201</v>
      </c>
      <c r="B97" s="172">
        <v>13725</v>
      </c>
      <c r="C97" s="302">
        <v>-0.26</v>
      </c>
      <c r="D97" s="172">
        <v>706</v>
      </c>
      <c r="E97" s="302">
        <v>-0.5</v>
      </c>
      <c r="F97" s="172">
        <v>350</v>
      </c>
      <c r="G97" s="302">
        <v>-0.11</v>
      </c>
      <c r="H97" s="172">
        <v>14781</v>
      </c>
      <c r="I97" s="303">
        <v>-0.27</v>
      </c>
      <c r="J97" s="264">
        <v>1954.2</v>
      </c>
      <c r="K97" s="25">
        <v>1956.6</v>
      </c>
      <c r="L97" s="135">
        <f t="shared" si="4"/>
        <v>-2.3999999999998636</v>
      </c>
      <c r="M97" s="306">
        <f t="shared" si="5"/>
        <v>-0.12266176019625184</v>
      </c>
      <c r="N97" s="78">
        <f>Margins!B97</f>
        <v>100</v>
      </c>
      <c r="O97" s="25">
        <f t="shared" si="6"/>
        <v>70600</v>
      </c>
      <c r="P97" s="25">
        <f t="shared" si="7"/>
        <v>35000</v>
      </c>
    </row>
    <row r="98" spans="1:16" ht="13.5">
      <c r="A98" s="193" t="s">
        <v>143</v>
      </c>
      <c r="B98" s="172">
        <v>291</v>
      </c>
      <c r="C98" s="302">
        <v>0.31</v>
      </c>
      <c r="D98" s="172">
        <v>0</v>
      </c>
      <c r="E98" s="302">
        <v>0</v>
      </c>
      <c r="F98" s="172">
        <v>0</v>
      </c>
      <c r="G98" s="302">
        <v>0</v>
      </c>
      <c r="H98" s="172">
        <v>291</v>
      </c>
      <c r="I98" s="303">
        <v>0.31</v>
      </c>
      <c r="J98" s="264">
        <v>114.45</v>
      </c>
      <c r="K98" s="69">
        <v>112.75</v>
      </c>
      <c r="L98" s="135">
        <f t="shared" si="4"/>
        <v>1.7000000000000028</v>
      </c>
      <c r="M98" s="306">
        <f t="shared" si="5"/>
        <v>1.5077605321507788</v>
      </c>
      <c r="N98" s="78">
        <f>Margins!B98</f>
        <v>2950</v>
      </c>
      <c r="O98" s="25">
        <f t="shared" si="6"/>
        <v>0</v>
      </c>
      <c r="P98" s="25">
        <f t="shared" si="7"/>
        <v>0</v>
      </c>
    </row>
    <row r="99" spans="1:16" ht="13.5">
      <c r="A99" s="193" t="s">
        <v>90</v>
      </c>
      <c r="B99" s="172">
        <v>312</v>
      </c>
      <c r="C99" s="302">
        <v>0.04</v>
      </c>
      <c r="D99" s="172">
        <v>0</v>
      </c>
      <c r="E99" s="302">
        <v>0</v>
      </c>
      <c r="F99" s="172">
        <v>0</v>
      </c>
      <c r="G99" s="302">
        <v>0</v>
      </c>
      <c r="H99" s="172">
        <v>312</v>
      </c>
      <c r="I99" s="303">
        <v>0.04</v>
      </c>
      <c r="J99" s="264">
        <v>430.7</v>
      </c>
      <c r="K99" s="69">
        <v>425.9</v>
      </c>
      <c r="L99" s="135">
        <f t="shared" si="4"/>
        <v>4.800000000000011</v>
      </c>
      <c r="M99" s="306">
        <f t="shared" si="5"/>
        <v>1.1270251232683757</v>
      </c>
      <c r="N99" s="78">
        <f>Margins!B99</f>
        <v>600</v>
      </c>
      <c r="O99" s="25">
        <f t="shared" si="6"/>
        <v>0</v>
      </c>
      <c r="P99" s="25">
        <f t="shared" si="7"/>
        <v>0</v>
      </c>
    </row>
    <row r="100" spans="1:18" ht="13.5">
      <c r="A100" s="193" t="s">
        <v>35</v>
      </c>
      <c r="B100" s="172">
        <v>451</v>
      </c>
      <c r="C100" s="302">
        <v>-0.21</v>
      </c>
      <c r="D100" s="172">
        <v>2</v>
      </c>
      <c r="E100" s="302">
        <v>-0.67</v>
      </c>
      <c r="F100" s="172">
        <v>0</v>
      </c>
      <c r="G100" s="302">
        <v>0</v>
      </c>
      <c r="H100" s="172">
        <v>453</v>
      </c>
      <c r="I100" s="303">
        <v>-0.21</v>
      </c>
      <c r="J100" s="264">
        <v>347.4</v>
      </c>
      <c r="K100" s="69">
        <v>344.95</v>
      </c>
      <c r="L100" s="135">
        <f t="shared" si="4"/>
        <v>2.4499999999999886</v>
      </c>
      <c r="M100" s="306">
        <f t="shared" si="5"/>
        <v>0.7102478620089835</v>
      </c>
      <c r="N100" s="78">
        <f>Margins!B100</f>
        <v>1100</v>
      </c>
      <c r="O100" s="25">
        <f t="shared" si="6"/>
        <v>2200</v>
      </c>
      <c r="P100" s="25">
        <f t="shared" si="7"/>
        <v>0</v>
      </c>
      <c r="R100" s="25"/>
    </row>
    <row r="101" spans="1:16" ht="13.5">
      <c r="A101" s="193" t="s">
        <v>6</v>
      </c>
      <c r="B101" s="172">
        <v>2808</v>
      </c>
      <c r="C101" s="302">
        <v>0.56</v>
      </c>
      <c r="D101" s="172">
        <v>199</v>
      </c>
      <c r="E101" s="302">
        <v>0.95</v>
      </c>
      <c r="F101" s="172">
        <v>13</v>
      </c>
      <c r="G101" s="302">
        <v>0.08</v>
      </c>
      <c r="H101" s="172">
        <v>3020</v>
      </c>
      <c r="I101" s="303">
        <v>0.58</v>
      </c>
      <c r="J101" s="264">
        <v>155.05</v>
      </c>
      <c r="K101" s="69">
        <v>153.05</v>
      </c>
      <c r="L101" s="135">
        <f t="shared" si="4"/>
        <v>2</v>
      </c>
      <c r="M101" s="306">
        <f t="shared" si="5"/>
        <v>1.306762495916367</v>
      </c>
      <c r="N101" s="78">
        <f>Margins!B101</f>
        <v>2250</v>
      </c>
      <c r="O101" s="25">
        <f t="shared" si="6"/>
        <v>447750</v>
      </c>
      <c r="P101" s="25">
        <f t="shared" si="7"/>
        <v>29250</v>
      </c>
    </row>
    <row r="102" spans="1:16" ht="13.5">
      <c r="A102" s="193" t="s">
        <v>177</v>
      </c>
      <c r="B102" s="172">
        <v>16814</v>
      </c>
      <c r="C102" s="302">
        <v>2</v>
      </c>
      <c r="D102" s="172">
        <v>295</v>
      </c>
      <c r="E102" s="302">
        <v>7.43</v>
      </c>
      <c r="F102" s="172">
        <v>34</v>
      </c>
      <c r="G102" s="302">
        <v>33</v>
      </c>
      <c r="H102" s="172">
        <v>17143</v>
      </c>
      <c r="I102" s="303">
        <v>2.04</v>
      </c>
      <c r="J102" s="264">
        <v>361.5</v>
      </c>
      <c r="K102" s="69">
        <v>344.75</v>
      </c>
      <c r="L102" s="135">
        <f t="shared" si="4"/>
        <v>16.75</v>
      </c>
      <c r="M102" s="306">
        <f t="shared" si="5"/>
        <v>4.858593183466279</v>
      </c>
      <c r="N102" s="78">
        <f>Margins!B102</f>
        <v>500</v>
      </c>
      <c r="O102" s="25">
        <f t="shared" si="6"/>
        <v>147500</v>
      </c>
      <c r="P102" s="25">
        <f t="shared" si="7"/>
        <v>17000</v>
      </c>
    </row>
    <row r="103" spans="1:18" ht="13.5">
      <c r="A103" s="193" t="s">
        <v>168</v>
      </c>
      <c r="B103" s="172">
        <v>93</v>
      </c>
      <c r="C103" s="302">
        <v>3.65</v>
      </c>
      <c r="D103" s="172">
        <v>0</v>
      </c>
      <c r="E103" s="302">
        <v>0</v>
      </c>
      <c r="F103" s="172">
        <v>0</v>
      </c>
      <c r="G103" s="302">
        <v>0</v>
      </c>
      <c r="H103" s="172">
        <v>93</v>
      </c>
      <c r="I103" s="303">
        <v>3.65</v>
      </c>
      <c r="J103" s="264">
        <v>660.8</v>
      </c>
      <c r="K103" s="69">
        <v>663</v>
      </c>
      <c r="L103" s="135">
        <f t="shared" si="4"/>
        <v>-2.2000000000000455</v>
      </c>
      <c r="M103" s="306">
        <f t="shared" si="5"/>
        <v>-0.3318250377073975</v>
      </c>
      <c r="N103" s="78">
        <f>Margins!B103</f>
        <v>300</v>
      </c>
      <c r="O103" s="25">
        <f t="shared" si="6"/>
        <v>0</v>
      </c>
      <c r="P103" s="25">
        <f t="shared" si="7"/>
        <v>0</v>
      </c>
      <c r="R103" s="25"/>
    </row>
    <row r="104" spans="1:16" ht="13.5">
      <c r="A104" s="193" t="s">
        <v>132</v>
      </c>
      <c r="B104" s="172">
        <v>983</v>
      </c>
      <c r="C104" s="302">
        <v>0.34</v>
      </c>
      <c r="D104" s="172">
        <v>0</v>
      </c>
      <c r="E104" s="302">
        <v>-1</v>
      </c>
      <c r="F104" s="172">
        <v>0</v>
      </c>
      <c r="G104" s="302">
        <v>0</v>
      </c>
      <c r="H104" s="172">
        <v>983</v>
      </c>
      <c r="I104" s="303">
        <v>0.33</v>
      </c>
      <c r="J104" s="264">
        <v>791.1</v>
      </c>
      <c r="K104" s="69">
        <v>791.7</v>
      </c>
      <c r="L104" s="135">
        <f t="shared" si="4"/>
        <v>-0.6000000000000227</v>
      </c>
      <c r="M104" s="306">
        <f t="shared" si="5"/>
        <v>-0.07578628268283728</v>
      </c>
      <c r="N104" s="78">
        <f>Margins!B104</f>
        <v>400</v>
      </c>
      <c r="O104" s="25">
        <f t="shared" si="6"/>
        <v>0</v>
      </c>
      <c r="P104" s="25">
        <f t="shared" si="7"/>
        <v>0</v>
      </c>
    </row>
    <row r="105" spans="1:16" ht="13.5">
      <c r="A105" s="193" t="s">
        <v>144</v>
      </c>
      <c r="B105" s="172">
        <v>463</v>
      </c>
      <c r="C105" s="302">
        <v>0.28</v>
      </c>
      <c r="D105" s="172">
        <v>0</v>
      </c>
      <c r="E105" s="302">
        <v>0</v>
      </c>
      <c r="F105" s="172">
        <v>0</v>
      </c>
      <c r="G105" s="302">
        <v>0</v>
      </c>
      <c r="H105" s="172">
        <v>463</v>
      </c>
      <c r="I105" s="303">
        <v>0.28</v>
      </c>
      <c r="J105" s="264">
        <v>3432.15</v>
      </c>
      <c r="K105" s="69">
        <v>3419.55</v>
      </c>
      <c r="L105" s="135">
        <f t="shared" si="4"/>
        <v>12.599999999999909</v>
      </c>
      <c r="M105" s="306">
        <f t="shared" si="5"/>
        <v>0.3684695354651901</v>
      </c>
      <c r="N105" s="78">
        <f>Margins!B105</f>
        <v>125</v>
      </c>
      <c r="O105" s="25">
        <f t="shared" si="6"/>
        <v>0</v>
      </c>
      <c r="P105" s="25">
        <f t="shared" si="7"/>
        <v>0</v>
      </c>
    </row>
    <row r="106" spans="1:18" ht="13.5">
      <c r="A106" s="193" t="s">
        <v>291</v>
      </c>
      <c r="B106" s="172">
        <v>3503</v>
      </c>
      <c r="C106" s="302">
        <v>1.46</v>
      </c>
      <c r="D106" s="172">
        <v>2</v>
      </c>
      <c r="E106" s="302">
        <v>0</v>
      </c>
      <c r="F106" s="172">
        <v>0</v>
      </c>
      <c r="G106" s="302">
        <v>0</v>
      </c>
      <c r="H106" s="172">
        <v>3505</v>
      </c>
      <c r="I106" s="303">
        <v>1.46</v>
      </c>
      <c r="J106" s="264">
        <v>698.6</v>
      </c>
      <c r="K106" s="69">
        <v>695.15</v>
      </c>
      <c r="L106" s="135">
        <f t="shared" si="4"/>
        <v>3.4500000000000455</v>
      </c>
      <c r="M106" s="306">
        <f t="shared" si="5"/>
        <v>0.4962957635042863</v>
      </c>
      <c r="N106" s="78">
        <f>Margins!B106</f>
        <v>300</v>
      </c>
      <c r="O106" s="25">
        <f t="shared" si="6"/>
        <v>600</v>
      </c>
      <c r="P106" s="25">
        <f t="shared" si="7"/>
        <v>0</v>
      </c>
      <c r="R106" s="25"/>
    </row>
    <row r="107" spans="1:16" ht="13.5">
      <c r="A107" s="193" t="s">
        <v>133</v>
      </c>
      <c r="B107" s="172">
        <v>1167</v>
      </c>
      <c r="C107" s="302">
        <v>1.97</v>
      </c>
      <c r="D107" s="172">
        <v>60</v>
      </c>
      <c r="E107" s="302">
        <v>-0.47</v>
      </c>
      <c r="F107" s="172">
        <v>6</v>
      </c>
      <c r="G107" s="302">
        <v>5</v>
      </c>
      <c r="H107" s="172">
        <v>1233</v>
      </c>
      <c r="I107" s="303">
        <v>1.43</v>
      </c>
      <c r="J107" s="264">
        <v>33.3</v>
      </c>
      <c r="K107" s="69">
        <v>33.25</v>
      </c>
      <c r="L107" s="135">
        <f t="shared" si="4"/>
        <v>0.04999999999999716</v>
      </c>
      <c r="M107" s="306">
        <f t="shared" si="5"/>
        <v>0.1503759398496155</v>
      </c>
      <c r="N107" s="78">
        <f>Margins!B107</f>
        <v>6250</v>
      </c>
      <c r="O107" s="25">
        <f t="shared" si="6"/>
        <v>375000</v>
      </c>
      <c r="P107" s="25">
        <f t="shared" si="7"/>
        <v>37500</v>
      </c>
    </row>
    <row r="108" spans="1:18" ht="13.5">
      <c r="A108" s="193" t="s">
        <v>169</v>
      </c>
      <c r="B108" s="172">
        <v>2986</v>
      </c>
      <c r="C108" s="302">
        <v>5.93</v>
      </c>
      <c r="D108" s="172">
        <v>0</v>
      </c>
      <c r="E108" s="302">
        <v>0</v>
      </c>
      <c r="F108" s="172">
        <v>0</v>
      </c>
      <c r="G108" s="302">
        <v>0</v>
      </c>
      <c r="H108" s="172">
        <v>2986</v>
      </c>
      <c r="I108" s="303">
        <v>5.93</v>
      </c>
      <c r="J108" s="264">
        <v>145.05</v>
      </c>
      <c r="K108" s="69">
        <v>146</v>
      </c>
      <c r="L108" s="135">
        <f t="shared" si="4"/>
        <v>-0.9499999999999886</v>
      </c>
      <c r="M108" s="306">
        <f t="shared" si="5"/>
        <v>-0.6506849315068415</v>
      </c>
      <c r="N108" s="78">
        <f>Margins!B108</f>
        <v>2000</v>
      </c>
      <c r="O108" s="25">
        <f t="shared" si="6"/>
        <v>0</v>
      </c>
      <c r="P108" s="25">
        <f t="shared" si="7"/>
        <v>0</v>
      </c>
      <c r="R108" s="25"/>
    </row>
    <row r="109" spans="1:16" ht="13.5">
      <c r="A109" s="193" t="s">
        <v>292</v>
      </c>
      <c r="B109" s="172">
        <v>3725</v>
      </c>
      <c r="C109" s="302">
        <v>2.57</v>
      </c>
      <c r="D109" s="172">
        <v>5</v>
      </c>
      <c r="E109" s="302">
        <v>4</v>
      </c>
      <c r="F109" s="172">
        <v>0</v>
      </c>
      <c r="G109" s="302">
        <v>0</v>
      </c>
      <c r="H109" s="172">
        <v>3730</v>
      </c>
      <c r="I109" s="303">
        <v>2.58</v>
      </c>
      <c r="J109" s="264">
        <v>605.9</v>
      </c>
      <c r="K109" s="69">
        <v>595.8</v>
      </c>
      <c r="L109" s="135">
        <f t="shared" si="4"/>
        <v>10.100000000000023</v>
      </c>
      <c r="M109" s="306">
        <f t="shared" si="5"/>
        <v>1.695199731453512</v>
      </c>
      <c r="N109" s="78">
        <f>Margins!B109</f>
        <v>550</v>
      </c>
      <c r="O109" s="25">
        <f t="shared" si="6"/>
        <v>2750</v>
      </c>
      <c r="P109" s="25">
        <f t="shared" si="7"/>
        <v>0</v>
      </c>
    </row>
    <row r="110" spans="1:16" ht="13.5">
      <c r="A110" s="193" t="s">
        <v>417</v>
      </c>
      <c r="B110" s="172">
        <v>707</v>
      </c>
      <c r="C110" s="302">
        <v>1.77</v>
      </c>
      <c r="D110" s="172">
        <v>0</v>
      </c>
      <c r="E110" s="302">
        <v>0</v>
      </c>
      <c r="F110" s="172">
        <v>0</v>
      </c>
      <c r="G110" s="302">
        <v>0</v>
      </c>
      <c r="H110" s="172">
        <v>707</v>
      </c>
      <c r="I110" s="303">
        <v>1.77</v>
      </c>
      <c r="J110" s="264">
        <v>386</v>
      </c>
      <c r="K110" s="69">
        <v>375.95</v>
      </c>
      <c r="L110" s="135">
        <f t="shared" si="4"/>
        <v>10.050000000000011</v>
      </c>
      <c r="M110" s="306">
        <f t="shared" si="5"/>
        <v>2.6732278228487862</v>
      </c>
      <c r="N110" s="78">
        <f>Margins!B110</f>
        <v>500</v>
      </c>
      <c r="O110" s="25">
        <f t="shared" si="6"/>
        <v>0</v>
      </c>
      <c r="P110" s="25">
        <f t="shared" si="7"/>
        <v>0</v>
      </c>
    </row>
    <row r="111" spans="1:16" ht="13.5">
      <c r="A111" s="193" t="s">
        <v>293</v>
      </c>
      <c r="B111" s="172">
        <v>2751</v>
      </c>
      <c r="C111" s="302">
        <v>0.36</v>
      </c>
      <c r="D111" s="172">
        <v>5</v>
      </c>
      <c r="E111" s="302">
        <v>1.5</v>
      </c>
      <c r="F111" s="172">
        <v>0</v>
      </c>
      <c r="G111" s="302">
        <v>0</v>
      </c>
      <c r="H111" s="172">
        <v>2756</v>
      </c>
      <c r="I111" s="303">
        <v>0.36</v>
      </c>
      <c r="J111" s="264">
        <v>602.2</v>
      </c>
      <c r="K111" s="69">
        <v>589.75</v>
      </c>
      <c r="L111" s="135">
        <f t="shared" si="4"/>
        <v>12.450000000000045</v>
      </c>
      <c r="M111" s="306">
        <f t="shared" si="5"/>
        <v>2.11106401017381</v>
      </c>
      <c r="N111" s="78">
        <f>Margins!B111</f>
        <v>550</v>
      </c>
      <c r="O111" s="25">
        <f t="shared" si="6"/>
        <v>2750</v>
      </c>
      <c r="P111" s="25">
        <f t="shared" si="7"/>
        <v>0</v>
      </c>
    </row>
    <row r="112" spans="1:16" ht="13.5">
      <c r="A112" s="193" t="s">
        <v>178</v>
      </c>
      <c r="B112" s="172">
        <v>519</v>
      </c>
      <c r="C112" s="302">
        <v>0</v>
      </c>
      <c r="D112" s="172">
        <v>3</v>
      </c>
      <c r="E112" s="302">
        <v>0</v>
      </c>
      <c r="F112" s="172">
        <v>0</v>
      </c>
      <c r="G112" s="302">
        <v>0</v>
      </c>
      <c r="H112" s="172">
        <v>522</v>
      </c>
      <c r="I112" s="303">
        <v>0</v>
      </c>
      <c r="J112" s="264">
        <v>170.9</v>
      </c>
      <c r="K112" s="69">
        <v>171.2</v>
      </c>
      <c r="L112" s="135">
        <f t="shared" si="4"/>
        <v>-0.29999999999998295</v>
      </c>
      <c r="M112" s="306">
        <f t="shared" si="5"/>
        <v>-0.17523364485980314</v>
      </c>
      <c r="N112" s="78">
        <f>Margins!B112</f>
        <v>1250</v>
      </c>
      <c r="O112" s="25">
        <f t="shared" si="6"/>
        <v>3750</v>
      </c>
      <c r="P112" s="25">
        <f t="shared" si="7"/>
        <v>0</v>
      </c>
    </row>
    <row r="113" spans="1:16" ht="13.5">
      <c r="A113" s="193" t="s">
        <v>145</v>
      </c>
      <c r="B113" s="172">
        <v>642</v>
      </c>
      <c r="C113" s="302">
        <v>1.1</v>
      </c>
      <c r="D113" s="172">
        <v>19</v>
      </c>
      <c r="E113" s="302">
        <v>0.36</v>
      </c>
      <c r="F113" s="172">
        <v>1</v>
      </c>
      <c r="G113" s="302">
        <v>0</v>
      </c>
      <c r="H113" s="172">
        <v>662</v>
      </c>
      <c r="I113" s="303">
        <v>1.07</v>
      </c>
      <c r="J113" s="264">
        <v>177.7</v>
      </c>
      <c r="K113" s="69">
        <v>174.65</v>
      </c>
      <c r="L113" s="135">
        <f t="shared" si="4"/>
        <v>3.049999999999983</v>
      </c>
      <c r="M113" s="306">
        <f t="shared" si="5"/>
        <v>1.7463498425422175</v>
      </c>
      <c r="N113" s="78">
        <f>Margins!B113</f>
        <v>1700</v>
      </c>
      <c r="O113" s="25">
        <f t="shared" si="6"/>
        <v>32300</v>
      </c>
      <c r="P113" s="25">
        <f t="shared" si="7"/>
        <v>1700</v>
      </c>
    </row>
    <row r="114" spans="1:18" ht="13.5">
      <c r="A114" s="193" t="s">
        <v>272</v>
      </c>
      <c r="B114" s="172">
        <v>6406</v>
      </c>
      <c r="C114" s="302">
        <v>0.65</v>
      </c>
      <c r="D114" s="172">
        <v>101</v>
      </c>
      <c r="E114" s="302">
        <v>0.55</v>
      </c>
      <c r="F114" s="172">
        <v>6</v>
      </c>
      <c r="G114" s="302">
        <v>0</v>
      </c>
      <c r="H114" s="172">
        <v>6513</v>
      </c>
      <c r="I114" s="303">
        <v>0.65</v>
      </c>
      <c r="J114" s="264">
        <v>210.65</v>
      </c>
      <c r="K114" s="69">
        <v>205.2</v>
      </c>
      <c r="L114" s="135">
        <f t="shared" si="4"/>
        <v>5.450000000000017</v>
      </c>
      <c r="M114" s="306">
        <f t="shared" si="5"/>
        <v>2.6559454191033223</v>
      </c>
      <c r="N114" s="78">
        <f>Margins!B114</f>
        <v>850</v>
      </c>
      <c r="O114" s="25">
        <f t="shared" si="6"/>
        <v>85850</v>
      </c>
      <c r="P114" s="25">
        <f t="shared" si="7"/>
        <v>5100</v>
      </c>
      <c r="R114" s="25"/>
    </row>
    <row r="115" spans="1:16" ht="13.5">
      <c r="A115" s="193" t="s">
        <v>210</v>
      </c>
      <c r="B115" s="172">
        <v>10269</v>
      </c>
      <c r="C115" s="302">
        <v>-0.03</v>
      </c>
      <c r="D115" s="172">
        <v>136</v>
      </c>
      <c r="E115" s="302">
        <v>0.51</v>
      </c>
      <c r="F115" s="172">
        <v>11</v>
      </c>
      <c r="G115" s="302">
        <v>-0.39</v>
      </c>
      <c r="H115" s="172">
        <v>10416</v>
      </c>
      <c r="I115" s="303">
        <v>-0.03</v>
      </c>
      <c r="J115" s="264">
        <v>2026.65</v>
      </c>
      <c r="K115" s="69">
        <v>1995.9</v>
      </c>
      <c r="L115" s="135">
        <f t="shared" si="4"/>
        <v>30.75</v>
      </c>
      <c r="M115" s="306">
        <f t="shared" si="5"/>
        <v>1.540658349616714</v>
      </c>
      <c r="N115" s="78">
        <f>Margins!B115</f>
        <v>200</v>
      </c>
      <c r="O115" s="25">
        <f t="shared" si="6"/>
        <v>27200</v>
      </c>
      <c r="P115" s="25">
        <f t="shared" si="7"/>
        <v>2200</v>
      </c>
    </row>
    <row r="116" spans="1:16" ht="13.5">
      <c r="A116" s="193" t="s">
        <v>294</v>
      </c>
      <c r="B116" s="172">
        <v>2781</v>
      </c>
      <c r="C116" s="302">
        <v>-0.3</v>
      </c>
      <c r="D116" s="172">
        <v>1</v>
      </c>
      <c r="E116" s="302">
        <v>-0.5</v>
      </c>
      <c r="F116" s="172">
        <v>0</v>
      </c>
      <c r="G116" s="302">
        <v>0</v>
      </c>
      <c r="H116" s="172">
        <v>2782</v>
      </c>
      <c r="I116" s="303">
        <v>-0.3</v>
      </c>
      <c r="J116" s="264">
        <v>685.9</v>
      </c>
      <c r="K116" s="264">
        <v>692.75</v>
      </c>
      <c r="L116" s="135">
        <f t="shared" si="4"/>
        <v>-6.850000000000023</v>
      </c>
      <c r="M116" s="306">
        <f t="shared" si="5"/>
        <v>-0.9888127029953118</v>
      </c>
      <c r="N116" s="78">
        <f>Margins!B116</f>
        <v>350</v>
      </c>
      <c r="O116" s="25">
        <f t="shared" si="6"/>
        <v>350</v>
      </c>
      <c r="P116" s="25">
        <f t="shared" si="7"/>
        <v>0</v>
      </c>
    </row>
    <row r="117" spans="1:16" ht="13.5">
      <c r="A117" s="193" t="s">
        <v>7</v>
      </c>
      <c r="B117" s="172">
        <v>3537</v>
      </c>
      <c r="C117" s="302">
        <v>0.12</v>
      </c>
      <c r="D117" s="172">
        <v>38</v>
      </c>
      <c r="E117" s="302">
        <v>3.75</v>
      </c>
      <c r="F117" s="172">
        <v>1</v>
      </c>
      <c r="G117" s="302">
        <v>0</v>
      </c>
      <c r="H117" s="172">
        <v>3576</v>
      </c>
      <c r="I117" s="303">
        <v>0.13</v>
      </c>
      <c r="J117" s="264">
        <v>713.45</v>
      </c>
      <c r="K117" s="69">
        <v>701</v>
      </c>
      <c r="L117" s="135">
        <f t="shared" si="4"/>
        <v>12.450000000000045</v>
      </c>
      <c r="M117" s="306">
        <f t="shared" si="5"/>
        <v>1.7760342368045714</v>
      </c>
      <c r="N117" s="78">
        <f>Margins!B117</f>
        <v>312</v>
      </c>
      <c r="O117" s="25">
        <f t="shared" si="6"/>
        <v>11856</v>
      </c>
      <c r="P117" s="25">
        <f t="shared" si="7"/>
        <v>312</v>
      </c>
    </row>
    <row r="118" spans="1:16" ht="13.5">
      <c r="A118" s="193" t="s">
        <v>170</v>
      </c>
      <c r="B118" s="172">
        <v>1670</v>
      </c>
      <c r="C118" s="302">
        <v>2.55</v>
      </c>
      <c r="D118" s="172">
        <v>0</v>
      </c>
      <c r="E118" s="302">
        <v>0</v>
      </c>
      <c r="F118" s="172">
        <v>0</v>
      </c>
      <c r="G118" s="302">
        <v>0</v>
      </c>
      <c r="H118" s="172">
        <v>1670</v>
      </c>
      <c r="I118" s="303">
        <v>2.55</v>
      </c>
      <c r="J118" s="264">
        <v>630.95</v>
      </c>
      <c r="K118" s="69">
        <v>615.45</v>
      </c>
      <c r="L118" s="135">
        <f t="shared" si="4"/>
        <v>15.5</v>
      </c>
      <c r="M118" s="306">
        <f t="shared" si="5"/>
        <v>2.518482411243805</v>
      </c>
      <c r="N118" s="78">
        <f>Margins!B118</f>
        <v>600</v>
      </c>
      <c r="O118" s="25">
        <f t="shared" si="6"/>
        <v>0</v>
      </c>
      <c r="P118" s="25">
        <f t="shared" si="7"/>
        <v>0</v>
      </c>
    </row>
    <row r="119" spans="1:16" ht="13.5">
      <c r="A119" s="193" t="s">
        <v>223</v>
      </c>
      <c r="B119" s="172">
        <v>2424</v>
      </c>
      <c r="C119" s="302">
        <v>0.05</v>
      </c>
      <c r="D119" s="172">
        <v>35</v>
      </c>
      <c r="E119" s="302">
        <v>1.06</v>
      </c>
      <c r="F119" s="172">
        <v>3</v>
      </c>
      <c r="G119" s="302">
        <v>-0.25</v>
      </c>
      <c r="H119" s="172">
        <v>2462</v>
      </c>
      <c r="I119" s="303">
        <v>0.05</v>
      </c>
      <c r="J119" s="264">
        <v>767.9</v>
      </c>
      <c r="K119" s="69">
        <v>751.45</v>
      </c>
      <c r="L119" s="135">
        <f t="shared" si="4"/>
        <v>16.449999999999932</v>
      </c>
      <c r="M119" s="306">
        <f t="shared" si="5"/>
        <v>2.1891010712622174</v>
      </c>
      <c r="N119" s="78">
        <f>Margins!B119</f>
        <v>400</v>
      </c>
      <c r="O119" s="25">
        <f t="shared" si="6"/>
        <v>14000</v>
      </c>
      <c r="P119" s="25">
        <f t="shared" si="7"/>
        <v>1200</v>
      </c>
    </row>
    <row r="120" spans="1:16" ht="13.5">
      <c r="A120" s="193" t="s">
        <v>207</v>
      </c>
      <c r="B120" s="172">
        <v>252</v>
      </c>
      <c r="C120" s="302">
        <v>0.47</v>
      </c>
      <c r="D120" s="172">
        <v>8</v>
      </c>
      <c r="E120" s="302">
        <v>0.6</v>
      </c>
      <c r="F120" s="172">
        <v>0</v>
      </c>
      <c r="G120" s="302">
        <v>0</v>
      </c>
      <c r="H120" s="172">
        <v>260</v>
      </c>
      <c r="I120" s="303">
        <v>0.48</v>
      </c>
      <c r="J120" s="264">
        <v>247.65</v>
      </c>
      <c r="K120" s="69">
        <v>245.1</v>
      </c>
      <c r="L120" s="135">
        <f t="shared" si="4"/>
        <v>2.5500000000000114</v>
      </c>
      <c r="M120" s="306">
        <f t="shared" si="5"/>
        <v>1.0403916768665897</v>
      </c>
      <c r="N120" s="78">
        <f>Margins!B120</f>
        <v>1250</v>
      </c>
      <c r="O120" s="25">
        <f t="shared" si="6"/>
        <v>10000</v>
      </c>
      <c r="P120" s="25">
        <f t="shared" si="7"/>
        <v>0</v>
      </c>
    </row>
    <row r="121" spans="1:16" ht="13.5">
      <c r="A121" s="193" t="s">
        <v>295</v>
      </c>
      <c r="B121" s="172">
        <v>4835</v>
      </c>
      <c r="C121" s="302">
        <v>-0.04</v>
      </c>
      <c r="D121" s="172">
        <v>5</v>
      </c>
      <c r="E121" s="302">
        <v>-0.64</v>
      </c>
      <c r="F121" s="172">
        <v>0</v>
      </c>
      <c r="G121" s="302">
        <v>0</v>
      </c>
      <c r="H121" s="172">
        <v>4840</v>
      </c>
      <c r="I121" s="303">
        <v>-0.04</v>
      </c>
      <c r="J121" s="264">
        <v>1179.2</v>
      </c>
      <c r="K121" s="69">
        <v>1191.05</v>
      </c>
      <c r="L121" s="135">
        <f t="shared" si="4"/>
        <v>-11.849999999999909</v>
      </c>
      <c r="M121" s="306">
        <f t="shared" si="5"/>
        <v>-0.9949204483438907</v>
      </c>
      <c r="N121" s="78">
        <f>Margins!B121</f>
        <v>250</v>
      </c>
      <c r="O121" s="25">
        <f t="shared" si="6"/>
        <v>1250</v>
      </c>
      <c r="P121" s="25">
        <f t="shared" si="7"/>
        <v>0</v>
      </c>
    </row>
    <row r="122" spans="1:16" ht="13.5">
      <c r="A122" s="193" t="s">
        <v>418</v>
      </c>
      <c r="B122" s="172">
        <v>3641</v>
      </c>
      <c r="C122" s="302">
        <v>-0.09</v>
      </c>
      <c r="D122" s="172">
        <v>3</v>
      </c>
      <c r="E122" s="302">
        <v>0.5</v>
      </c>
      <c r="F122" s="172">
        <v>0</v>
      </c>
      <c r="G122" s="302">
        <v>0</v>
      </c>
      <c r="H122" s="172">
        <v>3644</v>
      </c>
      <c r="I122" s="303">
        <v>-0.09</v>
      </c>
      <c r="J122" s="264">
        <v>444.4</v>
      </c>
      <c r="K122" s="69">
        <v>436.15</v>
      </c>
      <c r="L122" s="135">
        <f t="shared" si="4"/>
        <v>8.25</v>
      </c>
      <c r="M122" s="306">
        <f t="shared" si="5"/>
        <v>1.891551071878941</v>
      </c>
      <c r="N122" s="78">
        <f>Margins!B122</f>
        <v>550</v>
      </c>
      <c r="O122" s="25">
        <f t="shared" si="6"/>
        <v>1650</v>
      </c>
      <c r="P122" s="25">
        <f t="shared" si="7"/>
        <v>0</v>
      </c>
    </row>
    <row r="123" spans="1:16" ht="13.5">
      <c r="A123" s="193" t="s">
        <v>277</v>
      </c>
      <c r="B123" s="172">
        <v>2176</v>
      </c>
      <c r="C123" s="302">
        <v>0.89</v>
      </c>
      <c r="D123" s="172">
        <v>0</v>
      </c>
      <c r="E123" s="302">
        <v>-1</v>
      </c>
      <c r="F123" s="172">
        <v>0</v>
      </c>
      <c r="G123" s="302">
        <v>0</v>
      </c>
      <c r="H123" s="172">
        <v>2176</v>
      </c>
      <c r="I123" s="303">
        <v>0.89</v>
      </c>
      <c r="J123" s="264">
        <v>318.1</v>
      </c>
      <c r="K123" s="69">
        <v>307.9</v>
      </c>
      <c r="L123" s="135">
        <f t="shared" si="4"/>
        <v>10.200000000000045</v>
      </c>
      <c r="M123" s="306">
        <f t="shared" si="5"/>
        <v>3.3127638843780596</v>
      </c>
      <c r="N123" s="78">
        <f>Margins!B123</f>
        <v>800</v>
      </c>
      <c r="O123" s="25">
        <f t="shared" si="6"/>
        <v>0</v>
      </c>
      <c r="P123" s="25">
        <f t="shared" si="7"/>
        <v>0</v>
      </c>
    </row>
    <row r="124" spans="1:16" ht="13.5">
      <c r="A124" s="193" t="s">
        <v>146</v>
      </c>
      <c r="B124" s="172">
        <v>521</v>
      </c>
      <c r="C124" s="302">
        <v>0.08</v>
      </c>
      <c r="D124" s="172">
        <v>42</v>
      </c>
      <c r="E124" s="302">
        <v>-0.25</v>
      </c>
      <c r="F124" s="172">
        <v>2</v>
      </c>
      <c r="G124" s="302">
        <v>1</v>
      </c>
      <c r="H124" s="172">
        <v>565</v>
      </c>
      <c r="I124" s="303">
        <v>0.05</v>
      </c>
      <c r="J124" s="264">
        <v>41.3</v>
      </c>
      <c r="K124" s="69">
        <v>40.5</v>
      </c>
      <c r="L124" s="135">
        <f t="shared" si="4"/>
        <v>0.7999999999999972</v>
      </c>
      <c r="M124" s="306">
        <f t="shared" si="5"/>
        <v>1.9753086419753016</v>
      </c>
      <c r="N124" s="78">
        <f>Margins!B124</f>
        <v>8900</v>
      </c>
      <c r="O124" s="25">
        <f t="shared" si="6"/>
        <v>373800</v>
      </c>
      <c r="P124" s="25">
        <f t="shared" si="7"/>
        <v>17800</v>
      </c>
    </row>
    <row r="125" spans="1:16" ht="13.5">
      <c r="A125" s="193" t="s">
        <v>8</v>
      </c>
      <c r="B125" s="172">
        <v>9996</v>
      </c>
      <c r="C125" s="302">
        <v>4.9</v>
      </c>
      <c r="D125" s="172">
        <v>1123</v>
      </c>
      <c r="E125" s="302">
        <v>3.29</v>
      </c>
      <c r="F125" s="172">
        <v>183</v>
      </c>
      <c r="G125" s="302">
        <v>4.72</v>
      </c>
      <c r="H125" s="172">
        <v>11302</v>
      </c>
      <c r="I125" s="303">
        <v>4.68</v>
      </c>
      <c r="J125" s="264">
        <v>160.25</v>
      </c>
      <c r="K125" s="69">
        <v>154.75</v>
      </c>
      <c r="L125" s="135">
        <f t="shared" si="4"/>
        <v>5.5</v>
      </c>
      <c r="M125" s="306">
        <f t="shared" si="5"/>
        <v>3.5541195476575123</v>
      </c>
      <c r="N125" s="78">
        <f>Margins!B125</f>
        <v>1600</v>
      </c>
      <c r="O125" s="25">
        <f t="shared" si="6"/>
        <v>1796800</v>
      </c>
      <c r="P125" s="25">
        <f t="shared" si="7"/>
        <v>292800</v>
      </c>
    </row>
    <row r="126" spans="1:16" ht="13.5">
      <c r="A126" s="193" t="s">
        <v>296</v>
      </c>
      <c r="B126" s="172">
        <v>2127</v>
      </c>
      <c r="C126" s="302">
        <v>1.05</v>
      </c>
      <c r="D126" s="172">
        <v>32</v>
      </c>
      <c r="E126" s="302">
        <v>2.2</v>
      </c>
      <c r="F126" s="172">
        <v>0</v>
      </c>
      <c r="G126" s="302">
        <v>0</v>
      </c>
      <c r="H126" s="172">
        <v>2159</v>
      </c>
      <c r="I126" s="303">
        <v>1.06</v>
      </c>
      <c r="J126" s="264">
        <v>175.15</v>
      </c>
      <c r="K126" s="69">
        <v>168</v>
      </c>
      <c r="L126" s="135">
        <f t="shared" si="4"/>
        <v>7.150000000000006</v>
      </c>
      <c r="M126" s="306">
        <f t="shared" si="5"/>
        <v>4.255952380952385</v>
      </c>
      <c r="N126" s="78">
        <f>Margins!B126</f>
        <v>1000</v>
      </c>
      <c r="O126" s="25">
        <f t="shared" si="6"/>
        <v>32000</v>
      </c>
      <c r="P126" s="25">
        <f t="shared" si="7"/>
        <v>0</v>
      </c>
    </row>
    <row r="127" spans="1:16" ht="13.5">
      <c r="A127" s="193" t="s">
        <v>179</v>
      </c>
      <c r="B127" s="172">
        <v>252</v>
      </c>
      <c r="C127" s="302">
        <v>-0.17</v>
      </c>
      <c r="D127" s="172">
        <v>10</v>
      </c>
      <c r="E127" s="302">
        <v>-0.29</v>
      </c>
      <c r="F127" s="172">
        <v>1</v>
      </c>
      <c r="G127" s="302">
        <v>-0.67</v>
      </c>
      <c r="H127" s="172">
        <v>263</v>
      </c>
      <c r="I127" s="303">
        <v>-0.18</v>
      </c>
      <c r="J127" s="264">
        <v>19.8</v>
      </c>
      <c r="K127" s="69">
        <v>19.9</v>
      </c>
      <c r="L127" s="135">
        <f t="shared" si="4"/>
        <v>-0.09999999999999787</v>
      </c>
      <c r="M127" s="306">
        <f t="shared" si="5"/>
        <v>-0.5025125628140596</v>
      </c>
      <c r="N127" s="78">
        <f>Margins!B127</f>
        <v>14000</v>
      </c>
      <c r="O127" s="25">
        <f t="shared" si="6"/>
        <v>140000</v>
      </c>
      <c r="P127" s="25">
        <f t="shared" si="7"/>
        <v>14000</v>
      </c>
    </row>
    <row r="128" spans="1:16" ht="13.5">
      <c r="A128" s="193" t="s">
        <v>202</v>
      </c>
      <c r="B128" s="172">
        <v>2146</v>
      </c>
      <c r="C128" s="302">
        <v>0.89</v>
      </c>
      <c r="D128" s="172">
        <v>16</v>
      </c>
      <c r="E128" s="302">
        <v>-0.33</v>
      </c>
      <c r="F128" s="172">
        <v>3</v>
      </c>
      <c r="G128" s="302">
        <v>0</v>
      </c>
      <c r="H128" s="172">
        <v>2165</v>
      </c>
      <c r="I128" s="303">
        <v>0.86</v>
      </c>
      <c r="J128" s="264">
        <v>259.15</v>
      </c>
      <c r="K128" s="69">
        <v>260</v>
      </c>
      <c r="L128" s="135">
        <f t="shared" si="4"/>
        <v>-0.8500000000000227</v>
      </c>
      <c r="M128" s="306">
        <f t="shared" si="5"/>
        <v>-0.32692307692308564</v>
      </c>
      <c r="N128" s="78">
        <f>Margins!B128</f>
        <v>1150</v>
      </c>
      <c r="O128" s="25">
        <f t="shared" si="6"/>
        <v>18400</v>
      </c>
      <c r="P128" s="25">
        <f t="shared" si="7"/>
        <v>3450</v>
      </c>
    </row>
    <row r="129" spans="1:16" ht="13.5">
      <c r="A129" s="193" t="s">
        <v>171</v>
      </c>
      <c r="B129" s="172">
        <v>1611</v>
      </c>
      <c r="C129" s="302">
        <v>-0.25</v>
      </c>
      <c r="D129" s="172">
        <v>7</v>
      </c>
      <c r="E129" s="302">
        <v>0.75</v>
      </c>
      <c r="F129" s="172">
        <v>0</v>
      </c>
      <c r="G129" s="302">
        <v>0</v>
      </c>
      <c r="H129" s="172">
        <v>1618</v>
      </c>
      <c r="I129" s="303">
        <v>-0.25</v>
      </c>
      <c r="J129" s="264">
        <v>378.05</v>
      </c>
      <c r="K129" s="69">
        <v>376.9</v>
      </c>
      <c r="L129" s="135">
        <f t="shared" si="4"/>
        <v>1.150000000000034</v>
      </c>
      <c r="M129" s="306">
        <f t="shared" si="5"/>
        <v>0.3051207216768464</v>
      </c>
      <c r="N129" s="78">
        <f>Margins!B129</f>
        <v>1100</v>
      </c>
      <c r="O129" s="25">
        <f t="shared" si="6"/>
        <v>7700</v>
      </c>
      <c r="P129" s="25">
        <f t="shared" si="7"/>
        <v>0</v>
      </c>
    </row>
    <row r="130" spans="1:16" ht="13.5">
      <c r="A130" s="193" t="s">
        <v>147</v>
      </c>
      <c r="B130" s="172">
        <v>133</v>
      </c>
      <c r="C130" s="302">
        <v>0.27</v>
      </c>
      <c r="D130" s="172">
        <v>0</v>
      </c>
      <c r="E130" s="302">
        <v>-1</v>
      </c>
      <c r="F130" s="172">
        <v>0</v>
      </c>
      <c r="G130" s="302">
        <v>0</v>
      </c>
      <c r="H130" s="172">
        <v>133</v>
      </c>
      <c r="I130" s="303">
        <v>0.24</v>
      </c>
      <c r="J130" s="264">
        <v>61.25</v>
      </c>
      <c r="K130" s="69">
        <v>60.6</v>
      </c>
      <c r="L130" s="135">
        <f t="shared" si="4"/>
        <v>0.6499999999999986</v>
      </c>
      <c r="M130" s="306">
        <f t="shared" si="5"/>
        <v>1.0726072607260704</v>
      </c>
      <c r="N130" s="78">
        <f>Margins!B130</f>
        <v>5900</v>
      </c>
      <c r="O130" s="25">
        <f t="shared" si="6"/>
        <v>0</v>
      </c>
      <c r="P130" s="25">
        <f t="shared" si="7"/>
        <v>0</v>
      </c>
    </row>
    <row r="131" spans="1:16" ht="13.5">
      <c r="A131" s="193" t="s">
        <v>148</v>
      </c>
      <c r="B131" s="172">
        <v>644</v>
      </c>
      <c r="C131" s="302">
        <v>-0.06</v>
      </c>
      <c r="D131" s="172">
        <v>1</v>
      </c>
      <c r="E131" s="302">
        <v>-0.5</v>
      </c>
      <c r="F131" s="172">
        <v>0</v>
      </c>
      <c r="G131" s="302">
        <v>0</v>
      </c>
      <c r="H131" s="172">
        <v>645</v>
      </c>
      <c r="I131" s="303">
        <v>-0.06</v>
      </c>
      <c r="J131" s="264">
        <v>304.4</v>
      </c>
      <c r="K131" s="69">
        <v>303.8</v>
      </c>
      <c r="L131" s="135">
        <f t="shared" si="4"/>
        <v>0.5999999999999659</v>
      </c>
      <c r="M131" s="306">
        <f t="shared" si="5"/>
        <v>0.19749835418037062</v>
      </c>
      <c r="N131" s="78">
        <f>Margins!B131</f>
        <v>1045</v>
      </c>
      <c r="O131" s="25">
        <f t="shared" si="6"/>
        <v>1045</v>
      </c>
      <c r="P131" s="25">
        <f t="shared" si="7"/>
        <v>0</v>
      </c>
    </row>
    <row r="132" spans="1:18" ht="13.5">
      <c r="A132" s="193" t="s">
        <v>122</v>
      </c>
      <c r="B132" s="172">
        <v>1673</v>
      </c>
      <c r="C132" s="302">
        <v>0.06</v>
      </c>
      <c r="D132" s="172">
        <v>139</v>
      </c>
      <c r="E132" s="302">
        <v>-0.29</v>
      </c>
      <c r="F132" s="172">
        <v>20</v>
      </c>
      <c r="G132" s="302">
        <v>0.33</v>
      </c>
      <c r="H132" s="172">
        <v>1832</v>
      </c>
      <c r="I132" s="303">
        <v>0.02</v>
      </c>
      <c r="J132" s="264">
        <v>150.65</v>
      </c>
      <c r="K132" s="69">
        <v>151.2</v>
      </c>
      <c r="L132" s="135">
        <f t="shared" si="4"/>
        <v>-0.549999999999983</v>
      </c>
      <c r="M132" s="306">
        <f t="shared" si="5"/>
        <v>-0.3637566137566025</v>
      </c>
      <c r="N132" s="78">
        <f>Margins!B132</f>
        <v>1625</v>
      </c>
      <c r="O132" s="25">
        <f t="shared" si="6"/>
        <v>225875</v>
      </c>
      <c r="P132" s="25">
        <f t="shared" si="7"/>
        <v>32500</v>
      </c>
      <c r="R132" s="25"/>
    </row>
    <row r="133" spans="1:18" ht="13.5">
      <c r="A133" s="201" t="s">
        <v>36</v>
      </c>
      <c r="B133" s="172">
        <v>6855</v>
      </c>
      <c r="C133" s="302">
        <v>-0.15</v>
      </c>
      <c r="D133" s="172">
        <v>262</v>
      </c>
      <c r="E133" s="302">
        <v>-0.19</v>
      </c>
      <c r="F133" s="172">
        <v>7</v>
      </c>
      <c r="G133" s="302">
        <v>-0.61</v>
      </c>
      <c r="H133" s="172">
        <v>7124</v>
      </c>
      <c r="I133" s="303">
        <v>-0.15</v>
      </c>
      <c r="J133" s="264">
        <v>922.65</v>
      </c>
      <c r="K133" s="69">
        <v>915.35</v>
      </c>
      <c r="L133" s="135">
        <f t="shared" si="4"/>
        <v>7.2999999999999545</v>
      </c>
      <c r="M133" s="306">
        <f t="shared" si="5"/>
        <v>0.7975091495056486</v>
      </c>
      <c r="N133" s="78">
        <f>Margins!B133</f>
        <v>225</v>
      </c>
      <c r="O133" s="25">
        <f t="shared" si="6"/>
        <v>58950</v>
      </c>
      <c r="P133" s="25">
        <f t="shared" si="7"/>
        <v>1575</v>
      </c>
      <c r="R133" s="25"/>
    </row>
    <row r="134" spans="1:18" ht="13.5">
      <c r="A134" s="193" t="s">
        <v>172</v>
      </c>
      <c r="B134" s="172">
        <v>2970</v>
      </c>
      <c r="C134" s="302">
        <v>2.85</v>
      </c>
      <c r="D134" s="172">
        <v>11</v>
      </c>
      <c r="E134" s="302">
        <v>1.2</v>
      </c>
      <c r="F134" s="172">
        <v>0</v>
      </c>
      <c r="G134" s="302">
        <v>0</v>
      </c>
      <c r="H134" s="172">
        <v>2981</v>
      </c>
      <c r="I134" s="303">
        <v>2.84</v>
      </c>
      <c r="J134" s="264">
        <v>259.1</v>
      </c>
      <c r="K134" s="69">
        <v>250.3</v>
      </c>
      <c r="L134" s="135">
        <f t="shared" si="4"/>
        <v>8.800000000000011</v>
      </c>
      <c r="M134" s="306">
        <f t="shared" si="5"/>
        <v>3.515781062724735</v>
      </c>
      <c r="N134" s="78">
        <f>Margins!B134</f>
        <v>1050</v>
      </c>
      <c r="O134" s="25">
        <f t="shared" si="6"/>
        <v>11550</v>
      </c>
      <c r="P134" s="25">
        <f t="shared" si="7"/>
        <v>0</v>
      </c>
      <c r="R134" s="25"/>
    </row>
    <row r="135" spans="1:16" ht="13.5">
      <c r="A135" s="193" t="s">
        <v>80</v>
      </c>
      <c r="B135" s="172">
        <v>952</v>
      </c>
      <c r="C135" s="302">
        <v>0.95</v>
      </c>
      <c r="D135" s="172">
        <v>0</v>
      </c>
      <c r="E135" s="302">
        <v>0</v>
      </c>
      <c r="F135" s="172">
        <v>0</v>
      </c>
      <c r="G135" s="302">
        <v>0</v>
      </c>
      <c r="H135" s="172">
        <v>952</v>
      </c>
      <c r="I135" s="303">
        <v>0.95</v>
      </c>
      <c r="J135" s="264">
        <v>217.75</v>
      </c>
      <c r="K135" s="69">
        <v>214.15</v>
      </c>
      <c r="L135" s="135">
        <f t="shared" si="4"/>
        <v>3.5999999999999943</v>
      </c>
      <c r="M135" s="306">
        <f t="shared" si="5"/>
        <v>1.6810646742937165</v>
      </c>
      <c r="N135" s="78">
        <f>Margins!B135</f>
        <v>1200</v>
      </c>
      <c r="O135" s="25">
        <f t="shared" si="6"/>
        <v>0</v>
      </c>
      <c r="P135" s="25">
        <f t="shared" si="7"/>
        <v>0</v>
      </c>
    </row>
    <row r="136" spans="1:16" ht="13.5">
      <c r="A136" s="193" t="s">
        <v>419</v>
      </c>
      <c r="B136" s="172">
        <v>130</v>
      </c>
      <c r="C136" s="302">
        <v>-0.14</v>
      </c>
      <c r="D136" s="172">
        <v>0</v>
      </c>
      <c r="E136" s="302">
        <v>0</v>
      </c>
      <c r="F136" s="172">
        <v>0</v>
      </c>
      <c r="G136" s="302">
        <v>0</v>
      </c>
      <c r="H136" s="172">
        <v>130</v>
      </c>
      <c r="I136" s="303">
        <v>-0.14</v>
      </c>
      <c r="J136" s="264">
        <v>440.05</v>
      </c>
      <c r="K136" s="69">
        <v>439.75</v>
      </c>
      <c r="L136" s="135">
        <f aca="true" t="shared" si="8" ref="L136:L195">J136-K136</f>
        <v>0.30000000000001137</v>
      </c>
      <c r="M136" s="306">
        <f aca="true" t="shared" si="9" ref="M136:M195">L136/K136*100</f>
        <v>0.06822057987493152</v>
      </c>
      <c r="N136" s="78">
        <f>Margins!B136</f>
        <v>500</v>
      </c>
      <c r="O136" s="25">
        <f aca="true" t="shared" si="10" ref="O136:O195">D136*N136</f>
        <v>0</v>
      </c>
      <c r="P136" s="25">
        <f aca="true" t="shared" si="11" ref="P136:P195">F136*N136</f>
        <v>0</v>
      </c>
    </row>
    <row r="137" spans="1:16" ht="13.5">
      <c r="A137" s="193" t="s">
        <v>274</v>
      </c>
      <c r="B137" s="172">
        <v>5483</v>
      </c>
      <c r="C137" s="302">
        <v>1.21</v>
      </c>
      <c r="D137" s="172">
        <v>55</v>
      </c>
      <c r="E137" s="302">
        <v>0.72</v>
      </c>
      <c r="F137" s="172">
        <v>1</v>
      </c>
      <c r="G137" s="302">
        <v>0</v>
      </c>
      <c r="H137" s="172">
        <v>5539</v>
      </c>
      <c r="I137" s="303">
        <v>1.2</v>
      </c>
      <c r="J137" s="264">
        <v>337.6</v>
      </c>
      <c r="K137" s="69">
        <v>330.85</v>
      </c>
      <c r="L137" s="135">
        <f t="shared" si="8"/>
        <v>6.75</v>
      </c>
      <c r="M137" s="306">
        <f t="shared" si="9"/>
        <v>2.0401994861719808</v>
      </c>
      <c r="N137" s="78">
        <f>Margins!B137</f>
        <v>700</v>
      </c>
      <c r="O137" s="25">
        <f t="shared" si="10"/>
        <v>38500</v>
      </c>
      <c r="P137" s="25">
        <f t="shared" si="11"/>
        <v>700</v>
      </c>
    </row>
    <row r="138" spans="1:16" ht="13.5">
      <c r="A138" s="193" t="s">
        <v>420</v>
      </c>
      <c r="B138" s="172">
        <v>852</v>
      </c>
      <c r="C138" s="302">
        <v>5.98</v>
      </c>
      <c r="D138" s="172">
        <v>0</v>
      </c>
      <c r="E138" s="302">
        <v>0</v>
      </c>
      <c r="F138" s="172">
        <v>0</v>
      </c>
      <c r="G138" s="302">
        <v>0</v>
      </c>
      <c r="H138" s="172">
        <v>852</v>
      </c>
      <c r="I138" s="303">
        <v>5.98</v>
      </c>
      <c r="J138" s="264">
        <v>417.1</v>
      </c>
      <c r="K138" s="69">
        <v>403.8</v>
      </c>
      <c r="L138" s="135">
        <f t="shared" si="8"/>
        <v>13.300000000000011</v>
      </c>
      <c r="M138" s="306">
        <f t="shared" si="9"/>
        <v>3.2937097573056</v>
      </c>
      <c r="N138" s="78">
        <f>Margins!B138</f>
        <v>500</v>
      </c>
      <c r="O138" s="25">
        <f t="shared" si="10"/>
        <v>0</v>
      </c>
      <c r="P138" s="25">
        <f t="shared" si="11"/>
        <v>0</v>
      </c>
    </row>
    <row r="139" spans="1:16" ht="13.5">
      <c r="A139" s="193" t="s">
        <v>224</v>
      </c>
      <c r="B139" s="172">
        <v>1028</v>
      </c>
      <c r="C139" s="302">
        <v>-0.45</v>
      </c>
      <c r="D139" s="172">
        <v>0</v>
      </c>
      <c r="E139" s="302">
        <v>0</v>
      </c>
      <c r="F139" s="172">
        <v>0</v>
      </c>
      <c r="G139" s="302">
        <v>0</v>
      </c>
      <c r="H139" s="172">
        <v>1028</v>
      </c>
      <c r="I139" s="303">
        <v>-0.45</v>
      </c>
      <c r="J139" s="264">
        <v>527.85</v>
      </c>
      <c r="K139" s="69">
        <v>522.25</v>
      </c>
      <c r="L139" s="135">
        <f t="shared" si="8"/>
        <v>5.600000000000023</v>
      </c>
      <c r="M139" s="306">
        <f t="shared" si="9"/>
        <v>1.072283389181431</v>
      </c>
      <c r="N139" s="78">
        <f>Margins!B139</f>
        <v>650</v>
      </c>
      <c r="O139" s="25">
        <f t="shared" si="10"/>
        <v>0</v>
      </c>
      <c r="P139" s="25">
        <f t="shared" si="11"/>
        <v>0</v>
      </c>
    </row>
    <row r="140" spans="1:16" ht="13.5">
      <c r="A140" s="193" t="s">
        <v>421</v>
      </c>
      <c r="B140" s="172">
        <v>2056</v>
      </c>
      <c r="C140" s="302">
        <v>-0.22</v>
      </c>
      <c r="D140" s="172">
        <v>1</v>
      </c>
      <c r="E140" s="302">
        <v>0</v>
      </c>
      <c r="F140" s="172">
        <v>0</v>
      </c>
      <c r="G140" s="302">
        <v>0</v>
      </c>
      <c r="H140" s="172">
        <v>2057</v>
      </c>
      <c r="I140" s="303">
        <v>-0.22</v>
      </c>
      <c r="J140" s="264">
        <v>498.9</v>
      </c>
      <c r="K140" s="69">
        <v>494.9</v>
      </c>
      <c r="L140" s="135">
        <f t="shared" si="8"/>
        <v>4</v>
      </c>
      <c r="M140" s="306">
        <f t="shared" si="9"/>
        <v>0.808244089715094</v>
      </c>
      <c r="N140" s="78">
        <f>Margins!B140</f>
        <v>550</v>
      </c>
      <c r="O140" s="25">
        <f t="shared" si="10"/>
        <v>550</v>
      </c>
      <c r="P140" s="25">
        <f t="shared" si="11"/>
        <v>0</v>
      </c>
    </row>
    <row r="141" spans="1:16" ht="13.5">
      <c r="A141" s="193" t="s">
        <v>422</v>
      </c>
      <c r="B141" s="172">
        <v>2008</v>
      </c>
      <c r="C141" s="302">
        <v>0.44</v>
      </c>
      <c r="D141" s="172">
        <v>152</v>
      </c>
      <c r="E141" s="302">
        <v>0.01</v>
      </c>
      <c r="F141" s="172">
        <v>25</v>
      </c>
      <c r="G141" s="302">
        <v>0.14</v>
      </c>
      <c r="H141" s="172">
        <v>2185</v>
      </c>
      <c r="I141" s="303">
        <v>0.4</v>
      </c>
      <c r="J141" s="264">
        <v>55</v>
      </c>
      <c r="K141" s="69">
        <v>54.9</v>
      </c>
      <c r="L141" s="135">
        <f t="shared" si="8"/>
        <v>0.10000000000000142</v>
      </c>
      <c r="M141" s="306">
        <f t="shared" si="9"/>
        <v>0.18214936247723393</v>
      </c>
      <c r="N141" s="78">
        <f>Margins!B141</f>
        <v>4400</v>
      </c>
      <c r="O141" s="25">
        <f t="shared" si="10"/>
        <v>668800</v>
      </c>
      <c r="P141" s="25">
        <f t="shared" si="11"/>
        <v>110000</v>
      </c>
    </row>
    <row r="142" spans="1:16" ht="13.5">
      <c r="A142" s="193" t="s">
        <v>393</v>
      </c>
      <c r="B142" s="172">
        <v>4927</v>
      </c>
      <c r="C142" s="302">
        <v>1.65</v>
      </c>
      <c r="D142" s="172">
        <v>320</v>
      </c>
      <c r="E142" s="302">
        <v>2.17</v>
      </c>
      <c r="F142" s="172">
        <v>21</v>
      </c>
      <c r="G142" s="302">
        <v>6</v>
      </c>
      <c r="H142" s="172">
        <v>5268</v>
      </c>
      <c r="I142" s="303">
        <v>1.68</v>
      </c>
      <c r="J142" s="264">
        <v>149.9</v>
      </c>
      <c r="K142" s="69">
        <v>147.95</v>
      </c>
      <c r="L142" s="135">
        <f t="shared" si="8"/>
        <v>1.950000000000017</v>
      </c>
      <c r="M142" s="306">
        <f t="shared" si="9"/>
        <v>1.3180128421764226</v>
      </c>
      <c r="N142" s="78">
        <f>Margins!B142</f>
        <v>2400</v>
      </c>
      <c r="O142" s="25">
        <f t="shared" si="10"/>
        <v>768000</v>
      </c>
      <c r="P142" s="25">
        <f t="shared" si="11"/>
        <v>50400</v>
      </c>
    </row>
    <row r="143" spans="1:16" ht="13.5">
      <c r="A143" s="193" t="s">
        <v>81</v>
      </c>
      <c r="B143" s="172">
        <v>3478</v>
      </c>
      <c r="C143" s="302">
        <v>0.21</v>
      </c>
      <c r="D143" s="172">
        <v>1</v>
      </c>
      <c r="E143" s="302">
        <v>0</v>
      </c>
      <c r="F143" s="172">
        <v>0</v>
      </c>
      <c r="G143" s="302">
        <v>0</v>
      </c>
      <c r="H143" s="172">
        <v>3479</v>
      </c>
      <c r="I143" s="303">
        <v>0.21</v>
      </c>
      <c r="J143" s="264">
        <v>514.25</v>
      </c>
      <c r="K143" s="69">
        <v>504.65</v>
      </c>
      <c r="L143" s="135">
        <f t="shared" si="8"/>
        <v>9.600000000000023</v>
      </c>
      <c r="M143" s="306">
        <f t="shared" si="9"/>
        <v>1.902308530664822</v>
      </c>
      <c r="N143" s="78">
        <f>Margins!B143</f>
        <v>600</v>
      </c>
      <c r="O143" s="25">
        <f t="shared" si="10"/>
        <v>600</v>
      </c>
      <c r="P143" s="25">
        <f t="shared" si="11"/>
        <v>0</v>
      </c>
    </row>
    <row r="144" spans="1:16" ht="13.5">
      <c r="A144" s="193" t="s">
        <v>225</v>
      </c>
      <c r="B144" s="172">
        <v>1719</v>
      </c>
      <c r="C144" s="302">
        <v>0.17</v>
      </c>
      <c r="D144" s="172">
        <v>25</v>
      </c>
      <c r="E144" s="302">
        <v>-0.57</v>
      </c>
      <c r="F144" s="172">
        <v>0</v>
      </c>
      <c r="G144" s="302">
        <v>-1</v>
      </c>
      <c r="H144" s="172">
        <v>1744</v>
      </c>
      <c r="I144" s="303">
        <v>0.14</v>
      </c>
      <c r="J144" s="264">
        <v>157.95</v>
      </c>
      <c r="K144" s="69">
        <v>157.15</v>
      </c>
      <c r="L144" s="135">
        <f t="shared" si="8"/>
        <v>0.799999999999983</v>
      </c>
      <c r="M144" s="306">
        <f t="shared" si="9"/>
        <v>0.5090677696468234</v>
      </c>
      <c r="N144" s="78">
        <f>Margins!B144</f>
        <v>1400</v>
      </c>
      <c r="O144" s="25">
        <f t="shared" si="10"/>
        <v>35000</v>
      </c>
      <c r="P144" s="25">
        <f t="shared" si="11"/>
        <v>0</v>
      </c>
    </row>
    <row r="145" spans="1:16" ht="13.5">
      <c r="A145" s="193" t="s">
        <v>297</v>
      </c>
      <c r="B145" s="172">
        <v>8701</v>
      </c>
      <c r="C145" s="302">
        <v>0.39</v>
      </c>
      <c r="D145" s="172">
        <v>33</v>
      </c>
      <c r="E145" s="302">
        <v>0.03</v>
      </c>
      <c r="F145" s="172">
        <v>2</v>
      </c>
      <c r="G145" s="302">
        <v>0</v>
      </c>
      <c r="H145" s="172">
        <v>8736</v>
      </c>
      <c r="I145" s="303">
        <v>0.39</v>
      </c>
      <c r="J145" s="264">
        <v>514.3</v>
      </c>
      <c r="K145" s="69">
        <v>519.4</v>
      </c>
      <c r="L145" s="135">
        <f t="shared" si="8"/>
        <v>-5.100000000000023</v>
      </c>
      <c r="M145" s="306">
        <f t="shared" si="9"/>
        <v>-0.9819021948402047</v>
      </c>
      <c r="N145" s="78">
        <f>Margins!B145</f>
        <v>1100</v>
      </c>
      <c r="O145" s="25">
        <f t="shared" si="10"/>
        <v>36300</v>
      </c>
      <c r="P145" s="25">
        <f t="shared" si="11"/>
        <v>2200</v>
      </c>
    </row>
    <row r="146" spans="1:16" ht="13.5">
      <c r="A146" s="193" t="s">
        <v>226</v>
      </c>
      <c r="B146" s="172">
        <v>16416</v>
      </c>
      <c r="C146" s="302">
        <v>1.51</v>
      </c>
      <c r="D146" s="172">
        <v>88</v>
      </c>
      <c r="E146" s="302">
        <v>3.4</v>
      </c>
      <c r="F146" s="172">
        <v>11</v>
      </c>
      <c r="G146" s="302">
        <v>10</v>
      </c>
      <c r="H146" s="172">
        <v>16515</v>
      </c>
      <c r="I146" s="303">
        <v>1.51</v>
      </c>
      <c r="J146" s="264">
        <v>262.45</v>
      </c>
      <c r="K146" s="69">
        <v>246.7</v>
      </c>
      <c r="L146" s="135">
        <f t="shared" si="8"/>
        <v>15.75</v>
      </c>
      <c r="M146" s="306">
        <f t="shared" si="9"/>
        <v>6.384272395622213</v>
      </c>
      <c r="N146" s="78">
        <f>Margins!B146</f>
        <v>1500</v>
      </c>
      <c r="O146" s="25">
        <f t="shared" si="10"/>
        <v>132000</v>
      </c>
      <c r="P146" s="25">
        <f t="shared" si="11"/>
        <v>16500</v>
      </c>
    </row>
    <row r="147" spans="1:16" ht="13.5">
      <c r="A147" s="193" t="s">
        <v>423</v>
      </c>
      <c r="B147" s="172">
        <v>2097</v>
      </c>
      <c r="C147" s="302">
        <v>1.31</v>
      </c>
      <c r="D147" s="172">
        <v>0</v>
      </c>
      <c r="E147" s="302">
        <v>0</v>
      </c>
      <c r="F147" s="172">
        <v>0</v>
      </c>
      <c r="G147" s="302">
        <v>0</v>
      </c>
      <c r="H147" s="172">
        <v>2097</v>
      </c>
      <c r="I147" s="303">
        <v>1.31</v>
      </c>
      <c r="J147" s="264">
        <v>515.8</v>
      </c>
      <c r="K147" s="69">
        <v>510.1</v>
      </c>
      <c r="L147" s="135">
        <f t="shared" si="8"/>
        <v>5.699999999999932</v>
      </c>
      <c r="M147" s="306">
        <f t="shared" si="9"/>
        <v>1.1174279553028683</v>
      </c>
      <c r="N147" s="78">
        <f>Margins!B147</f>
        <v>550</v>
      </c>
      <c r="O147" s="25">
        <f t="shared" si="10"/>
        <v>0</v>
      </c>
      <c r="P147" s="25">
        <f t="shared" si="11"/>
        <v>0</v>
      </c>
    </row>
    <row r="148" spans="1:16" ht="13.5">
      <c r="A148" s="193" t="s">
        <v>227</v>
      </c>
      <c r="B148" s="172">
        <v>2554</v>
      </c>
      <c r="C148" s="302">
        <v>-0.03</v>
      </c>
      <c r="D148" s="172">
        <v>69</v>
      </c>
      <c r="E148" s="302">
        <v>-0.22</v>
      </c>
      <c r="F148" s="172">
        <v>13</v>
      </c>
      <c r="G148" s="302">
        <v>0.44</v>
      </c>
      <c r="H148" s="172">
        <v>2636</v>
      </c>
      <c r="I148" s="303">
        <v>-0.03</v>
      </c>
      <c r="J148" s="264">
        <v>352.9</v>
      </c>
      <c r="K148" s="69">
        <v>358.5</v>
      </c>
      <c r="L148" s="135">
        <f t="shared" si="8"/>
        <v>-5.600000000000023</v>
      </c>
      <c r="M148" s="306">
        <f t="shared" si="9"/>
        <v>-1.562064156206422</v>
      </c>
      <c r="N148" s="78">
        <f>Margins!B148</f>
        <v>800</v>
      </c>
      <c r="O148" s="25">
        <f t="shared" si="10"/>
        <v>55200</v>
      </c>
      <c r="P148" s="25">
        <f t="shared" si="11"/>
        <v>10400</v>
      </c>
    </row>
    <row r="149" spans="1:16" ht="13.5">
      <c r="A149" s="193" t="s">
        <v>234</v>
      </c>
      <c r="B149" s="172">
        <v>19094</v>
      </c>
      <c r="C149" s="302">
        <v>0</v>
      </c>
      <c r="D149" s="172">
        <v>1002</v>
      </c>
      <c r="E149" s="302">
        <v>0.06</v>
      </c>
      <c r="F149" s="172">
        <v>199</v>
      </c>
      <c r="G149" s="302">
        <v>0.84</v>
      </c>
      <c r="H149" s="172">
        <v>20295</v>
      </c>
      <c r="I149" s="303">
        <v>0.01</v>
      </c>
      <c r="J149" s="264">
        <v>506.3</v>
      </c>
      <c r="K149" s="69">
        <v>503.9</v>
      </c>
      <c r="L149" s="135">
        <f t="shared" si="8"/>
        <v>2.400000000000034</v>
      </c>
      <c r="M149" s="306">
        <f t="shared" si="9"/>
        <v>0.47628497717801827</v>
      </c>
      <c r="N149" s="78">
        <f>Margins!B149</f>
        <v>700</v>
      </c>
      <c r="O149" s="25">
        <f t="shared" si="10"/>
        <v>701400</v>
      </c>
      <c r="P149" s="25">
        <f t="shared" si="11"/>
        <v>139300</v>
      </c>
    </row>
    <row r="150" spans="1:16" ht="13.5">
      <c r="A150" s="193" t="s">
        <v>98</v>
      </c>
      <c r="B150" s="172">
        <v>4402</v>
      </c>
      <c r="C150" s="302">
        <v>1.51</v>
      </c>
      <c r="D150" s="172">
        <v>98</v>
      </c>
      <c r="E150" s="302">
        <v>4.44</v>
      </c>
      <c r="F150" s="172">
        <v>3</v>
      </c>
      <c r="G150" s="302">
        <v>0</v>
      </c>
      <c r="H150" s="172">
        <v>4503</v>
      </c>
      <c r="I150" s="303">
        <v>1.54</v>
      </c>
      <c r="J150" s="264">
        <v>538.1</v>
      </c>
      <c r="K150" s="69">
        <v>533.6</v>
      </c>
      <c r="L150" s="135">
        <f t="shared" si="8"/>
        <v>4.5</v>
      </c>
      <c r="M150" s="306">
        <f t="shared" si="9"/>
        <v>0.843328335832084</v>
      </c>
      <c r="N150" s="78">
        <f>Margins!B150</f>
        <v>550</v>
      </c>
      <c r="O150" s="25">
        <f t="shared" si="10"/>
        <v>53900</v>
      </c>
      <c r="P150" s="25">
        <f t="shared" si="11"/>
        <v>1650</v>
      </c>
    </row>
    <row r="151" spans="1:16" ht="13.5">
      <c r="A151" s="193" t="s">
        <v>149</v>
      </c>
      <c r="B151" s="172">
        <v>30011</v>
      </c>
      <c r="C151" s="302">
        <v>0.07</v>
      </c>
      <c r="D151" s="172">
        <v>1331</v>
      </c>
      <c r="E151" s="302">
        <v>0.25</v>
      </c>
      <c r="F151" s="172">
        <v>291</v>
      </c>
      <c r="G151" s="302">
        <v>0.07</v>
      </c>
      <c r="H151" s="172">
        <v>31633</v>
      </c>
      <c r="I151" s="303">
        <v>0.08</v>
      </c>
      <c r="J151" s="264">
        <v>1108.35</v>
      </c>
      <c r="K151" s="69">
        <v>1077.5</v>
      </c>
      <c r="L151" s="135">
        <f t="shared" si="8"/>
        <v>30.84999999999991</v>
      </c>
      <c r="M151" s="306">
        <f t="shared" si="9"/>
        <v>2.8631090487238895</v>
      </c>
      <c r="N151" s="78">
        <f>Margins!B151</f>
        <v>550</v>
      </c>
      <c r="O151" s="25">
        <f t="shared" si="10"/>
        <v>732050</v>
      </c>
      <c r="P151" s="25">
        <f t="shared" si="11"/>
        <v>160050</v>
      </c>
    </row>
    <row r="152" spans="1:18" ht="13.5">
      <c r="A152" s="193" t="s">
        <v>203</v>
      </c>
      <c r="B152" s="172">
        <v>38833</v>
      </c>
      <c r="C152" s="302">
        <v>-0.28</v>
      </c>
      <c r="D152" s="172">
        <v>7789</v>
      </c>
      <c r="E152" s="302">
        <v>-0.01</v>
      </c>
      <c r="F152" s="172">
        <v>1636</v>
      </c>
      <c r="G152" s="302">
        <v>-0.36</v>
      </c>
      <c r="H152" s="172">
        <v>48258</v>
      </c>
      <c r="I152" s="303">
        <v>-0.25</v>
      </c>
      <c r="J152" s="264">
        <v>1732.95</v>
      </c>
      <c r="K152" s="69">
        <v>1726.55</v>
      </c>
      <c r="L152" s="135">
        <f t="shared" si="8"/>
        <v>6.400000000000091</v>
      </c>
      <c r="M152" s="306">
        <f t="shared" si="9"/>
        <v>0.3706814166980447</v>
      </c>
      <c r="N152" s="78">
        <f>Margins!B152</f>
        <v>150</v>
      </c>
      <c r="O152" s="25">
        <f t="shared" si="10"/>
        <v>1168350</v>
      </c>
      <c r="P152" s="25">
        <f t="shared" si="11"/>
        <v>245400</v>
      </c>
      <c r="R152" s="25"/>
    </row>
    <row r="153" spans="1:18" ht="13.5">
      <c r="A153" s="193" t="s">
        <v>298</v>
      </c>
      <c r="B153" s="172">
        <v>7229</v>
      </c>
      <c r="C153" s="302">
        <v>1.47</v>
      </c>
      <c r="D153" s="172">
        <v>6</v>
      </c>
      <c r="E153" s="302">
        <v>5</v>
      </c>
      <c r="F153" s="172">
        <v>0</v>
      </c>
      <c r="G153" s="302">
        <v>0</v>
      </c>
      <c r="H153" s="172">
        <v>7235</v>
      </c>
      <c r="I153" s="303">
        <v>1.47</v>
      </c>
      <c r="J153" s="264">
        <v>606.3</v>
      </c>
      <c r="K153" s="69">
        <v>580.8</v>
      </c>
      <c r="L153" s="135">
        <f t="shared" si="8"/>
        <v>25.5</v>
      </c>
      <c r="M153" s="306">
        <f t="shared" si="9"/>
        <v>4.390495867768596</v>
      </c>
      <c r="N153" s="78">
        <f>Margins!B153</f>
        <v>1000</v>
      </c>
      <c r="O153" s="25">
        <f t="shared" si="10"/>
        <v>6000</v>
      </c>
      <c r="P153" s="25">
        <f t="shared" si="11"/>
        <v>0</v>
      </c>
      <c r="R153" s="25"/>
    </row>
    <row r="154" spans="1:18" ht="13.5">
      <c r="A154" s="193" t="s">
        <v>424</v>
      </c>
      <c r="B154" s="172">
        <v>5923</v>
      </c>
      <c r="C154" s="302">
        <v>0.43</v>
      </c>
      <c r="D154" s="172">
        <v>533</v>
      </c>
      <c r="E154" s="302">
        <v>0.32</v>
      </c>
      <c r="F154" s="172">
        <v>94</v>
      </c>
      <c r="G154" s="302">
        <v>0.31</v>
      </c>
      <c r="H154" s="172">
        <v>6550</v>
      </c>
      <c r="I154" s="303">
        <v>0.42</v>
      </c>
      <c r="J154" s="264">
        <v>34</v>
      </c>
      <c r="K154" s="69">
        <v>33.6</v>
      </c>
      <c r="L154" s="135">
        <f t="shared" si="8"/>
        <v>0.3999999999999986</v>
      </c>
      <c r="M154" s="306">
        <f t="shared" si="9"/>
        <v>1.1904761904761862</v>
      </c>
      <c r="N154" s="78">
        <f>Margins!B154</f>
        <v>7150</v>
      </c>
      <c r="O154" s="25">
        <f t="shared" si="10"/>
        <v>3810950</v>
      </c>
      <c r="P154" s="25">
        <f t="shared" si="11"/>
        <v>672100</v>
      </c>
      <c r="R154" s="25"/>
    </row>
    <row r="155" spans="1:18" ht="13.5">
      <c r="A155" s="193" t="s">
        <v>425</v>
      </c>
      <c r="B155" s="172">
        <v>7261</v>
      </c>
      <c r="C155" s="302">
        <v>1.16</v>
      </c>
      <c r="D155" s="172">
        <v>8</v>
      </c>
      <c r="E155" s="302">
        <v>7</v>
      </c>
      <c r="F155" s="172">
        <v>0</v>
      </c>
      <c r="G155" s="302">
        <v>0</v>
      </c>
      <c r="H155" s="172">
        <v>7269</v>
      </c>
      <c r="I155" s="303">
        <v>1.16</v>
      </c>
      <c r="J155" s="264">
        <v>464</v>
      </c>
      <c r="K155" s="69">
        <v>439.2</v>
      </c>
      <c r="L155" s="135">
        <f t="shared" si="8"/>
        <v>24.80000000000001</v>
      </c>
      <c r="M155" s="306">
        <f t="shared" si="9"/>
        <v>5.6466302367941745</v>
      </c>
      <c r="N155" s="78">
        <f>Margins!B155</f>
        <v>450</v>
      </c>
      <c r="O155" s="25">
        <f t="shared" si="10"/>
        <v>3600</v>
      </c>
      <c r="P155" s="25">
        <f t="shared" si="11"/>
        <v>0</v>
      </c>
      <c r="R155" s="25"/>
    </row>
    <row r="156" spans="1:16" ht="13.5">
      <c r="A156" s="193" t="s">
        <v>216</v>
      </c>
      <c r="B156" s="172">
        <v>10285</v>
      </c>
      <c r="C156" s="302">
        <v>0.3</v>
      </c>
      <c r="D156" s="172">
        <v>997</v>
      </c>
      <c r="E156" s="302">
        <v>0.06</v>
      </c>
      <c r="F156" s="172">
        <v>262</v>
      </c>
      <c r="G156" s="302">
        <v>0.57</v>
      </c>
      <c r="H156" s="172">
        <v>11544</v>
      </c>
      <c r="I156" s="303">
        <v>0.28</v>
      </c>
      <c r="J156" s="264">
        <v>97.2</v>
      </c>
      <c r="K156" s="69">
        <v>97.5</v>
      </c>
      <c r="L156" s="135">
        <f t="shared" si="8"/>
        <v>-0.29999999999999716</v>
      </c>
      <c r="M156" s="306">
        <f t="shared" si="9"/>
        <v>-0.30769230769230477</v>
      </c>
      <c r="N156" s="78">
        <f>Margins!B156</f>
        <v>3350</v>
      </c>
      <c r="O156" s="25">
        <f t="shared" si="10"/>
        <v>3339950</v>
      </c>
      <c r="P156" s="25">
        <f t="shared" si="11"/>
        <v>877700</v>
      </c>
    </row>
    <row r="157" spans="1:16" ht="13.5">
      <c r="A157" s="193" t="s">
        <v>235</v>
      </c>
      <c r="B157" s="172">
        <v>6799</v>
      </c>
      <c r="C157" s="302">
        <v>0.27</v>
      </c>
      <c r="D157" s="172">
        <v>581</v>
      </c>
      <c r="E157" s="302">
        <v>-0.13</v>
      </c>
      <c r="F157" s="172">
        <v>145</v>
      </c>
      <c r="G157" s="302">
        <v>-0.43</v>
      </c>
      <c r="H157" s="172">
        <v>7525</v>
      </c>
      <c r="I157" s="303">
        <v>0.2</v>
      </c>
      <c r="J157" s="264">
        <v>135.05</v>
      </c>
      <c r="K157" s="69">
        <v>136.15</v>
      </c>
      <c r="L157" s="135">
        <f t="shared" si="8"/>
        <v>-1.0999999999999943</v>
      </c>
      <c r="M157" s="306">
        <f t="shared" si="9"/>
        <v>-0.8079324274696983</v>
      </c>
      <c r="N157" s="78">
        <f>Margins!B157</f>
        <v>2700</v>
      </c>
      <c r="O157" s="25">
        <f t="shared" si="10"/>
        <v>1568700</v>
      </c>
      <c r="P157" s="25">
        <f t="shared" si="11"/>
        <v>391500</v>
      </c>
    </row>
    <row r="158" spans="1:16" ht="13.5">
      <c r="A158" s="193" t="s">
        <v>204</v>
      </c>
      <c r="B158" s="172">
        <v>3184</v>
      </c>
      <c r="C158" s="302">
        <v>-0.74</v>
      </c>
      <c r="D158" s="172">
        <v>540</v>
      </c>
      <c r="E158" s="302">
        <v>-0.05</v>
      </c>
      <c r="F158" s="172">
        <v>107</v>
      </c>
      <c r="G158" s="302">
        <v>-0.55</v>
      </c>
      <c r="H158" s="172">
        <v>3831</v>
      </c>
      <c r="I158" s="303">
        <v>-0.71</v>
      </c>
      <c r="J158" s="264">
        <v>471</v>
      </c>
      <c r="K158" s="69">
        <v>468.7</v>
      </c>
      <c r="L158" s="135">
        <f t="shared" si="8"/>
        <v>2.3000000000000114</v>
      </c>
      <c r="M158" s="306">
        <f t="shared" si="9"/>
        <v>0.49071901002773877</v>
      </c>
      <c r="N158" s="78">
        <f>Margins!B158</f>
        <v>600</v>
      </c>
      <c r="O158" s="25">
        <f t="shared" si="10"/>
        <v>324000</v>
      </c>
      <c r="P158" s="25">
        <f t="shared" si="11"/>
        <v>64200</v>
      </c>
    </row>
    <row r="159" spans="1:16" ht="13.5">
      <c r="A159" s="193" t="s">
        <v>205</v>
      </c>
      <c r="B159" s="172">
        <v>36209</v>
      </c>
      <c r="C159" s="302">
        <v>0.42</v>
      </c>
      <c r="D159" s="172">
        <v>3441</v>
      </c>
      <c r="E159" s="302">
        <v>0.72</v>
      </c>
      <c r="F159" s="172">
        <v>1553</v>
      </c>
      <c r="G159" s="302">
        <v>0.82</v>
      </c>
      <c r="H159" s="172">
        <v>41203</v>
      </c>
      <c r="I159" s="303">
        <v>0.46</v>
      </c>
      <c r="J159" s="264">
        <v>1423.8</v>
      </c>
      <c r="K159" s="69">
        <v>1371.9</v>
      </c>
      <c r="L159" s="135">
        <f t="shared" si="8"/>
        <v>51.899999999999864</v>
      </c>
      <c r="M159" s="306">
        <f t="shared" si="9"/>
        <v>3.783074568117199</v>
      </c>
      <c r="N159" s="78">
        <f>Margins!B159</f>
        <v>250</v>
      </c>
      <c r="O159" s="25">
        <f t="shared" si="10"/>
        <v>860250</v>
      </c>
      <c r="P159" s="25">
        <f t="shared" si="11"/>
        <v>388250</v>
      </c>
    </row>
    <row r="160" spans="1:16" ht="13.5">
      <c r="A160" s="193" t="s">
        <v>37</v>
      </c>
      <c r="B160" s="172">
        <v>645</v>
      </c>
      <c r="C160" s="302">
        <v>0.9</v>
      </c>
      <c r="D160" s="172">
        <v>4</v>
      </c>
      <c r="E160" s="302">
        <v>-0.33</v>
      </c>
      <c r="F160" s="172">
        <v>0</v>
      </c>
      <c r="G160" s="302">
        <v>0</v>
      </c>
      <c r="H160" s="172">
        <v>649</v>
      </c>
      <c r="I160" s="303">
        <v>0.88</v>
      </c>
      <c r="J160" s="264">
        <v>192.2</v>
      </c>
      <c r="K160" s="69">
        <v>190.1</v>
      </c>
      <c r="L160" s="135">
        <f t="shared" si="8"/>
        <v>2.0999999999999943</v>
      </c>
      <c r="M160" s="306">
        <f t="shared" si="9"/>
        <v>1.1046817464492342</v>
      </c>
      <c r="N160" s="78">
        <f>Margins!B160</f>
        <v>1600</v>
      </c>
      <c r="O160" s="25">
        <f t="shared" si="10"/>
        <v>6400</v>
      </c>
      <c r="P160" s="25">
        <f t="shared" si="11"/>
        <v>0</v>
      </c>
    </row>
    <row r="161" spans="1:16" ht="13.5">
      <c r="A161" s="193" t="s">
        <v>299</v>
      </c>
      <c r="B161" s="172">
        <v>1995</v>
      </c>
      <c r="C161" s="302">
        <v>0.12</v>
      </c>
      <c r="D161" s="172">
        <v>17</v>
      </c>
      <c r="E161" s="302">
        <v>-0.68</v>
      </c>
      <c r="F161" s="172">
        <v>0</v>
      </c>
      <c r="G161" s="302">
        <v>-1</v>
      </c>
      <c r="H161" s="172">
        <v>2012</v>
      </c>
      <c r="I161" s="303">
        <v>0.1</v>
      </c>
      <c r="J161" s="264">
        <v>1743.9</v>
      </c>
      <c r="K161" s="69">
        <v>1759.35</v>
      </c>
      <c r="L161" s="135">
        <f t="shared" si="8"/>
        <v>-15.449999999999818</v>
      </c>
      <c r="M161" s="306">
        <f t="shared" si="9"/>
        <v>-0.878165231477524</v>
      </c>
      <c r="N161" s="78">
        <f>Margins!B161</f>
        <v>150</v>
      </c>
      <c r="O161" s="25">
        <f t="shared" si="10"/>
        <v>2550</v>
      </c>
      <c r="P161" s="25">
        <f t="shared" si="11"/>
        <v>0</v>
      </c>
    </row>
    <row r="162" spans="1:16" ht="13.5">
      <c r="A162" s="193" t="s">
        <v>426</v>
      </c>
      <c r="B162" s="172">
        <v>141</v>
      </c>
      <c r="C162" s="302">
        <v>0.27</v>
      </c>
      <c r="D162" s="172">
        <v>0</v>
      </c>
      <c r="E162" s="302">
        <v>0</v>
      </c>
      <c r="F162" s="172">
        <v>0</v>
      </c>
      <c r="G162" s="302">
        <v>0</v>
      </c>
      <c r="H162" s="172">
        <v>141</v>
      </c>
      <c r="I162" s="303">
        <v>0.27</v>
      </c>
      <c r="J162" s="264">
        <v>1178.3</v>
      </c>
      <c r="K162" s="69">
        <v>1142.9</v>
      </c>
      <c r="L162" s="135">
        <f t="shared" si="8"/>
        <v>35.399999999999864</v>
      </c>
      <c r="M162" s="306">
        <f t="shared" si="9"/>
        <v>3.097383848105684</v>
      </c>
      <c r="N162" s="78">
        <f>Margins!B162</f>
        <v>200</v>
      </c>
      <c r="O162" s="25">
        <f t="shared" si="10"/>
        <v>0</v>
      </c>
      <c r="P162" s="25">
        <f t="shared" si="11"/>
        <v>0</v>
      </c>
    </row>
    <row r="163" spans="1:17" ht="15" customHeight="1">
      <c r="A163" s="193" t="s">
        <v>228</v>
      </c>
      <c r="B163" s="172">
        <v>3370</v>
      </c>
      <c r="C163" s="302">
        <v>-0.23</v>
      </c>
      <c r="D163" s="172">
        <v>8</v>
      </c>
      <c r="E163" s="302">
        <v>0.33</v>
      </c>
      <c r="F163" s="172">
        <v>0</v>
      </c>
      <c r="G163" s="302">
        <v>0</v>
      </c>
      <c r="H163" s="172">
        <v>3378</v>
      </c>
      <c r="I163" s="303">
        <v>-0.23</v>
      </c>
      <c r="J163" s="264">
        <v>1336.15</v>
      </c>
      <c r="K163" s="69">
        <v>1342.05</v>
      </c>
      <c r="L163" s="135">
        <f t="shared" si="8"/>
        <v>-5.899999999999864</v>
      </c>
      <c r="M163" s="306">
        <f t="shared" si="9"/>
        <v>-0.4396259453820546</v>
      </c>
      <c r="N163" s="78">
        <f>Margins!B163</f>
        <v>188</v>
      </c>
      <c r="O163" s="25">
        <f t="shared" si="10"/>
        <v>1504</v>
      </c>
      <c r="P163" s="25">
        <f t="shared" si="11"/>
        <v>0</v>
      </c>
      <c r="Q163" s="69"/>
    </row>
    <row r="164" spans="1:17" ht="15" customHeight="1">
      <c r="A164" s="193" t="s">
        <v>427</v>
      </c>
      <c r="B164" s="172">
        <v>3272</v>
      </c>
      <c r="C164" s="302">
        <v>0.14</v>
      </c>
      <c r="D164" s="172">
        <v>8</v>
      </c>
      <c r="E164" s="302">
        <v>1</v>
      </c>
      <c r="F164" s="172">
        <v>0</v>
      </c>
      <c r="G164" s="302">
        <v>-1</v>
      </c>
      <c r="H164" s="172">
        <v>3280</v>
      </c>
      <c r="I164" s="303">
        <v>0.14</v>
      </c>
      <c r="J164" s="264">
        <v>90.75</v>
      </c>
      <c r="K164" s="69">
        <v>90.8</v>
      </c>
      <c r="L164" s="135">
        <f t="shared" si="8"/>
        <v>-0.04999999999999716</v>
      </c>
      <c r="M164" s="306">
        <f t="shared" si="9"/>
        <v>-0.05506607929515106</v>
      </c>
      <c r="N164" s="78">
        <f>Margins!B164</f>
        <v>2600</v>
      </c>
      <c r="O164" s="25">
        <f t="shared" si="10"/>
        <v>20800</v>
      </c>
      <c r="P164" s="25">
        <f t="shared" si="11"/>
        <v>0</v>
      </c>
      <c r="Q164" s="69"/>
    </row>
    <row r="165" spans="1:17" ht="15" customHeight="1">
      <c r="A165" s="193" t="s">
        <v>276</v>
      </c>
      <c r="B165" s="172">
        <v>801</v>
      </c>
      <c r="C165" s="302">
        <v>0.51</v>
      </c>
      <c r="D165" s="172">
        <v>0</v>
      </c>
      <c r="E165" s="302">
        <v>0</v>
      </c>
      <c r="F165" s="172">
        <v>0</v>
      </c>
      <c r="G165" s="302">
        <v>0</v>
      </c>
      <c r="H165" s="172">
        <v>801</v>
      </c>
      <c r="I165" s="303">
        <v>0.51</v>
      </c>
      <c r="J165" s="264">
        <v>858.2</v>
      </c>
      <c r="K165" s="69">
        <v>848.7</v>
      </c>
      <c r="L165" s="135">
        <f t="shared" si="8"/>
        <v>9.5</v>
      </c>
      <c r="M165" s="306">
        <f t="shared" si="9"/>
        <v>1.1193590196771532</v>
      </c>
      <c r="N165" s="78">
        <f>Margins!B165</f>
        <v>350</v>
      </c>
      <c r="O165" s="25">
        <f t="shared" si="10"/>
        <v>0</v>
      </c>
      <c r="P165" s="25">
        <f t="shared" si="11"/>
        <v>0</v>
      </c>
      <c r="Q165" s="69"/>
    </row>
    <row r="166" spans="1:17" ht="15" customHeight="1">
      <c r="A166" s="193" t="s">
        <v>180</v>
      </c>
      <c r="B166" s="172">
        <v>2139</v>
      </c>
      <c r="C166" s="302">
        <v>1.59</v>
      </c>
      <c r="D166" s="172">
        <v>21</v>
      </c>
      <c r="E166" s="302">
        <v>-0.34</v>
      </c>
      <c r="F166" s="172">
        <v>0</v>
      </c>
      <c r="G166" s="302">
        <v>0</v>
      </c>
      <c r="H166" s="172">
        <v>2160</v>
      </c>
      <c r="I166" s="303">
        <v>1.51</v>
      </c>
      <c r="J166" s="264">
        <v>161.95</v>
      </c>
      <c r="K166" s="69">
        <v>161.55</v>
      </c>
      <c r="L166" s="135">
        <f t="shared" si="8"/>
        <v>0.39999999999997726</v>
      </c>
      <c r="M166" s="306">
        <f t="shared" si="9"/>
        <v>0.24760136180747586</v>
      </c>
      <c r="N166" s="78">
        <f>Margins!B166</f>
        <v>1500</v>
      </c>
      <c r="O166" s="25">
        <f t="shared" si="10"/>
        <v>31500</v>
      </c>
      <c r="P166" s="25">
        <f t="shared" si="11"/>
        <v>0</v>
      </c>
      <c r="Q166" s="69"/>
    </row>
    <row r="167" spans="1:17" ht="15" customHeight="1">
      <c r="A167" s="193" t="s">
        <v>181</v>
      </c>
      <c r="B167" s="172">
        <v>214</v>
      </c>
      <c r="C167" s="302">
        <v>0.96</v>
      </c>
      <c r="D167" s="172">
        <v>0</v>
      </c>
      <c r="E167" s="302">
        <v>0</v>
      </c>
      <c r="F167" s="172">
        <v>0</v>
      </c>
      <c r="G167" s="302">
        <v>0</v>
      </c>
      <c r="H167" s="172">
        <v>214</v>
      </c>
      <c r="I167" s="303">
        <v>0.96</v>
      </c>
      <c r="J167" s="264">
        <v>341.45</v>
      </c>
      <c r="K167" s="69">
        <v>334.15</v>
      </c>
      <c r="L167" s="135">
        <f t="shared" si="8"/>
        <v>7.300000000000011</v>
      </c>
      <c r="M167" s="306">
        <f t="shared" si="9"/>
        <v>2.1846476133473027</v>
      </c>
      <c r="N167" s="78">
        <f>Margins!B167</f>
        <v>850</v>
      </c>
      <c r="O167" s="25">
        <f t="shared" si="10"/>
        <v>0</v>
      </c>
      <c r="P167" s="25">
        <f t="shared" si="11"/>
        <v>0</v>
      </c>
      <c r="Q167" s="69"/>
    </row>
    <row r="168" spans="1:17" ht="15" customHeight="1">
      <c r="A168" s="193" t="s">
        <v>150</v>
      </c>
      <c r="B168" s="172">
        <v>24556</v>
      </c>
      <c r="C168" s="302">
        <v>1.54</v>
      </c>
      <c r="D168" s="172">
        <v>309</v>
      </c>
      <c r="E168" s="302">
        <v>10.88</v>
      </c>
      <c r="F168" s="172">
        <v>2</v>
      </c>
      <c r="G168" s="302">
        <v>1</v>
      </c>
      <c r="H168" s="172">
        <v>24867</v>
      </c>
      <c r="I168" s="303">
        <v>1.56</v>
      </c>
      <c r="J168" s="264">
        <v>609</v>
      </c>
      <c r="K168" s="69">
        <v>560.05</v>
      </c>
      <c r="L168" s="135">
        <f t="shared" si="8"/>
        <v>48.950000000000045</v>
      </c>
      <c r="M168" s="306">
        <f t="shared" si="9"/>
        <v>8.74029104544238</v>
      </c>
      <c r="N168" s="78">
        <f>Margins!B168</f>
        <v>438</v>
      </c>
      <c r="O168" s="25">
        <f t="shared" si="10"/>
        <v>135342</v>
      </c>
      <c r="P168" s="25">
        <f t="shared" si="11"/>
        <v>876</v>
      </c>
      <c r="Q168" s="69"/>
    </row>
    <row r="169" spans="1:17" ht="15" customHeight="1">
      <c r="A169" s="193" t="s">
        <v>428</v>
      </c>
      <c r="B169" s="172">
        <v>368</v>
      </c>
      <c r="C169" s="302">
        <v>-0.6</v>
      </c>
      <c r="D169" s="172">
        <v>3</v>
      </c>
      <c r="E169" s="302">
        <v>-0.25</v>
      </c>
      <c r="F169" s="172">
        <v>0</v>
      </c>
      <c r="G169" s="302">
        <v>0</v>
      </c>
      <c r="H169" s="172">
        <v>371</v>
      </c>
      <c r="I169" s="303">
        <v>-0.6</v>
      </c>
      <c r="J169" s="264">
        <v>164.35</v>
      </c>
      <c r="K169" s="69">
        <v>165.8</v>
      </c>
      <c r="L169" s="135">
        <f t="shared" si="8"/>
        <v>-1.450000000000017</v>
      </c>
      <c r="M169" s="306">
        <f t="shared" si="9"/>
        <v>-0.8745476477684059</v>
      </c>
      <c r="N169" s="78">
        <f>Margins!B169</f>
        <v>1250</v>
      </c>
      <c r="O169" s="25">
        <f t="shared" si="10"/>
        <v>3750</v>
      </c>
      <c r="P169" s="25">
        <f t="shared" si="11"/>
        <v>0</v>
      </c>
      <c r="Q169" s="69"/>
    </row>
    <row r="170" spans="1:17" ht="15" customHeight="1">
      <c r="A170" s="193" t="s">
        <v>429</v>
      </c>
      <c r="B170" s="172">
        <v>2669</v>
      </c>
      <c r="C170" s="302">
        <v>-0.13</v>
      </c>
      <c r="D170" s="172">
        <v>4</v>
      </c>
      <c r="E170" s="302">
        <v>-0.2</v>
      </c>
      <c r="F170" s="172">
        <v>0</v>
      </c>
      <c r="G170" s="302">
        <v>0</v>
      </c>
      <c r="H170" s="172">
        <v>2673</v>
      </c>
      <c r="I170" s="303">
        <v>-0.13</v>
      </c>
      <c r="J170" s="264">
        <v>240.45</v>
      </c>
      <c r="K170" s="69">
        <v>237.85</v>
      </c>
      <c r="L170" s="135">
        <f t="shared" si="8"/>
        <v>2.5999999999999943</v>
      </c>
      <c r="M170" s="306">
        <f t="shared" si="9"/>
        <v>1.0931259196972858</v>
      </c>
      <c r="N170" s="78">
        <f>Margins!B170</f>
        <v>1050</v>
      </c>
      <c r="O170" s="25">
        <f t="shared" si="10"/>
        <v>4200</v>
      </c>
      <c r="P170" s="25">
        <f t="shared" si="11"/>
        <v>0</v>
      </c>
      <c r="Q170" s="69"/>
    </row>
    <row r="171" spans="1:17" ht="15" customHeight="1">
      <c r="A171" s="193" t="s">
        <v>151</v>
      </c>
      <c r="B171" s="172">
        <v>457</v>
      </c>
      <c r="C171" s="302">
        <v>0.1</v>
      </c>
      <c r="D171" s="172">
        <v>0</v>
      </c>
      <c r="E171" s="302">
        <v>0</v>
      </c>
      <c r="F171" s="172">
        <v>0</v>
      </c>
      <c r="G171" s="302">
        <v>0</v>
      </c>
      <c r="H171" s="172">
        <v>457</v>
      </c>
      <c r="I171" s="303">
        <v>0.1</v>
      </c>
      <c r="J171" s="264">
        <v>1050.65</v>
      </c>
      <c r="K171" s="69">
        <v>1045.2</v>
      </c>
      <c r="L171" s="135">
        <f t="shared" si="8"/>
        <v>5.4500000000000455</v>
      </c>
      <c r="M171" s="306">
        <f t="shared" si="9"/>
        <v>0.5214313050133988</v>
      </c>
      <c r="N171" s="78">
        <f>Margins!B171</f>
        <v>225</v>
      </c>
      <c r="O171" s="25">
        <f t="shared" si="10"/>
        <v>0</v>
      </c>
      <c r="P171" s="25">
        <f t="shared" si="11"/>
        <v>0</v>
      </c>
      <c r="Q171" s="69"/>
    </row>
    <row r="172" spans="1:17" ht="15" customHeight="1">
      <c r="A172" s="193" t="s">
        <v>214</v>
      </c>
      <c r="B172" s="172">
        <v>1607</v>
      </c>
      <c r="C172" s="302">
        <v>0.75</v>
      </c>
      <c r="D172" s="172">
        <v>0</v>
      </c>
      <c r="E172" s="302">
        <v>0</v>
      </c>
      <c r="F172" s="172">
        <v>0</v>
      </c>
      <c r="G172" s="302">
        <v>0</v>
      </c>
      <c r="H172" s="172">
        <v>1607</v>
      </c>
      <c r="I172" s="303">
        <v>0.75</v>
      </c>
      <c r="J172" s="264">
        <v>1537.2</v>
      </c>
      <c r="K172" s="69">
        <v>1470.35</v>
      </c>
      <c r="L172" s="135">
        <f t="shared" si="8"/>
        <v>66.85000000000014</v>
      </c>
      <c r="M172" s="306">
        <f t="shared" si="9"/>
        <v>4.546536538919314</v>
      </c>
      <c r="N172" s="78">
        <f>Margins!B172</f>
        <v>125</v>
      </c>
      <c r="O172" s="25">
        <f t="shared" si="10"/>
        <v>0</v>
      </c>
      <c r="P172" s="25">
        <f t="shared" si="11"/>
        <v>0</v>
      </c>
      <c r="Q172" s="69"/>
    </row>
    <row r="173" spans="1:17" ht="15" customHeight="1">
      <c r="A173" s="193" t="s">
        <v>229</v>
      </c>
      <c r="B173" s="172">
        <v>3502</v>
      </c>
      <c r="C173" s="302">
        <v>-0.27</v>
      </c>
      <c r="D173" s="172">
        <v>1</v>
      </c>
      <c r="E173" s="302">
        <v>0</v>
      </c>
      <c r="F173" s="172">
        <v>0</v>
      </c>
      <c r="G173" s="302">
        <v>-1</v>
      </c>
      <c r="H173" s="172">
        <v>3503</v>
      </c>
      <c r="I173" s="303">
        <v>-0.27</v>
      </c>
      <c r="J173" s="264">
        <v>1382.2</v>
      </c>
      <c r="K173" s="69">
        <v>1387.2</v>
      </c>
      <c r="L173" s="135">
        <f t="shared" si="8"/>
        <v>-5</v>
      </c>
      <c r="M173" s="306">
        <f t="shared" si="9"/>
        <v>-0.3604382929642445</v>
      </c>
      <c r="N173" s="78">
        <f>Margins!B173</f>
        <v>200</v>
      </c>
      <c r="O173" s="25">
        <f t="shared" si="10"/>
        <v>200</v>
      </c>
      <c r="P173" s="25">
        <f t="shared" si="11"/>
        <v>0</v>
      </c>
      <c r="Q173" s="69"/>
    </row>
    <row r="174" spans="1:17" ht="15" customHeight="1">
      <c r="A174" s="193" t="s">
        <v>91</v>
      </c>
      <c r="B174" s="172">
        <v>760</v>
      </c>
      <c r="C174" s="302">
        <v>0.52</v>
      </c>
      <c r="D174" s="172">
        <v>44</v>
      </c>
      <c r="E174" s="302">
        <v>0.76</v>
      </c>
      <c r="F174" s="172">
        <v>1</v>
      </c>
      <c r="G174" s="302">
        <v>0</v>
      </c>
      <c r="H174" s="172">
        <v>805</v>
      </c>
      <c r="I174" s="303">
        <v>0.53</v>
      </c>
      <c r="J174" s="264">
        <v>75.3</v>
      </c>
      <c r="K174" s="69">
        <v>73.75</v>
      </c>
      <c r="L174" s="135">
        <f t="shared" si="8"/>
        <v>1.5499999999999972</v>
      </c>
      <c r="M174" s="306">
        <f t="shared" si="9"/>
        <v>2.1016949152542335</v>
      </c>
      <c r="N174" s="78">
        <f>Margins!B174</f>
        <v>3800</v>
      </c>
      <c r="O174" s="25">
        <f t="shared" si="10"/>
        <v>167200</v>
      </c>
      <c r="P174" s="25">
        <f t="shared" si="11"/>
        <v>3800</v>
      </c>
      <c r="Q174" s="69"/>
    </row>
    <row r="175" spans="1:17" ht="15" customHeight="1">
      <c r="A175" s="193" t="s">
        <v>152</v>
      </c>
      <c r="B175" s="172">
        <v>190</v>
      </c>
      <c r="C175" s="302">
        <v>0.67</v>
      </c>
      <c r="D175" s="172">
        <v>0</v>
      </c>
      <c r="E175" s="302">
        <v>0</v>
      </c>
      <c r="F175" s="172">
        <v>0</v>
      </c>
      <c r="G175" s="302">
        <v>0</v>
      </c>
      <c r="H175" s="172">
        <v>190</v>
      </c>
      <c r="I175" s="303">
        <v>0.67</v>
      </c>
      <c r="J175" s="264">
        <v>242.35</v>
      </c>
      <c r="K175" s="69">
        <v>243.7</v>
      </c>
      <c r="L175" s="135">
        <f t="shared" si="8"/>
        <v>-1.3499999999999943</v>
      </c>
      <c r="M175" s="306">
        <f t="shared" si="9"/>
        <v>-0.5539597866228947</v>
      </c>
      <c r="N175" s="78">
        <f>Margins!B175</f>
        <v>1350</v>
      </c>
      <c r="O175" s="25">
        <f t="shared" si="10"/>
        <v>0</v>
      </c>
      <c r="P175" s="25">
        <f t="shared" si="11"/>
        <v>0</v>
      </c>
      <c r="Q175" s="69"/>
    </row>
    <row r="176" spans="1:17" ht="15" customHeight="1">
      <c r="A176" s="193" t="s">
        <v>208</v>
      </c>
      <c r="B176" s="172">
        <v>12737</v>
      </c>
      <c r="C176" s="302">
        <v>0.31</v>
      </c>
      <c r="D176" s="172">
        <v>648</v>
      </c>
      <c r="E176" s="302">
        <v>2.47</v>
      </c>
      <c r="F176" s="172">
        <v>85</v>
      </c>
      <c r="G176" s="302">
        <v>2.15</v>
      </c>
      <c r="H176" s="172">
        <v>13470</v>
      </c>
      <c r="I176" s="303">
        <v>0.35</v>
      </c>
      <c r="J176" s="264">
        <v>686.4</v>
      </c>
      <c r="K176" s="69">
        <v>663.5</v>
      </c>
      <c r="L176" s="135">
        <f t="shared" si="8"/>
        <v>22.899999999999977</v>
      </c>
      <c r="M176" s="306">
        <f t="shared" si="9"/>
        <v>3.451394122079876</v>
      </c>
      <c r="N176" s="78">
        <f>Margins!B176</f>
        <v>412</v>
      </c>
      <c r="O176" s="25">
        <f t="shared" si="10"/>
        <v>266976</v>
      </c>
      <c r="P176" s="25">
        <f t="shared" si="11"/>
        <v>35020</v>
      </c>
      <c r="Q176" s="69"/>
    </row>
    <row r="177" spans="1:17" ht="15" customHeight="1">
      <c r="A177" s="193" t="s">
        <v>230</v>
      </c>
      <c r="B177" s="172">
        <v>6871</v>
      </c>
      <c r="C177" s="302">
        <v>5.15</v>
      </c>
      <c r="D177" s="172">
        <v>49</v>
      </c>
      <c r="E177" s="302">
        <v>23.5</v>
      </c>
      <c r="F177" s="172">
        <v>4</v>
      </c>
      <c r="G177" s="302">
        <v>3</v>
      </c>
      <c r="H177" s="172">
        <v>6924</v>
      </c>
      <c r="I177" s="303">
        <v>5.18</v>
      </c>
      <c r="J177" s="264">
        <v>623.15</v>
      </c>
      <c r="K177" s="69">
        <v>596.9</v>
      </c>
      <c r="L177" s="135">
        <f t="shared" si="8"/>
        <v>26.25</v>
      </c>
      <c r="M177" s="306">
        <f t="shared" si="9"/>
        <v>4.39772156140057</v>
      </c>
      <c r="N177" s="78">
        <f>Margins!B177</f>
        <v>400</v>
      </c>
      <c r="O177" s="25">
        <f t="shared" si="10"/>
        <v>19600</v>
      </c>
      <c r="P177" s="25">
        <f t="shared" si="11"/>
        <v>1600</v>
      </c>
      <c r="Q177" s="69"/>
    </row>
    <row r="178" spans="1:17" ht="15" customHeight="1">
      <c r="A178" s="193" t="s">
        <v>185</v>
      </c>
      <c r="B178" s="172">
        <v>8872</v>
      </c>
      <c r="C178" s="302">
        <v>-0.27</v>
      </c>
      <c r="D178" s="172">
        <v>923</v>
      </c>
      <c r="E178" s="302">
        <v>-0.51</v>
      </c>
      <c r="F178" s="172">
        <v>389</v>
      </c>
      <c r="G178" s="302">
        <v>-0.46</v>
      </c>
      <c r="H178" s="172">
        <v>10184</v>
      </c>
      <c r="I178" s="303">
        <v>-0.31</v>
      </c>
      <c r="J178" s="264">
        <v>609.4</v>
      </c>
      <c r="K178" s="69">
        <v>612.05</v>
      </c>
      <c r="L178" s="135">
        <f t="shared" si="8"/>
        <v>-2.6499999999999773</v>
      </c>
      <c r="M178" s="306">
        <f t="shared" si="9"/>
        <v>-0.43297116248672124</v>
      </c>
      <c r="N178" s="78">
        <f>Margins!B178</f>
        <v>675</v>
      </c>
      <c r="O178" s="25">
        <f t="shared" si="10"/>
        <v>623025</v>
      </c>
      <c r="P178" s="25">
        <f t="shared" si="11"/>
        <v>262575</v>
      </c>
      <c r="Q178" s="69"/>
    </row>
    <row r="179" spans="1:17" ht="15" customHeight="1">
      <c r="A179" s="193" t="s">
        <v>206</v>
      </c>
      <c r="B179" s="172">
        <v>3393</v>
      </c>
      <c r="C179" s="302">
        <v>3.6</v>
      </c>
      <c r="D179" s="172">
        <v>2</v>
      </c>
      <c r="E179" s="302">
        <v>-0.75</v>
      </c>
      <c r="F179" s="172">
        <v>0</v>
      </c>
      <c r="G179" s="302">
        <v>0</v>
      </c>
      <c r="H179" s="172">
        <v>3395</v>
      </c>
      <c r="I179" s="303">
        <v>3.55</v>
      </c>
      <c r="J179" s="264">
        <v>825.3</v>
      </c>
      <c r="K179" s="69">
        <v>813.45</v>
      </c>
      <c r="L179" s="135">
        <f t="shared" si="8"/>
        <v>11.849999999999909</v>
      </c>
      <c r="M179" s="306">
        <f t="shared" si="9"/>
        <v>1.4567582518900863</v>
      </c>
      <c r="N179" s="78">
        <f>Margins!B179</f>
        <v>550</v>
      </c>
      <c r="O179" s="25">
        <f t="shared" si="10"/>
        <v>1100</v>
      </c>
      <c r="P179" s="25">
        <f t="shared" si="11"/>
        <v>0</v>
      </c>
      <c r="Q179" s="69"/>
    </row>
    <row r="180" spans="1:17" ht="15" customHeight="1">
      <c r="A180" s="193" t="s">
        <v>118</v>
      </c>
      <c r="B180" s="172">
        <v>4734</v>
      </c>
      <c r="C180" s="302">
        <v>-0.22</v>
      </c>
      <c r="D180" s="172">
        <v>182</v>
      </c>
      <c r="E180" s="302">
        <v>-0.43</v>
      </c>
      <c r="F180" s="172">
        <v>8</v>
      </c>
      <c r="G180" s="302">
        <v>-0.81</v>
      </c>
      <c r="H180" s="172">
        <v>4924</v>
      </c>
      <c r="I180" s="303">
        <v>-0.24</v>
      </c>
      <c r="J180" s="264">
        <v>1147</v>
      </c>
      <c r="K180" s="69">
        <v>1160</v>
      </c>
      <c r="L180" s="135">
        <f t="shared" si="8"/>
        <v>-13</v>
      </c>
      <c r="M180" s="306">
        <f t="shared" si="9"/>
        <v>-1.1206896551724137</v>
      </c>
      <c r="N180" s="78">
        <f>Margins!B180</f>
        <v>250</v>
      </c>
      <c r="O180" s="25">
        <f t="shared" si="10"/>
        <v>45500</v>
      </c>
      <c r="P180" s="25">
        <f t="shared" si="11"/>
        <v>2000</v>
      </c>
      <c r="Q180" s="69"/>
    </row>
    <row r="181" spans="1:17" ht="15" customHeight="1">
      <c r="A181" s="193" t="s">
        <v>231</v>
      </c>
      <c r="B181" s="172">
        <v>9047</v>
      </c>
      <c r="C181" s="302">
        <v>1.81</v>
      </c>
      <c r="D181" s="172">
        <v>1</v>
      </c>
      <c r="E181" s="302">
        <v>0</v>
      </c>
      <c r="F181" s="172">
        <v>0</v>
      </c>
      <c r="G181" s="302">
        <v>0</v>
      </c>
      <c r="H181" s="172">
        <v>9048</v>
      </c>
      <c r="I181" s="303">
        <v>1.81</v>
      </c>
      <c r="J181" s="264">
        <v>1199.4</v>
      </c>
      <c r="K181" s="69">
        <v>1135.7</v>
      </c>
      <c r="L181" s="135">
        <f t="shared" si="8"/>
        <v>63.700000000000045</v>
      </c>
      <c r="M181" s="306">
        <f t="shared" si="9"/>
        <v>5.608875583340675</v>
      </c>
      <c r="N181" s="78">
        <f>Margins!B181</f>
        <v>206</v>
      </c>
      <c r="O181" s="25">
        <f t="shared" si="10"/>
        <v>206</v>
      </c>
      <c r="P181" s="25">
        <f t="shared" si="11"/>
        <v>0</v>
      </c>
      <c r="Q181" s="69"/>
    </row>
    <row r="182" spans="1:17" ht="15" customHeight="1">
      <c r="A182" s="193" t="s">
        <v>300</v>
      </c>
      <c r="B182" s="172">
        <v>70</v>
      </c>
      <c r="C182" s="302">
        <v>0.43</v>
      </c>
      <c r="D182" s="172">
        <v>0</v>
      </c>
      <c r="E182" s="302">
        <v>0</v>
      </c>
      <c r="F182" s="172">
        <v>0</v>
      </c>
      <c r="G182" s="302">
        <v>0</v>
      </c>
      <c r="H182" s="172">
        <v>70</v>
      </c>
      <c r="I182" s="303">
        <v>0.43</v>
      </c>
      <c r="J182" s="264">
        <v>51.15</v>
      </c>
      <c r="K182" s="69">
        <v>51.15</v>
      </c>
      <c r="L182" s="135">
        <f t="shared" si="8"/>
        <v>0</v>
      </c>
      <c r="M182" s="306">
        <f t="shared" si="9"/>
        <v>0</v>
      </c>
      <c r="N182" s="78">
        <f>Margins!B182</f>
        <v>7700</v>
      </c>
      <c r="O182" s="25">
        <f t="shared" si="10"/>
        <v>0</v>
      </c>
      <c r="P182" s="25">
        <f t="shared" si="11"/>
        <v>0</v>
      </c>
      <c r="Q182" s="69"/>
    </row>
    <row r="183" spans="1:17" ht="15" customHeight="1">
      <c r="A183" s="193" t="s">
        <v>301</v>
      </c>
      <c r="B183" s="172">
        <v>2515</v>
      </c>
      <c r="C183" s="302">
        <v>0.38</v>
      </c>
      <c r="D183" s="172">
        <v>327</v>
      </c>
      <c r="E183" s="302">
        <v>-0.01</v>
      </c>
      <c r="F183" s="172">
        <v>34</v>
      </c>
      <c r="G183" s="302">
        <v>1.43</v>
      </c>
      <c r="H183" s="172">
        <v>2876</v>
      </c>
      <c r="I183" s="303">
        <v>0.33</v>
      </c>
      <c r="J183" s="264">
        <v>26.55</v>
      </c>
      <c r="K183" s="69">
        <v>26.1</v>
      </c>
      <c r="L183" s="135">
        <f t="shared" si="8"/>
        <v>0.4499999999999993</v>
      </c>
      <c r="M183" s="306">
        <f t="shared" si="9"/>
        <v>1.72413793103448</v>
      </c>
      <c r="N183" s="78">
        <f>Margins!B183</f>
        <v>10450</v>
      </c>
      <c r="O183" s="25">
        <f t="shared" si="10"/>
        <v>3417150</v>
      </c>
      <c r="P183" s="25">
        <f t="shared" si="11"/>
        <v>355300</v>
      </c>
      <c r="Q183" s="69"/>
    </row>
    <row r="184" spans="1:17" ht="15" customHeight="1">
      <c r="A184" s="193" t="s">
        <v>173</v>
      </c>
      <c r="B184" s="172">
        <v>203</v>
      </c>
      <c r="C184" s="302">
        <v>-0.27</v>
      </c>
      <c r="D184" s="172">
        <v>7</v>
      </c>
      <c r="E184" s="302">
        <v>-0.36</v>
      </c>
      <c r="F184" s="172">
        <v>0</v>
      </c>
      <c r="G184" s="302">
        <v>0</v>
      </c>
      <c r="H184" s="172">
        <v>210</v>
      </c>
      <c r="I184" s="303">
        <v>-0.28</v>
      </c>
      <c r="J184" s="264">
        <v>65.75</v>
      </c>
      <c r="K184" s="69">
        <v>65.55</v>
      </c>
      <c r="L184" s="135">
        <f t="shared" si="8"/>
        <v>0.20000000000000284</v>
      </c>
      <c r="M184" s="306">
        <f t="shared" si="9"/>
        <v>0.30511060259344447</v>
      </c>
      <c r="N184" s="78">
        <f>Margins!B184</f>
        <v>2950</v>
      </c>
      <c r="O184" s="25">
        <f t="shared" si="10"/>
        <v>20650</v>
      </c>
      <c r="P184" s="25">
        <f t="shared" si="11"/>
        <v>0</v>
      </c>
      <c r="Q184" s="69"/>
    </row>
    <row r="185" spans="1:17" ht="15" customHeight="1">
      <c r="A185" s="193" t="s">
        <v>302</v>
      </c>
      <c r="B185" s="172">
        <v>2341</v>
      </c>
      <c r="C185" s="302">
        <v>5.38</v>
      </c>
      <c r="D185" s="172">
        <v>1</v>
      </c>
      <c r="E185" s="302">
        <v>0</v>
      </c>
      <c r="F185" s="172">
        <v>0</v>
      </c>
      <c r="G185" s="302">
        <v>0</v>
      </c>
      <c r="H185" s="172">
        <v>2342</v>
      </c>
      <c r="I185" s="303">
        <v>5.38</v>
      </c>
      <c r="J185" s="264">
        <v>841.25</v>
      </c>
      <c r="K185" s="69">
        <v>819.55</v>
      </c>
      <c r="L185" s="135">
        <f t="shared" si="8"/>
        <v>21.700000000000045</v>
      </c>
      <c r="M185" s="306">
        <f t="shared" si="9"/>
        <v>2.647794521383692</v>
      </c>
      <c r="N185" s="78">
        <f>Margins!B185</f>
        <v>200</v>
      </c>
      <c r="O185" s="25">
        <f t="shared" si="10"/>
        <v>200</v>
      </c>
      <c r="P185" s="25">
        <f t="shared" si="11"/>
        <v>0</v>
      </c>
      <c r="Q185" s="69"/>
    </row>
    <row r="186" spans="1:17" ht="15" customHeight="1">
      <c r="A186" s="193" t="s">
        <v>82</v>
      </c>
      <c r="B186" s="172">
        <v>1813</v>
      </c>
      <c r="C186" s="302">
        <v>-0.2</v>
      </c>
      <c r="D186" s="172">
        <v>41</v>
      </c>
      <c r="E186" s="302">
        <v>-0.58</v>
      </c>
      <c r="F186" s="172">
        <v>2</v>
      </c>
      <c r="G186" s="302">
        <v>-0.5</v>
      </c>
      <c r="H186" s="172">
        <v>1856</v>
      </c>
      <c r="I186" s="303">
        <v>-0.22</v>
      </c>
      <c r="J186" s="264">
        <v>133.05</v>
      </c>
      <c r="K186" s="69">
        <v>130.1</v>
      </c>
      <c r="L186" s="135">
        <f t="shared" si="8"/>
        <v>2.950000000000017</v>
      </c>
      <c r="M186" s="306">
        <f t="shared" si="9"/>
        <v>2.267486548808622</v>
      </c>
      <c r="N186" s="78">
        <f>Margins!B186</f>
        <v>2100</v>
      </c>
      <c r="O186" s="25">
        <f t="shared" si="10"/>
        <v>86100</v>
      </c>
      <c r="P186" s="25">
        <f t="shared" si="11"/>
        <v>4200</v>
      </c>
      <c r="Q186" s="69"/>
    </row>
    <row r="187" spans="1:17" ht="15" customHeight="1">
      <c r="A187" s="193" t="s">
        <v>430</v>
      </c>
      <c r="B187" s="172">
        <v>495</v>
      </c>
      <c r="C187" s="302">
        <v>1.16</v>
      </c>
      <c r="D187" s="172">
        <v>0</v>
      </c>
      <c r="E187" s="302">
        <v>0</v>
      </c>
      <c r="F187" s="172">
        <v>0</v>
      </c>
      <c r="G187" s="302">
        <v>0</v>
      </c>
      <c r="H187" s="172">
        <v>495</v>
      </c>
      <c r="I187" s="303">
        <v>1.16</v>
      </c>
      <c r="J187" s="264">
        <v>305.55</v>
      </c>
      <c r="K187" s="69">
        <v>298.6</v>
      </c>
      <c r="L187" s="135">
        <f t="shared" si="8"/>
        <v>6.949999999999989</v>
      </c>
      <c r="M187" s="306">
        <f t="shared" si="9"/>
        <v>2.327528466175482</v>
      </c>
      <c r="N187" s="78">
        <f>Margins!B187</f>
        <v>700</v>
      </c>
      <c r="O187" s="25">
        <f t="shared" si="10"/>
        <v>0</v>
      </c>
      <c r="P187" s="25">
        <f t="shared" si="11"/>
        <v>0</v>
      </c>
      <c r="Q187" s="69"/>
    </row>
    <row r="188" spans="1:17" ht="15" customHeight="1">
      <c r="A188" s="193" t="s">
        <v>431</v>
      </c>
      <c r="B188" s="172">
        <v>7686</v>
      </c>
      <c r="C188" s="302">
        <v>-0.09</v>
      </c>
      <c r="D188" s="172">
        <v>84</v>
      </c>
      <c r="E188" s="302">
        <v>0</v>
      </c>
      <c r="F188" s="172">
        <v>3</v>
      </c>
      <c r="G188" s="302">
        <v>-0.25</v>
      </c>
      <c r="H188" s="172">
        <v>7773</v>
      </c>
      <c r="I188" s="303">
        <v>-0.09</v>
      </c>
      <c r="J188" s="264">
        <v>517.2</v>
      </c>
      <c r="K188" s="69">
        <v>515.4</v>
      </c>
      <c r="L188" s="135">
        <f t="shared" si="8"/>
        <v>1.8000000000000682</v>
      </c>
      <c r="M188" s="306">
        <f t="shared" si="9"/>
        <v>0.34924330616997834</v>
      </c>
      <c r="N188" s="78">
        <f>Margins!B188</f>
        <v>450</v>
      </c>
      <c r="O188" s="25">
        <f t="shared" si="10"/>
        <v>37800</v>
      </c>
      <c r="P188" s="25">
        <f t="shared" si="11"/>
        <v>1350</v>
      </c>
      <c r="Q188" s="69"/>
    </row>
    <row r="189" spans="1:17" ht="15" customHeight="1">
      <c r="A189" s="193" t="s">
        <v>153</v>
      </c>
      <c r="B189" s="172">
        <v>2145</v>
      </c>
      <c r="C189" s="302">
        <v>0.12</v>
      </c>
      <c r="D189" s="172">
        <v>0</v>
      </c>
      <c r="E189" s="302">
        <v>0</v>
      </c>
      <c r="F189" s="172">
        <v>0</v>
      </c>
      <c r="G189" s="302">
        <v>0</v>
      </c>
      <c r="H189" s="172">
        <v>2145</v>
      </c>
      <c r="I189" s="303">
        <v>0.12</v>
      </c>
      <c r="J189" s="264">
        <v>620.5</v>
      </c>
      <c r="K189" s="69">
        <v>613.45</v>
      </c>
      <c r="L189" s="135">
        <f t="shared" si="8"/>
        <v>7.0499999999999545</v>
      </c>
      <c r="M189" s="306">
        <f t="shared" si="9"/>
        <v>1.1492379167006201</v>
      </c>
      <c r="N189" s="78">
        <f>Margins!B189</f>
        <v>450</v>
      </c>
      <c r="O189" s="25">
        <f t="shared" si="10"/>
        <v>0</v>
      </c>
      <c r="P189" s="25">
        <f t="shared" si="11"/>
        <v>0</v>
      </c>
      <c r="Q189" s="69"/>
    </row>
    <row r="190" spans="1:17" ht="15" customHeight="1">
      <c r="A190" s="193" t="s">
        <v>154</v>
      </c>
      <c r="B190" s="172">
        <v>273</v>
      </c>
      <c r="C190" s="302">
        <v>-0.47</v>
      </c>
      <c r="D190" s="172">
        <v>8</v>
      </c>
      <c r="E190" s="302">
        <v>-0.65</v>
      </c>
      <c r="F190" s="172">
        <v>0</v>
      </c>
      <c r="G190" s="302">
        <v>0</v>
      </c>
      <c r="H190" s="172">
        <v>281</v>
      </c>
      <c r="I190" s="303">
        <v>-0.47</v>
      </c>
      <c r="J190" s="264">
        <v>49.8</v>
      </c>
      <c r="K190" s="69">
        <v>50.3</v>
      </c>
      <c r="L190" s="135">
        <f t="shared" si="8"/>
        <v>-0.5</v>
      </c>
      <c r="M190" s="306">
        <f t="shared" si="9"/>
        <v>-0.9940357852882704</v>
      </c>
      <c r="N190" s="78">
        <f>Margins!B190</f>
        <v>6900</v>
      </c>
      <c r="O190" s="25">
        <f t="shared" si="10"/>
        <v>55200</v>
      </c>
      <c r="P190" s="25">
        <f t="shared" si="11"/>
        <v>0</v>
      </c>
      <c r="Q190" s="69"/>
    </row>
    <row r="191" spans="1:17" ht="15" customHeight="1">
      <c r="A191" s="193" t="s">
        <v>303</v>
      </c>
      <c r="B191" s="172">
        <v>8927</v>
      </c>
      <c r="C191" s="302">
        <v>14.34</v>
      </c>
      <c r="D191" s="172">
        <v>153</v>
      </c>
      <c r="E191" s="302">
        <v>24.5</v>
      </c>
      <c r="F191" s="172">
        <v>18</v>
      </c>
      <c r="G191" s="302">
        <v>0</v>
      </c>
      <c r="H191" s="172">
        <v>9098</v>
      </c>
      <c r="I191" s="303">
        <v>14.47</v>
      </c>
      <c r="J191" s="264">
        <v>110.6</v>
      </c>
      <c r="K191" s="69">
        <v>96.6</v>
      </c>
      <c r="L191" s="135">
        <f t="shared" si="8"/>
        <v>14</v>
      </c>
      <c r="M191" s="306">
        <f t="shared" si="9"/>
        <v>14.492753623188406</v>
      </c>
      <c r="N191" s="78">
        <f>Margins!B191</f>
        <v>3600</v>
      </c>
      <c r="O191" s="25">
        <f t="shared" si="10"/>
        <v>550800</v>
      </c>
      <c r="P191" s="25">
        <f t="shared" si="11"/>
        <v>64800</v>
      </c>
      <c r="Q191" s="69"/>
    </row>
    <row r="192" spans="1:17" ht="15" customHeight="1">
      <c r="A192" s="193" t="s">
        <v>155</v>
      </c>
      <c r="B192" s="172">
        <v>1553</v>
      </c>
      <c r="C192" s="302">
        <v>0.14</v>
      </c>
      <c r="D192" s="172">
        <v>0</v>
      </c>
      <c r="E192" s="302">
        <v>-1</v>
      </c>
      <c r="F192" s="172">
        <v>0</v>
      </c>
      <c r="G192" s="302">
        <v>0</v>
      </c>
      <c r="H192" s="172">
        <v>1553</v>
      </c>
      <c r="I192" s="303">
        <v>0.14</v>
      </c>
      <c r="J192" s="264">
        <v>464.35</v>
      </c>
      <c r="K192" s="69">
        <v>455</v>
      </c>
      <c r="L192" s="135">
        <f t="shared" si="8"/>
        <v>9.350000000000023</v>
      </c>
      <c r="M192" s="306">
        <f t="shared" si="9"/>
        <v>2.05494505494506</v>
      </c>
      <c r="N192" s="78">
        <f>Margins!B192</f>
        <v>525</v>
      </c>
      <c r="O192" s="25">
        <f t="shared" si="10"/>
        <v>0</v>
      </c>
      <c r="P192" s="25">
        <f t="shared" si="11"/>
        <v>0</v>
      </c>
      <c r="Q192" s="69"/>
    </row>
    <row r="193" spans="1:17" ht="15" customHeight="1">
      <c r="A193" s="193" t="s">
        <v>38</v>
      </c>
      <c r="B193" s="172">
        <v>2737</v>
      </c>
      <c r="C193" s="302">
        <v>-0.19</v>
      </c>
      <c r="D193" s="172">
        <v>14</v>
      </c>
      <c r="E193" s="302">
        <v>-0.5</v>
      </c>
      <c r="F193" s="172">
        <v>3</v>
      </c>
      <c r="G193" s="302">
        <v>-0.4</v>
      </c>
      <c r="H193" s="172">
        <v>2754</v>
      </c>
      <c r="I193" s="303">
        <v>-0.19</v>
      </c>
      <c r="J193" s="264">
        <v>522.85</v>
      </c>
      <c r="K193" s="69">
        <v>521.55</v>
      </c>
      <c r="L193" s="135">
        <f t="shared" si="8"/>
        <v>1.3000000000000682</v>
      </c>
      <c r="M193" s="306">
        <f t="shared" si="9"/>
        <v>0.24925702233727703</v>
      </c>
      <c r="N193" s="78">
        <f>Margins!B193</f>
        <v>600</v>
      </c>
      <c r="O193" s="25">
        <f t="shared" si="10"/>
        <v>8400</v>
      </c>
      <c r="P193" s="25">
        <f t="shared" si="11"/>
        <v>1800</v>
      </c>
      <c r="Q193" s="69"/>
    </row>
    <row r="194" spans="1:17" ht="15" customHeight="1">
      <c r="A194" s="193" t="s">
        <v>156</v>
      </c>
      <c r="B194" s="172">
        <v>417</v>
      </c>
      <c r="C194" s="302">
        <v>0.11</v>
      </c>
      <c r="D194" s="172">
        <v>0</v>
      </c>
      <c r="E194" s="302">
        <v>0</v>
      </c>
      <c r="F194" s="172">
        <v>0</v>
      </c>
      <c r="G194" s="302">
        <v>0</v>
      </c>
      <c r="H194" s="172">
        <v>417</v>
      </c>
      <c r="I194" s="303">
        <v>0.11</v>
      </c>
      <c r="J194" s="264">
        <v>395.7</v>
      </c>
      <c r="K194" s="69">
        <v>391.85</v>
      </c>
      <c r="L194" s="135">
        <f t="shared" si="8"/>
        <v>3.849999999999966</v>
      </c>
      <c r="M194" s="306">
        <f t="shared" si="9"/>
        <v>0.9825188209774062</v>
      </c>
      <c r="N194" s="78">
        <f>Margins!B194</f>
        <v>600</v>
      </c>
      <c r="O194" s="25">
        <f t="shared" si="10"/>
        <v>0</v>
      </c>
      <c r="P194" s="25">
        <f t="shared" si="11"/>
        <v>0</v>
      </c>
      <c r="Q194" s="69"/>
    </row>
    <row r="195" spans="1:17" ht="15" customHeight="1" thickBot="1">
      <c r="A195" s="323" t="s">
        <v>394</v>
      </c>
      <c r="B195" s="172">
        <v>1036</v>
      </c>
      <c r="C195" s="302">
        <v>-0.38</v>
      </c>
      <c r="D195" s="172">
        <v>0</v>
      </c>
      <c r="E195" s="302">
        <v>-1</v>
      </c>
      <c r="F195" s="172">
        <v>0</v>
      </c>
      <c r="G195" s="302">
        <v>0</v>
      </c>
      <c r="H195" s="172">
        <v>1036</v>
      </c>
      <c r="I195" s="303">
        <v>-0.39</v>
      </c>
      <c r="J195" s="264">
        <v>293.55</v>
      </c>
      <c r="K195" s="69">
        <v>296.1</v>
      </c>
      <c r="L195" s="135">
        <f t="shared" si="8"/>
        <v>-2.5500000000000114</v>
      </c>
      <c r="M195" s="306">
        <f t="shared" si="9"/>
        <v>-0.8611955420466098</v>
      </c>
      <c r="N195" s="78">
        <f>Margins!B195</f>
        <v>700</v>
      </c>
      <c r="O195" s="25">
        <f t="shared" si="10"/>
        <v>0</v>
      </c>
      <c r="P195" s="25">
        <f t="shared" si="11"/>
        <v>0</v>
      </c>
      <c r="Q195" s="69"/>
    </row>
    <row r="196" spans="2:17" ht="13.5" customHeight="1" hidden="1">
      <c r="B196" s="309">
        <f>SUM(B4:B195)</f>
        <v>1257067</v>
      </c>
      <c r="C196" s="310"/>
      <c r="D196" s="309">
        <f>SUM(D4:D195)</f>
        <v>153124</v>
      </c>
      <c r="E196" s="310"/>
      <c r="F196" s="309">
        <f>SUM(F4:F195)</f>
        <v>135857</v>
      </c>
      <c r="G196" s="310"/>
      <c r="H196" s="172">
        <f>SUM(H4:H195)</f>
        <v>1546048</v>
      </c>
      <c r="I196" s="310"/>
      <c r="J196" s="311">
        <v>284.7</v>
      </c>
      <c r="K196" s="69"/>
      <c r="L196" s="135"/>
      <c r="M196" s="136"/>
      <c r="N196" s="69"/>
      <c r="O196" s="25">
        <f>SUM(O4:O195)</f>
        <v>50941677</v>
      </c>
      <c r="P196" s="25">
        <f>SUM(P4:P195)</f>
        <v>13995560</v>
      </c>
      <c r="Q196" s="69"/>
    </row>
    <row r="197" spans="11:17" ht="14.25" customHeight="1">
      <c r="K197" s="69"/>
      <c r="L197" s="135"/>
      <c r="M197" s="136"/>
      <c r="N197" s="69"/>
      <c r="O197" s="69"/>
      <c r="P197" s="50">
        <f>P196/O196</f>
        <v>0.2747369310201547</v>
      </c>
      <c r="Q197" s="69"/>
    </row>
    <row r="198" spans="11:13" ht="12.75" customHeight="1">
      <c r="K198" s="69"/>
      <c r="L198" s="135"/>
      <c r="M198"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8"/>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J235" sqref="J235"/>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0"/>
      <c r="L1" s="155"/>
      <c r="M1" s="112"/>
      <c r="N1" s="62"/>
      <c r="O1" s="2"/>
      <c r="P1" s="107"/>
      <c r="Q1" s="108"/>
      <c r="R1" s="69"/>
      <c r="S1" s="103"/>
      <c r="T1" s="103"/>
      <c r="U1" s="103"/>
      <c r="V1" s="103"/>
      <c r="W1" s="103"/>
      <c r="X1" s="103"/>
      <c r="Y1" s="103"/>
      <c r="Z1" s="103"/>
      <c r="AA1" s="103"/>
      <c r="AB1" s="74"/>
    </row>
    <row r="2" spans="1:28" s="58" customFormat="1" ht="16.5" customHeight="1" thickBot="1">
      <c r="A2" s="134"/>
      <c r="B2" s="417" t="s">
        <v>59</v>
      </c>
      <c r="C2" s="418"/>
      <c r="D2" s="418"/>
      <c r="E2" s="419"/>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467</v>
      </c>
      <c r="B5" s="188">
        <f>'Open Int.'!E5</f>
        <v>0</v>
      </c>
      <c r="C5" s="167">
        <f>'Open Int.'!F5</f>
        <v>0</v>
      </c>
      <c r="D5" s="190">
        <f>'Open Int.'!H5</f>
        <v>100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100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468</v>
      </c>
      <c r="B7" s="188">
        <f>'Open Int.'!E7</f>
        <v>7575</v>
      </c>
      <c r="C7" s="189">
        <f>'Open Int.'!F7</f>
        <v>125</v>
      </c>
      <c r="D7" s="190">
        <f>'Open Int.'!H7</f>
        <v>250</v>
      </c>
      <c r="E7" s="329">
        <f>'Open Int.'!I7</f>
        <v>0</v>
      </c>
      <c r="F7" s="191">
        <f>IF('Open Int.'!E7=0,0,'Open Int.'!H7/'Open Int.'!E7)</f>
        <v>0.033003300330033</v>
      </c>
      <c r="G7" s="155">
        <v>0.03355704697986577</v>
      </c>
      <c r="H7" s="170">
        <f>IF(G7=0,0,(F7-G7)/G7)</f>
        <v>-0.016501650165016597</v>
      </c>
      <c r="I7" s="185">
        <f>IF(Volume!D7=0,0,Volume!F7/Volume!D7)</f>
        <v>0</v>
      </c>
      <c r="J7" s="176">
        <v>0</v>
      </c>
      <c r="K7" s="170">
        <f>IF(J7=0,0,(I7-J7)/J7)</f>
        <v>0</v>
      </c>
      <c r="L7" s="60"/>
      <c r="M7" s="6"/>
      <c r="N7" s="59"/>
      <c r="O7" s="3"/>
      <c r="P7" s="3"/>
      <c r="Q7" s="3"/>
      <c r="R7" s="3"/>
      <c r="S7" s="3"/>
      <c r="T7" s="3"/>
      <c r="U7" s="61"/>
      <c r="V7" s="3"/>
      <c r="W7" s="3"/>
      <c r="X7" s="3"/>
      <c r="Y7" s="3"/>
      <c r="Z7" s="3"/>
      <c r="AA7" s="2"/>
      <c r="AB7" s="78"/>
      <c r="AC7" s="77"/>
    </row>
    <row r="8" spans="1:29" s="58" customFormat="1" ht="15">
      <c r="A8" s="177" t="s">
        <v>9</v>
      </c>
      <c r="B8" s="188">
        <f>'Open Int.'!E8</f>
        <v>16541250</v>
      </c>
      <c r="C8" s="189">
        <f>'Open Int.'!F8</f>
        <v>425400</v>
      </c>
      <c r="D8" s="190">
        <f>'Open Int.'!H8</f>
        <v>22822700</v>
      </c>
      <c r="E8" s="329">
        <f>'Open Int.'!I8</f>
        <v>945600</v>
      </c>
      <c r="F8" s="191">
        <f>IF('Open Int.'!E8=0,0,'Open Int.'!H8/'Open Int.'!E8)</f>
        <v>1.3797445779490667</v>
      </c>
      <c r="G8" s="155">
        <v>1.3574896763124502</v>
      </c>
      <c r="H8" s="170">
        <f aca="true" t="shared" si="0" ref="H8:H70">IF(G8=0,0,(F8-G8)/G8)</f>
        <v>0.016394159031154293</v>
      </c>
      <c r="I8" s="185">
        <f>IF(Volume!D8=0,0,Volume!F8/Volume!D8)</f>
        <v>1.0748029523745908</v>
      </c>
      <c r="J8" s="176">
        <v>1.1751857540160227</v>
      </c>
      <c r="K8" s="170">
        <f aca="true" t="shared" si="1" ref="K8:K70">IF(J8=0,0,(I8-J8)/J8)</f>
        <v>-0.08541866789857566</v>
      </c>
      <c r="L8" s="60"/>
      <c r="M8" s="6"/>
      <c r="N8" s="59"/>
      <c r="O8" s="3"/>
      <c r="P8" s="3"/>
      <c r="Q8" s="3"/>
      <c r="R8" s="3"/>
      <c r="S8" s="3"/>
      <c r="T8" s="3"/>
      <c r="U8" s="61"/>
      <c r="V8" s="3"/>
      <c r="W8" s="3"/>
      <c r="X8" s="3"/>
      <c r="Y8" s="3"/>
      <c r="Z8" s="3"/>
      <c r="AA8" s="2"/>
      <c r="AB8" s="78"/>
      <c r="AC8" s="77"/>
    </row>
    <row r="9" spans="1:27" s="7" customFormat="1" ht="15">
      <c r="A9" s="177" t="s">
        <v>279</v>
      </c>
      <c r="B9" s="188">
        <f>'Open Int.'!E9</f>
        <v>3400</v>
      </c>
      <c r="C9" s="189">
        <f>'Open Int.'!F9</f>
        <v>0</v>
      </c>
      <c r="D9" s="190">
        <f>'Open Int.'!H9</f>
        <v>200</v>
      </c>
      <c r="E9" s="329">
        <f>'Open Int.'!I9</f>
        <v>0</v>
      </c>
      <c r="F9" s="191">
        <f>IF('Open Int.'!E9=0,0,'Open Int.'!H9/'Open Int.'!E9)</f>
        <v>0.058823529411764705</v>
      </c>
      <c r="G9" s="155">
        <v>0.058823529411764705</v>
      </c>
      <c r="H9" s="170">
        <f t="shared" si="0"/>
        <v>0</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5200</v>
      </c>
      <c r="C10" s="189">
        <f>'Open Int.'!F10</f>
        <v>200</v>
      </c>
      <c r="D10" s="190">
        <f>'Open Int.'!H10</f>
        <v>1600</v>
      </c>
      <c r="E10" s="329">
        <f>'Open Int.'!I10</f>
        <v>0</v>
      </c>
      <c r="F10" s="191">
        <f>IF('Open Int.'!E10=0,0,'Open Int.'!H10/'Open Int.'!E10)</f>
        <v>0.3076923076923077</v>
      </c>
      <c r="G10" s="155">
        <v>0.32</v>
      </c>
      <c r="H10" s="170">
        <f t="shared" si="0"/>
        <v>-0.03846153846153843</v>
      </c>
      <c r="I10" s="185">
        <f>IF(Volume!D10=0,0,Volume!F10/Volume!D10)</f>
        <v>0</v>
      </c>
      <c r="J10" s="176">
        <v>0.5</v>
      </c>
      <c r="K10" s="170">
        <f t="shared" si="1"/>
        <v>-1</v>
      </c>
      <c r="L10" s="60"/>
      <c r="M10" s="6"/>
      <c r="N10" s="59"/>
      <c r="O10" s="3"/>
      <c r="P10" s="3"/>
      <c r="Q10" s="3"/>
      <c r="R10" s="3"/>
      <c r="S10" s="3"/>
      <c r="T10" s="3"/>
      <c r="U10" s="61"/>
      <c r="V10" s="3"/>
      <c r="W10" s="3"/>
      <c r="X10" s="3"/>
      <c r="Y10" s="3"/>
      <c r="Z10" s="3"/>
      <c r="AA10" s="2"/>
      <c r="AB10" s="78"/>
      <c r="AC10" s="77"/>
    </row>
    <row r="11" spans="1:29" s="58" customFormat="1" ht="15">
      <c r="A11" s="177" t="s">
        <v>401</v>
      </c>
      <c r="B11" s="188">
        <f>'Open Int.'!E11</f>
        <v>2400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58875</v>
      </c>
      <c r="C12" s="189">
        <f>'Open Int.'!F12</f>
        <v>2250</v>
      </c>
      <c r="D12" s="190">
        <f>'Open Int.'!H12</f>
        <v>11625</v>
      </c>
      <c r="E12" s="329">
        <f>'Open Int.'!I12</f>
        <v>375</v>
      </c>
      <c r="F12" s="191">
        <f>IF('Open Int.'!E12=0,0,'Open Int.'!H12/'Open Int.'!E12)</f>
        <v>0.19745222929936307</v>
      </c>
      <c r="G12" s="155">
        <v>0.1986754966887417</v>
      </c>
      <c r="H12" s="170">
        <f t="shared" si="0"/>
        <v>-0.006157112526539158</v>
      </c>
      <c r="I12" s="185">
        <f>IF(Volume!D12=0,0,Volume!F12/Volume!D12)</f>
        <v>0.11320754716981132</v>
      </c>
      <c r="J12" s="176">
        <v>0.12903225806451613</v>
      </c>
      <c r="K12" s="170">
        <f t="shared" si="1"/>
        <v>-0.12264150943396222</v>
      </c>
      <c r="L12" s="60"/>
      <c r="M12" s="6"/>
      <c r="N12" s="59"/>
      <c r="O12" s="3"/>
      <c r="P12" s="3"/>
      <c r="Q12" s="3"/>
      <c r="R12" s="3"/>
      <c r="S12" s="3"/>
      <c r="T12" s="3"/>
      <c r="U12" s="61"/>
      <c r="V12" s="3"/>
      <c r="W12" s="3"/>
      <c r="X12" s="3"/>
      <c r="Y12" s="3"/>
      <c r="Z12" s="3"/>
      <c r="AA12" s="2"/>
      <c r="AB12" s="78"/>
      <c r="AC12" s="77"/>
    </row>
    <row r="13" spans="1:29" s="58" customFormat="1" ht="15">
      <c r="A13" s="177" t="s">
        <v>402</v>
      </c>
      <c r="B13" s="188">
        <f>'Open Int.'!E13</f>
        <v>3600</v>
      </c>
      <c r="C13" s="189">
        <f>'Open Int.'!F13</f>
        <v>900</v>
      </c>
      <c r="D13" s="190">
        <f>'Open Int.'!H13</f>
        <v>0</v>
      </c>
      <c r="E13" s="329">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403</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404</v>
      </c>
      <c r="B15" s="188">
        <f>'Open Int.'!E15</f>
        <v>445400</v>
      </c>
      <c r="C15" s="189">
        <f>'Open Int.'!F15</f>
        <v>0</v>
      </c>
      <c r="D15" s="190">
        <f>'Open Int.'!H15</f>
        <v>56100</v>
      </c>
      <c r="E15" s="329">
        <f>'Open Int.'!I15</f>
        <v>0</v>
      </c>
      <c r="F15" s="191">
        <f>IF('Open Int.'!E15=0,0,'Open Int.'!H15/'Open Int.'!E15)</f>
        <v>0.12595419847328243</v>
      </c>
      <c r="G15" s="155">
        <v>0.12595419847328243</v>
      </c>
      <c r="H15" s="170">
        <f t="shared" si="0"/>
        <v>0</v>
      </c>
      <c r="I15" s="185">
        <f>IF(Volume!D15=0,0,Volume!F15/Volume!D15)</f>
        <v>0</v>
      </c>
      <c r="J15" s="176">
        <v>0</v>
      </c>
      <c r="K15" s="170">
        <f t="shared" si="1"/>
        <v>0</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516950</v>
      </c>
      <c r="C16" s="189">
        <f>'Open Int.'!F16</f>
        <v>22050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418750</v>
      </c>
      <c r="C17" s="189">
        <f>'Open Int.'!F17</f>
        <v>6700</v>
      </c>
      <c r="D17" s="190">
        <f>'Open Int.'!H17</f>
        <v>13400</v>
      </c>
      <c r="E17" s="329">
        <f>'Open Int.'!I17</f>
        <v>6700</v>
      </c>
      <c r="F17" s="191">
        <f>IF('Open Int.'!E17=0,0,'Open Int.'!H17/'Open Int.'!E17)</f>
        <v>0.032</v>
      </c>
      <c r="G17" s="155">
        <v>0.016260162601626018</v>
      </c>
      <c r="H17" s="170">
        <f t="shared" si="0"/>
        <v>0.9679999999999999</v>
      </c>
      <c r="I17" s="185">
        <f>IF(Volume!D17=0,0,Volume!F17/Volume!D17)</f>
        <v>0.05714285714285714</v>
      </c>
      <c r="J17" s="176">
        <v>0.1</v>
      </c>
      <c r="K17" s="170">
        <f t="shared" si="1"/>
        <v>-0.4285714285714286</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112700</v>
      </c>
      <c r="C19" s="189">
        <f>'Open Int.'!F19</f>
        <v>0</v>
      </c>
      <c r="D19" s="190">
        <f>'Open Int.'!H19</f>
        <v>4600</v>
      </c>
      <c r="E19" s="329">
        <f>'Open Int.'!I19</f>
        <v>0</v>
      </c>
      <c r="F19" s="191">
        <f>IF('Open Int.'!E19=0,0,'Open Int.'!H19/'Open Int.'!E19)</f>
        <v>0.04081632653061224</v>
      </c>
      <c r="G19" s="155">
        <v>0.04081632653061224</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405</v>
      </c>
      <c r="B20" s="188">
        <f>'Open Int.'!E20</f>
        <v>650</v>
      </c>
      <c r="C20" s="189">
        <f>'Open Int.'!F20</f>
        <v>650</v>
      </c>
      <c r="D20" s="190">
        <f>'Open Int.'!H20</f>
        <v>0</v>
      </c>
      <c r="E20" s="329">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406</v>
      </c>
      <c r="B21" s="188">
        <f>'Open Int.'!E21</f>
        <v>1200</v>
      </c>
      <c r="C21" s="189">
        <f>'Open Int.'!F21</f>
        <v>-400</v>
      </c>
      <c r="D21" s="190">
        <f>'Open Int.'!H21</f>
        <v>1200</v>
      </c>
      <c r="E21" s="329">
        <f>'Open Int.'!I21</f>
        <v>0</v>
      </c>
      <c r="F21" s="191">
        <f>IF('Open Int.'!E21=0,0,'Open Int.'!H21/'Open Int.'!E21)</f>
        <v>1</v>
      </c>
      <c r="G21" s="155">
        <v>0.75</v>
      </c>
      <c r="H21" s="170">
        <f t="shared" si="0"/>
        <v>0.3333333333333333</v>
      </c>
      <c r="I21" s="185">
        <f>IF(Volume!D21=0,0,Volume!F21/Volume!D21)</f>
        <v>0</v>
      </c>
      <c r="J21" s="176">
        <v>1</v>
      </c>
      <c r="K21" s="170">
        <f t="shared" si="1"/>
        <v>-1</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2270400</v>
      </c>
      <c r="C22" s="189">
        <f>'Open Int.'!F22</f>
        <v>64500</v>
      </c>
      <c r="D22" s="190">
        <f>'Open Int.'!H22</f>
        <v>172000</v>
      </c>
      <c r="E22" s="329">
        <f>'Open Int.'!I22</f>
        <v>4300</v>
      </c>
      <c r="F22" s="191">
        <f>IF('Open Int.'!E22=0,0,'Open Int.'!H22/'Open Int.'!E22)</f>
        <v>0.07575757575757576</v>
      </c>
      <c r="G22" s="155">
        <v>0.07602339181286549</v>
      </c>
      <c r="H22" s="170">
        <f t="shared" si="0"/>
        <v>-0.0034965034965034137</v>
      </c>
      <c r="I22" s="185">
        <f>IF(Volume!D22=0,0,Volume!F22/Volume!D22)</f>
        <v>0.02040816326530612</v>
      </c>
      <c r="J22" s="176">
        <v>0</v>
      </c>
      <c r="K22" s="170">
        <f t="shared" si="1"/>
        <v>0</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7377375</v>
      </c>
      <c r="C23" s="189">
        <f>'Open Int.'!F23</f>
        <v>33425</v>
      </c>
      <c r="D23" s="190">
        <f>'Open Int.'!H23</f>
        <v>1222400</v>
      </c>
      <c r="E23" s="329">
        <f>'Open Int.'!I23</f>
        <v>-19100</v>
      </c>
      <c r="F23" s="191">
        <f>IF('Open Int.'!E23=0,0,'Open Int.'!H23/'Open Int.'!E23)</f>
        <v>0.1656957928802589</v>
      </c>
      <c r="G23" s="155">
        <v>0.16905071521456436</v>
      </c>
      <c r="H23" s="170">
        <f t="shared" si="0"/>
        <v>-0.01984565596216073</v>
      </c>
      <c r="I23" s="185">
        <f>IF(Volume!D23=0,0,Volume!F23/Volume!D23)</f>
        <v>0.4225352112676056</v>
      </c>
      <c r="J23" s="176">
        <v>0.12121212121212122</v>
      </c>
      <c r="K23" s="170">
        <f t="shared" si="1"/>
        <v>2.4859154929577465</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8050</v>
      </c>
      <c r="C24" s="189">
        <f>'Open Int.'!F24</f>
        <v>0</v>
      </c>
      <c r="D24" s="190">
        <f>'Open Int.'!H24</f>
        <v>700</v>
      </c>
      <c r="E24" s="329">
        <f>'Open Int.'!I24</f>
        <v>0</v>
      </c>
      <c r="F24" s="191">
        <f>IF('Open Int.'!E24=0,0,'Open Int.'!H24/'Open Int.'!E24)</f>
        <v>0.08695652173913043</v>
      </c>
      <c r="G24" s="155">
        <v>0.08695652173913043</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91000</v>
      </c>
      <c r="C25" s="189">
        <f>'Open Int.'!F25</f>
        <v>3100</v>
      </c>
      <c r="D25" s="190">
        <f>'Open Int.'!H25</f>
        <v>13900</v>
      </c>
      <c r="E25" s="329">
        <f>'Open Int.'!I25</f>
        <v>300</v>
      </c>
      <c r="F25" s="191">
        <f>IF('Open Int.'!E25=0,0,'Open Int.'!H25/'Open Int.'!E25)</f>
        <v>0.15274725274725276</v>
      </c>
      <c r="G25" s="155">
        <v>0.1547212741751991</v>
      </c>
      <c r="H25" s="170">
        <f t="shared" si="0"/>
        <v>-0.012758564964447284</v>
      </c>
      <c r="I25" s="185">
        <f>IF(Volume!D25=0,0,Volume!F25/Volume!D25)</f>
        <v>0.06707317073170732</v>
      </c>
      <c r="J25" s="176">
        <v>0.09174311926605505</v>
      </c>
      <c r="K25" s="170">
        <f t="shared" si="1"/>
        <v>-0.26890243902439026</v>
      </c>
      <c r="L25" s="60"/>
      <c r="M25" s="6"/>
      <c r="N25" s="59"/>
      <c r="O25" s="3"/>
      <c r="P25" s="3"/>
      <c r="Q25" s="3"/>
      <c r="R25" s="3"/>
      <c r="S25" s="3"/>
      <c r="T25" s="3"/>
      <c r="U25" s="61"/>
      <c r="V25" s="3"/>
      <c r="W25" s="3"/>
      <c r="X25" s="3"/>
      <c r="Y25" s="3"/>
      <c r="Z25" s="3"/>
      <c r="AA25" s="2"/>
    </row>
    <row r="26" spans="1:29" s="58" customFormat="1" ht="15">
      <c r="A26" s="177" t="s">
        <v>281</v>
      </c>
      <c r="B26" s="188">
        <f>'Open Int.'!E26</f>
        <v>657400</v>
      </c>
      <c r="C26" s="189">
        <f>'Open Int.'!F26</f>
        <v>19000</v>
      </c>
      <c r="D26" s="190">
        <f>'Open Int.'!H26</f>
        <v>55100</v>
      </c>
      <c r="E26" s="329">
        <f>'Open Int.'!I26</f>
        <v>0</v>
      </c>
      <c r="F26" s="191">
        <f>IF('Open Int.'!E26=0,0,'Open Int.'!H26/'Open Int.'!E26)</f>
        <v>0.0838150289017341</v>
      </c>
      <c r="G26" s="155">
        <v>0.08630952380952381</v>
      </c>
      <c r="H26" s="170">
        <f t="shared" si="0"/>
        <v>-0.028901734104046232</v>
      </c>
      <c r="I26" s="185">
        <f>IF(Volume!D26=0,0,Volume!F26/Volume!D26)</f>
        <v>0</v>
      </c>
      <c r="J26" s="176">
        <v>0</v>
      </c>
      <c r="K26" s="170">
        <f t="shared" si="1"/>
        <v>0</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2044800</v>
      </c>
      <c r="C27" s="189">
        <f>'Open Int.'!F27</f>
        <v>144000</v>
      </c>
      <c r="D27" s="190">
        <f>'Open Int.'!H27</f>
        <v>177600</v>
      </c>
      <c r="E27" s="329">
        <f>'Open Int.'!I27</f>
        <v>0</v>
      </c>
      <c r="F27" s="191">
        <f>IF('Open Int.'!E27=0,0,'Open Int.'!H27/'Open Int.'!E27)</f>
        <v>0.08685446009389672</v>
      </c>
      <c r="G27" s="155">
        <v>0.09343434343434344</v>
      </c>
      <c r="H27" s="170">
        <f t="shared" si="0"/>
        <v>-0.07042253521126761</v>
      </c>
      <c r="I27" s="185">
        <f>IF(Volume!D27=0,0,Volume!F27/Volume!D27)</f>
        <v>0.1</v>
      </c>
      <c r="J27" s="176">
        <v>0.014492753623188406</v>
      </c>
      <c r="K27" s="170">
        <f t="shared" si="1"/>
        <v>5.9</v>
      </c>
      <c r="L27" s="60"/>
      <c r="M27" s="6"/>
      <c r="N27" s="59"/>
      <c r="O27" s="3"/>
      <c r="P27" s="3"/>
      <c r="Q27" s="3"/>
      <c r="R27" s="3"/>
      <c r="S27" s="3"/>
      <c r="T27" s="3"/>
      <c r="U27" s="61"/>
      <c r="V27" s="3"/>
      <c r="W27" s="3"/>
      <c r="X27" s="3"/>
      <c r="Y27" s="3"/>
      <c r="Z27" s="3"/>
      <c r="AA27" s="2"/>
    </row>
    <row r="28" spans="1:27" s="7" customFormat="1" ht="15">
      <c r="A28" s="177" t="s">
        <v>76</v>
      </c>
      <c r="B28" s="188">
        <f>'Open Int.'!E28</f>
        <v>23800</v>
      </c>
      <c r="C28" s="189">
        <f>'Open Int.'!F28</f>
        <v>-1400</v>
      </c>
      <c r="D28" s="190">
        <f>'Open Int.'!H28</f>
        <v>7000</v>
      </c>
      <c r="E28" s="329">
        <f>'Open Int.'!I28</f>
        <v>0</v>
      </c>
      <c r="F28" s="191">
        <f>IF('Open Int.'!E28=0,0,'Open Int.'!H28/'Open Int.'!E28)</f>
        <v>0.29411764705882354</v>
      </c>
      <c r="G28" s="155">
        <v>0.2777777777777778</v>
      </c>
      <c r="H28" s="170">
        <f t="shared" si="0"/>
        <v>0.05882352941176469</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254600</v>
      </c>
      <c r="C29" s="189">
        <f>'Open Int.'!F29</f>
        <v>5700</v>
      </c>
      <c r="D29" s="190">
        <f>'Open Int.'!H29</f>
        <v>66500</v>
      </c>
      <c r="E29" s="329">
        <f>'Open Int.'!I29</f>
        <v>19000</v>
      </c>
      <c r="F29" s="191">
        <f>IF('Open Int.'!E29=0,0,'Open Int.'!H29/'Open Int.'!E29)</f>
        <v>0.26119402985074625</v>
      </c>
      <c r="G29" s="155">
        <v>0.19083969465648856</v>
      </c>
      <c r="H29" s="170">
        <f t="shared" si="0"/>
        <v>0.36865671641791026</v>
      </c>
      <c r="I29" s="185">
        <f>IF(Volume!D29=0,0,Volume!F29/Volume!D29)</f>
        <v>0.13008130081300814</v>
      </c>
      <c r="J29" s="176">
        <v>0.2079207920792079</v>
      </c>
      <c r="K29" s="170">
        <f t="shared" si="1"/>
        <v>-0.3743708865660084</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13650</v>
      </c>
      <c r="C30" s="189">
        <f>'Open Int.'!F30</f>
        <v>0</v>
      </c>
      <c r="D30" s="190">
        <f>'Open Int.'!H30</f>
        <v>1050</v>
      </c>
      <c r="E30" s="329">
        <f>'Open Int.'!I30</f>
        <v>0</v>
      </c>
      <c r="F30" s="191">
        <f>IF('Open Int.'!E30=0,0,'Open Int.'!H30/'Open Int.'!E30)</f>
        <v>0.07692307692307693</v>
      </c>
      <c r="G30" s="155">
        <v>0.07692307692307693</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4125</v>
      </c>
      <c r="C31" s="189">
        <f>'Open Int.'!F31</f>
        <v>1100</v>
      </c>
      <c r="D31" s="190">
        <f>'Open Int.'!H31</f>
        <v>275</v>
      </c>
      <c r="E31" s="329">
        <f>'Open Int.'!I31</f>
        <v>0</v>
      </c>
      <c r="F31" s="191">
        <f>IF('Open Int.'!E31=0,0,'Open Int.'!H31/'Open Int.'!E31)</f>
        <v>0.06666666666666667</v>
      </c>
      <c r="G31" s="155">
        <v>0.09090909090909091</v>
      </c>
      <c r="H31" s="170">
        <f t="shared" si="0"/>
        <v>-0.2666666666666667</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1250</v>
      </c>
      <c r="C32" s="189">
        <f>'Open Int.'!F32</f>
        <v>0</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114000</v>
      </c>
      <c r="C33" s="189">
        <f>'Open Int.'!F33</f>
        <v>0</v>
      </c>
      <c r="D33" s="190">
        <f>'Open Int.'!H33</f>
        <v>4000</v>
      </c>
      <c r="E33" s="329">
        <f>'Open Int.'!I33</f>
        <v>0</v>
      </c>
      <c r="F33" s="191">
        <f>IF('Open Int.'!E33=0,0,'Open Int.'!H33/'Open Int.'!E33)</f>
        <v>0.03508771929824561</v>
      </c>
      <c r="G33" s="155">
        <v>0.03508771929824561</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232</v>
      </c>
      <c r="B34" s="188">
        <f>'Open Int.'!E34</f>
        <v>199000</v>
      </c>
      <c r="C34" s="189">
        <f>'Open Int.'!F34</f>
        <v>3000</v>
      </c>
      <c r="D34" s="190">
        <f>'Open Int.'!H34</f>
        <v>37500</v>
      </c>
      <c r="E34" s="329">
        <f>'Open Int.'!I34</f>
        <v>3500</v>
      </c>
      <c r="F34" s="191">
        <f>IF('Open Int.'!E34=0,0,'Open Int.'!H34/'Open Int.'!E34)</f>
        <v>0.1884422110552764</v>
      </c>
      <c r="G34" s="155">
        <v>0.17346938775510204</v>
      </c>
      <c r="H34" s="170">
        <f t="shared" si="0"/>
        <v>0.08631392255394628</v>
      </c>
      <c r="I34" s="185">
        <f>IF(Volume!D34=0,0,Volume!F34/Volume!D34)</f>
        <v>0.2112676056338028</v>
      </c>
      <c r="J34" s="176">
        <v>0.03125</v>
      </c>
      <c r="K34" s="170">
        <f t="shared" si="1"/>
        <v>5.76056338028169</v>
      </c>
      <c r="L34" s="60"/>
      <c r="M34" s="6"/>
      <c r="N34" s="59"/>
      <c r="O34" s="3"/>
      <c r="P34" s="3"/>
      <c r="Q34" s="3"/>
      <c r="R34" s="3"/>
      <c r="S34" s="3"/>
      <c r="T34" s="3"/>
      <c r="U34" s="61"/>
      <c r="V34" s="3"/>
      <c r="W34" s="3"/>
      <c r="X34" s="3"/>
      <c r="Y34" s="3"/>
      <c r="Z34" s="3"/>
      <c r="AA34" s="2"/>
    </row>
    <row r="35" spans="1:27" s="7" customFormat="1" ht="15">
      <c r="A35" s="177" t="s">
        <v>1</v>
      </c>
      <c r="B35" s="188">
        <f>'Open Int.'!E35</f>
        <v>20700</v>
      </c>
      <c r="C35" s="189">
        <f>'Open Int.'!F35</f>
        <v>-1200</v>
      </c>
      <c r="D35" s="190">
        <f>'Open Int.'!H35</f>
        <v>3000</v>
      </c>
      <c r="E35" s="329">
        <f>'Open Int.'!I35</f>
        <v>300</v>
      </c>
      <c r="F35" s="191">
        <f>IF('Open Int.'!E35=0,0,'Open Int.'!H35/'Open Int.'!E35)</f>
        <v>0.14492753623188406</v>
      </c>
      <c r="G35" s="155">
        <v>0.1232876712328767</v>
      </c>
      <c r="H35" s="170">
        <f t="shared" si="0"/>
        <v>0.17552334943639303</v>
      </c>
      <c r="I35" s="185">
        <f>IF(Volume!D35=0,0,Volume!F35/Volume!D35)</f>
        <v>0.13043478260869565</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114000</v>
      </c>
      <c r="C36" s="189">
        <f>'Open Int.'!F36</f>
        <v>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407</v>
      </c>
      <c r="B37" s="188">
        <f>'Open Int.'!E37</f>
        <v>1197900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408</v>
      </c>
      <c r="B38" s="188">
        <f>'Open Int.'!E38</f>
        <v>0</v>
      </c>
      <c r="C38" s="189">
        <f>'Open Int.'!F38</f>
        <v>0</v>
      </c>
      <c r="D38" s="190">
        <f>'Open Int.'!H38</f>
        <v>850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300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85500</v>
      </c>
      <c r="C40" s="189">
        <f>'Open Int.'!F40</f>
        <v>0</v>
      </c>
      <c r="D40" s="190">
        <f>'Open Int.'!H40</f>
        <v>18000</v>
      </c>
      <c r="E40" s="329">
        <f>'Open Int.'!I40</f>
        <v>0</v>
      </c>
      <c r="F40" s="191">
        <f>IF('Open Int.'!E40=0,0,'Open Int.'!H40/'Open Int.'!E40)</f>
        <v>0.21052631578947367</v>
      </c>
      <c r="G40" s="155">
        <v>0.21052631578947367</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v>
      </c>
      <c r="B41" s="188">
        <f>'Open Int.'!E41</f>
        <v>33000</v>
      </c>
      <c r="C41" s="189">
        <f>'Open Int.'!F41</f>
        <v>1100</v>
      </c>
      <c r="D41" s="190">
        <f>'Open Int.'!H41</f>
        <v>1100</v>
      </c>
      <c r="E41" s="329">
        <f>'Open Int.'!I41</f>
        <v>0</v>
      </c>
      <c r="F41" s="191">
        <f>IF('Open Int.'!E41=0,0,'Open Int.'!H41/'Open Int.'!E41)</f>
        <v>0.03333333333333333</v>
      </c>
      <c r="G41" s="155">
        <v>0.034482758620689655</v>
      </c>
      <c r="H41" s="170">
        <f t="shared" si="0"/>
        <v>-0.03333333333333333</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409</v>
      </c>
      <c r="B42" s="188">
        <f>'Open Int.'!E42</f>
        <v>6900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1142500</v>
      </c>
      <c r="C43" s="189">
        <f>'Open Int.'!F43</f>
        <v>35000</v>
      </c>
      <c r="D43" s="190">
        <f>'Open Int.'!H43</f>
        <v>205000</v>
      </c>
      <c r="E43" s="329">
        <f>'Open Int.'!I43</f>
        <v>27500</v>
      </c>
      <c r="F43" s="191">
        <f>IF('Open Int.'!E43=0,0,'Open Int.'!H43/'Open Int.'!E43)</f>
        <v>0.17943107221006566</v>
      </c>
      <c r="G43" s="155">
        <v>0.16027088036117382</v>
      </c>
      <c r="H43" s="170">
        <f t="shared" si="0"/>
        <v>0.119548802662804</v>
      </c>
      <c r="I43" s="185">
        <f>IF(Volume!D43=0,0,Volume!F43/Volume!D43)</f>
        <v>0.42592592592592593</v>
      </c>
      <c r="J43" s="176">
        <v>0.02631578947368421</v>
      </c>
      <c r="K43" s="170">
        <f t="shared" si="1"/>
        <v>15.185185185185187</v>
      </c>
      <c r="L43" s="60"/>
      <c r="M43" s="6"/>
      <c r="N43" s="59"/>
      <c r="O43" s="3"/>
      <c r="P43" s="3"/>
      <c r="Q43" s="3"/>
      <c r="R43" s="3"/>
      <c r="S43" s="3"/>
      <c r="T43" s="3"/>
      <c r="U43" s="61"/>
      <c r="V43" s="3"/>
      <c r="W43" s="3"/>
      <c r="X43" s="3"/>
      <c r="Y43" s="3"/>
      <c r="Z43" s="3"/>
      <c r="AA43" s="2"/>
    </row>
    <row r="44" spans="1:27" s="7" customFormat="1" ht="15">
      <c r="A44" s="177" t="s">
        <v>78</v>
      </c>
      <c r="B44" s="188">
        <f>'Open Int.'!E44</f>
        <v>64000</v>
      </c>
      <c r="C44" s="189">
        <f>'Open Int.'!F44</f>
        <v>32000</v>
      </c>
      <c r="D44" s="190">
        <f>'Open Int.'!H44</f>
        <v>9600</v>
      </c>
      <c r="E44" s="329">
        <f>'Open Int.'!I44</f>
        <v>4800</v>
      </c>
      <c r="F44" s="191">
        <f>IF('Open Int.'!E44=0,0,'Open Int.'!H44/'Open Int.'!E44)</f>
        <v>0.15</v>
      </c>
      <c r="G44" s="155">
        <v>0.15</v>
      </c>
      <c r="H44" s="170">
        <f t="shared" si="0"/>
        <v>0</v>
      </c>
      <c r="I44" s="185">
        <f>IF(Volume!D44=0,0,Volume!F44/Volume!D44)</f>
        <v>0.07547169811320754</v>
      </c>
      <c r="J44" s="176">
        <v>0</v>
      </c>
      <c r="K44" s="170">
        <f t="shared" si="1"/>
        <v>0</v>
      </c>
      <c r="L44" s="60"/>
      <c r="M44" s="6"/>
      <c r="N44" s="59"/>
      <c r="O44" s="3"/>
      <c r="P44" s="3"/>
      <c r="Q44" s="3"/>
      <c r="R44" s="3"/>
      <c r="S44" s="3"/>
      <c r="T44" s="3"/>
      <c r="U44" s="61"/>
      <c r="V44" s="3"/>
      <c r="W44" s="3"/>
      <c r="X44" s="3"/>
      <c r="Y44" s="3"/>
      <c r="Z44" s="3"/>
      <c r="AA44" s="2"/>
    </row>
    <row r="45" spans="1:27" s="7" customFormat="1" ht="15">
      <c r="A45" s="177" t="s">
        <v>138</v>
      </c>
      <c r="B45" s="188">
        <f>'Open Int.'!E45</f>
        <v>68850</v>
      </c>
      <c r="C45" s="189">
        <f>'Open Int.'!F45</f>
        <v>425</v>
      </c>
      <c r="D45" s="190">
        <f>'Open Int.'!H45</f>
        <v>17000</v>
      </c>
      <c r="E45" s="329">
        <f>'Open Int.'!I45</f>
        <v>1275</v>
      </c>
      <c r="F45" s="191">
        <f>IF('Open Int.'!E45=0,0,'Open Int.'!H45/'Open Int.'!E45)</f>
        <v>0.24691358024691357</v>
      </c>
      <c r="G45" s="155">
        <v>0.22981366459627328</v>
      </c>
      <c r="H45" s="170">
        <f t="shared" si="0"/>
        <v>0.07440774107440773</v>
      </c>
      <c r="I45" s="185">
        <f>IF(Volume!D45=0,0,Volume!F45/Volume!D45)</f>
        <v>0.30434782608695654</v>
      </c>
      <c r="J45" s="176">
        <v>0.14814814814814814</v>
      </c>
      <c r="K45" s="170">
        <f t="shared" si="1"/>
        <v>1.0543478260869568</v>
      </c>
      <c r="L45" s="60"/>
      <c r="M45" s="6"/>
      <c r="N45" s="59"/>
      <c r="O45" s="3"/>
      <c r="P45" s="3"/>
      <c r="Q45" s="3"/>
      <c r="R45" s="3"/>
      <c r="S45" s="3"/>
      <c r="T45" s="3"/>
      <c r="U45" s="61"/>
      <c r="V45" s="3"/>
      <c r="W45" s="3"/>
      <c r="X45" s="3"/>
      <c r="Y45" s="3"/>
      <c r="Z45" s="3"/>
      <c r="AA45" s="2"/>
    </row>
    <row r="46" spans="1:27" s="7" customFormat="1" ht="15">
      <c r="A46" s="177" t="s">
        <v>160</v>
      </c>
      <c r="B46" s="188">
        <f>'Open Int.'!E46</f>
        <v>7700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1745700</v>
      </c>
      <c r="C47" s="189">
        <f>'Open Int.'!F47</f>
        <v>13800</v>
      </c>
      <c r="D47" s="190">
        <f>'Open Int.'!H47</f>
        <v>27600</v>
      </c>
      <c r="E47" s="329">
        <f>'Open Int.'!I47</f>
        <v>0</v>
      </c>
      <c r="F47" s="191">
        <f>IF('Open Int.'!E47=0,0,'Open Int.'!H47/'Open Int.'!E47)</f>
        <v>0.015810276679841896</v>
      </c>
      <c r="G47" s="155">
        <v>0.01593625498007968</v>
      </c>
      <c r="H47" s="170">
        <f t="shared" si="0"/>
        <v>-0.007905138339920998</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848750</v>
      </c>
      <c r="C49" s="189">
        <f>'Open Int.'!F49</f>
        <v>17500</v>
      </c>
      <c r="D49" s="190">
        <f>'Open Int.'!H49</f>
        <v>85000</v>
      </c>
      <c r="E49" s="329">
        <f>'Open Int.'!I49</f>
        <v>7500</v>
      </c>
      <c r="F49" s="191">
        <f>IF('Open Int.'!E49=0,0,'Open Int.'!H49/'Open Int.'!E49)</f>
        <v>0.10014727540500737</v>
      </c>
      <c r="G49" s="155">
        <v>0.09323308270676692</v>
      </c>
      <c r="H49" s="170">
        <f t="shared" si="0"/>
        <v>0.07416029265048225</v>
      </c>
      <c r="I49" s="185">
        <f>IF(Volume!D49=0,0,Volume!F49/Volume!D49)</f>
        <v>0.1891891891891892</v>
      </c>
      <c r="J49" s="176">
        <v>0</v>
      </c>
      <c r="K49" s="170">
        <f t="shared" si="1"/>
        <v>0</v>
      </c>
      <c r="L49" s="60"/>
      <c r="M49" s="6"/>
      <c r="N49" s="59"/>
      <c r="O49" s="3"/>
      <c r="P49" s="3"/>
      <c r="Q49" s="3"/>
      <c r="R49" s="3"/>
      <c r="S49" s="3"/>
      <c r="T49" s="3"/>
      <c r="U49" s="61"/>
      <c r="V49" s="3"/>
      <c r="W49" s="3"/>
      <c r="X49" s="3"/>
      <c r="Y49" s="3"/>
      <c r="Z49" s="3"/>
      <c r="AA49" s="2"/>
    </row>
    <row r="50" spans="1:27" s="7" customFormat="1" ht="15">
      <c r="A50" s="177" t="s">
        <v>218</v>
      </c>
      <c r="B50" s="188">
        <f>'Open Int.'!E50</f>
        <v>6300</v>
      </c>
      <c r="C50" s="189">
        <f>'Open Int.'!F50</f>
        <v>0</v>
      </c>
      <c r="D50" s="190">
        <f>'Open Int.'!H50</f>
        <v>2100</v>
      </c>
      <c r="E50" s="329">
        <f>'Open Int.'!I50</f>
        <v>0</v>
      </c>
      <c r="F50" s="191">
        <f>IF('Open Int.'!E50=0,0,'Open Int.'!H50/'Open Int.'!E50)</f>
        <v>0.3333333333333333</v>
      </c>
      <c r="G50" s="155">
        <v>0.3333333333333333</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2000</v>
      </c>
      <c r="C52" s="189">
        <f>'Open Int.'!F52</f>
        <v>-1000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256500</v>
      </c>
      <c r="C54" s="189">
        <f>'Open Int.'!F54</f>
        <v>-27000</v>
      </c>
      <c r="D54" s="190">
        <f>'Open Int.'!H54</f>
        <v>13500</v>
      </c>
      <c r="E54" s="329">
        <f>'Open Int.'!I54</f>
        <v>0</v>
      </c>
      <c r="F54" s="191">
        <f>IF('Open Int.'!E54=0,0,'Open Int.'!H54/'Open Int.'!E54)</f>
        <v>0.05263157894736842</v>
      </c>
      <c r="G54" s="155">
        <v>0.047619047619047616</v>
      </c>
      <c r="H54" s="170">
        <f t="shared" si="0"/>
        <v>0.10526315789473684</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410</v>
      </c>
      <c r="B55" s="188">
        <f>'Open Int.'!E55</f>
        <v>2126250</v>
      </c>
      <c r="C55" s="189">
        <f>'Open Int.'!F55</f>
        <v>-173250</v>
      </c>
      <c r="D55" s="190">
        <f>'Open Int.'!H55</f>
        <v>388500</v>
      </c>
      <c r="E55" s="329">
        <f>'Open Int.'!I55</f>
        <v>52500</v>
      </c>
      <c r="F55" s="191">
        <f>IF('Open Int.'!E55=0,0,'Open Int.'!H55/'Open Int.'!E55)</f>
        <v>0.18271604938271604</v>
      </c>
      <c r="G55" s="155">
        <v>0.1461187214611872</v>
      </c>
      <c r="H55" s="170">
        <f t="shared" si="0"/>
        <v>0.250462962962963</v>
      </c>
      <c r="I55" s="185">
        <f>IF(Volume!D55=0,0,Volume!F55/Volume!D55)</f>
        <v>0.14124293785310735</v>
      </c>
      <c r="J55" s="176">
        <v>0.33695652173913043</v>
      </c>
      <c r="K55" s="170">
        <f t="shared" si="1"/>
        <v>-0.580827410242391</v>
      </c>
      <c r="L55" s="60"/>
      <c r="M55" s="6"/>
      <c r="N55" s="59"/>
      <c r="O55" s="3"/>
      <c r="P55" s="3"/>
      <c r="Q55" s="3"/>
      <c r="R55" s="3"/>
      <c r="S55" s="3"/>
      <c r="T55" s="3"/>
      <c r="U55" s="61"/>
      <c r="V55" s="3"/>
      <c r="W55" s="3"/>
      <c r="X55" s="3"/>
      <c r="Y55" s="3"/>
      <c r="Z55" s="3"/>
      <c r="AA55" s="2"/>
    </row>
    <row r="56" spans="1:27" s="7" customFormat="1" ht="15">
      <c r="A56" s="177" t="s">
        <v>163</v>
      </c>
      <c r="B56" s="188">
        <f>'Open Int.'!E56</f>
        <v>5518</v>
      </c>
      <c r="C56" s="189">
        <f>'Open Int.'!F56</f>
        <v>3286</v>
      </c>
      <c r="D56" s="190">
        <f>'Open Int.'!H56</f>
        <v>1302</v>
      </c>
      <c r="E56" s="329">
        <f>'Open Int.'!I56</f>
        <v>620</v>
      </c>
      <c r="F56" s="191">
        <f>IF('Open Int.'!E56=0,0,'Open Int.'!H56/'Open Int.'!E56)</f>
        <v>0.23595505617977527</v>
      </c>
      <c r="G56" s="155">
        <v>0.3055555555555556</v>
      </c>
      <c r="H56" s="170">
        <f t="shared" si="0"/>
        <v>-0.22778345250255372</v>
      </c>
      <c r="I56" s="185">
        <f>IF(Volume!D56=0,0,Volume!F56/Volume!D56)</f>
        <v>0.16666666666666666</v>
      </c>
      <c r="J56" s="176">
        <v>0</v>
      </c>
      <c r="K56" s="170">
        <f t="shared" si="1"/>
        <v>0</v>
      </c>
      <c r="L56" s="60"/>
      <c r="M56" s="6"/>
      <c r="N56" s="59"/>
      <c r="O56" s="3"/>
      <c r="P56" s="3"/>
      <c r="Q56" s="3"/>
      <c r="R56" s="3"/>
      <c r="S56" s="3"/>
      <c r="T56" s="3"/>
      <c r="U56" s="61"/>
      <c r="V56" s="3"/>
      <c r="W56" s="3"/>
      <c r="X56" s="3"/>
      <c r="Y56" s="3"/>
      <c r="Z56" s="3"/>
      <c r="AA56" s="2"/>
    </row>
    <row r="57" spans="1:27" s="7" customFormat="1" ht="15">
      <c r="A57" s="177" t="s">
        <v>194</v>
      </c>
      <c r="B57" s="188">
        <f>'Open Int.'!E57</f>
        <v>179200</v>
      </c>
      <c r="C57" s="189">
        <f>'Open Int.'!F57</f>
        <v>3200</v>
      </c>
      <c r="D57" s="190">
        <f>'Open Int.'!H57</f>
        <v>22400</v>
      </c>
      <c r="E57" s="329">
        <f>'Open Int.'!I57</f>
        <v>400</v>
      </c>
      <c r="F57" s="191">
        <f>IF('Open Int.'!E57=0,0,'Open Int.'!H57/'Open Int.'!E57)</f>
        <v>0.125</v>
      </c>
      <c r="G57" s="155">
        <v>0.125</v>
      </c>
      <c r="H57" s="170">
        <f t="shared" si="0"/>
        <v>0</v>
      </c>
      <c r="I57" s="185">
        <f>IF(Volume!D57=0,0,Volume!F57/Volume!D57)</f>
        <v>0.075</v>
      </c>
      <c r="J57" s="176">
        <v>0.030303030303030304</v>
      </c>
      <c r="K57" s="170">
        <f t="shared" si="1"/>
        <v>1.4749999999999999</v>
      </c>
      <c r="L57" s="60"/>
      <c r="M57" s="6"/>
      <c r="N57" s="59"/>
      <c r="O57" s="3"/>
      <c r="P57" s="3"/>
      <c r="Q57" s="3"/>
      <c r="R57" s="3"/>
      <c r="S57" s="3"/>
      <c r="T57" s="3"/>
      <c r="U57" s="61"/>
      <c r="V57" s="3"/>
      <c r="W57" s="3"/>
      <c r="X57" s="3"/>
      <c r="Y57" s="3"/>
      <c r="Z57" s="3"/>
      <c r="AA57" s="2"/>
    </row>
    <row r="58" spans="1:27" s="7" customFormat="1" ht="15">
      <c r="A58" s="177" t="s">
        <v>411</v>
      </c>
      <c r="B58" s="188">
        <f>'Open Int.'!E58</f>
        <v>150</v>
      </c>
      <c r="C58" s="189">
        <f>'Open Int.'!F58</f>
        <v>0</v>
      </c>
      <c r="D58" s="190">
        <f>'Open Int.'!H58</f>
        <v>0</v>
      </c>
      <c r="E58" s="329">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412</v>
      </c>
      <c r="B59" s="188">
        <f>'Open Int.'!E59</f>
        <v>1400</v>
      </c>
      <c r="C59" s="189">
        <f>'Open Int.'!F59</f>
        <v>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220</v>
      </c>
      <c r="B60" s="188">
        <f>'Open Int.'!E60</f>
        <v>271200</v>
      </c>
      <c r="C60" s="189">
        <f>'Open Int.'!F60</f>
        <v>0</v>
      </c>
      <c r="D60" s="190">
        <f>'Open Int.'!H60</f>
        <v>16800</v>
      </c>
      <c r="E60" s="329">
        <f>'Open Int.'!I60</f>
        <v>0</v>
      </c>
      <c r="F60" s="191">
        <f>IF('Open Int.'!E60=0,0,'Open Int.'!H60/'Open Int.'!E60)</f>
        <v>0.061946902654867256</v>
      </c>
      <c r="G60" s="155">
        <v>0.061946902654867256</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164</v>
      </c>
      <c r="B61" s="188">
        <f>'Open Int.'!E61</f>
        <v>937900</v>
      </c>
      <c r="C61" s="189">
        <f>'Open Int.'!F61</f>
        <v>-16950</v>
      </c>
      <c r="D61" s="190">
        <f>'Open Int.'!H61</f>
        <v>152550</v>
      </c>
      <c r="E61" s="329">
        <f>'Open Int.'!I61</f>
        <v>0</v>
      </c>
      <c r="F61" s="191">
        <f>IF('Open Int.'!E61=0,0,'Open Int.'!H61/'Open Int.'!E61)</f>
        <v>0.16265060240963855</v>
      </c>
      <c r="G61" s="155">
        <v>0.15976331360946747</v>
      </c>
      <c r="H61" s="170">
        <f t="shared" si="0"/>
        <v>0.01807228915662641</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165</v>
      </c>
      <c r="B62" s="188">
        <f>'Open Int.'!E62</f>
        <v>7800</v>
      </c>
      <c r="C62" s="189">
        <f>'Open Int.'!F62</f>
        <v>2600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413</v>
      </c>
      <c r="B63" s="188">
        <f>'Open Int.'!E63</f>
        <v>450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89</v>
      </c>
      <c r="B64" s="188">
        <f>'Open Int.'!E64</f>
        <v>155250</v>
      </c>
      <c r="C64" s="189">
        <f>'Open Int.'!F64</f>
        <v>750</v>
      </c>
      <c r="D64" s="190">
        <f>'Open Int.'!H64</f>
        <v>23250</v>
      </c>
      <c r="E64" s="329">
        <f>'Open Int.'!I64</f>
        <v>0</v>
      </c>
      <c r="F64" s="191">
        <f>IF('Open Int.'!E64=0,0,'Open Int.'!H64/'Open Int.'!E64)</f>
        <v>0.1497584541062802</v>
      </c>
      <c r="G64" s="155">
        <v>0.15048543689320387</v>
      </c>
      <c r="H64" s="170">
        <f t="shared" si="0"/>
        <v>-0.004830917874396067</v>
      </c>
      <c r="I64" s="185">
        <f>IF(Volume!D64=0,0,Volume!F64/Volume!D64)</f>
        <v>0</v>
      </c>
      <c r="J64" s="176">
        <v>0.08108108108108109</v>
      </c>
      <c r="K64" s="170">
        <f t="shared" si="1"/>
        <v>-1</v>
      </c>
      <c r="L64" s="60"/>
      <c r="M64" s="6"/>
      <c r="N64" s="59"/>
      <c r="O64" s="3"/>
      <c r="P64" s="3"/>
      <c r="Q64" s="3"/>
      <c r="R64" s="3"/>
      <c r="S64" s="3"/>
      <c r="T64" s="3"/>
      <c r="U64" s="61"/>
      <c r="V64" s="3"/>
      <c r="W64" s="3"/>
      <c r="X64" s="3"/>
      <c r="Y64" s="3"/>
      <c r="Z64" s="3"/>
      <c r="AA64" s="2"/>
    </row>
    <row r="65" spans="1:27" s="7" customFormat="1" ht="15">
      <c r="A65" s="177" t="s">
        <v>287</v>
      </c>
      <c r="B65" s="188">
        <f>'Open Int.'!E65</f>
        <v>18000</v>
      </c>
      <c r="C65" s="189">
        <f>'Open Int.'!F65</f>
        <v>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414</v>
      </c>
      <c r="B66" s="188">
        <f>'Open Int.'!E66</f>
        <v>2450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271</v>
      </c>
      <c r="B67" s="188">
        <f>'Open Int.'!E67</f>
        <v>34800</v>
      </c>
      <c r="C67" s="189">
        <f>'Open Int.'!F67</f>
        <v>2400</v>
      </c>
      <c r="D67" s="190">
        <f>'Open Int.'!H67</f>
        <v>2400</v>
      </c>
      <c r="E67" s="329">
        <f>'Open Int.'!I67</f>
        <v>0</v>
      </c>
      <c r="F67" s="191">
        <f>IF('Open Int.'!E67=0,0,'Open Int.'!H67/'Open Int.'!E67)</f>
        <v>0.06896551724137931</v>
      </c>
      <c r="G67" s="155">
        <v>0.07407407407407407</v>
      </c>
      <c r="H67" s="170">
        <f t="shared" si="0"/>
        <v>-0.06896551724137927</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221</v>
      </c>
      <c r="B68" s="188">
        <f>'Open Int.'!E68</f>
        <v>4200</v>
      </c>
      <c r="C68" s="189">
        <f>'Open Int.'!F68</f>
        <v>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233</v>
      </c>
      <c r="B69" s="188">
        <f>'Open Int.'!E69</f>
        <v>265000</v>
      </c>
      <c r="C69" s="189">
        <f>'Open Int.'!F69</f>
        <v>29000</v>
      </c>
      <c r="D69" s="190">
        <f>'Open Int.'!H69</f>
        <v>149000</v>
      </c>
      <c r="E69" s="329">
        <f>'Open Int.'!I69</f>
        <v>18000</v>
      </c>
      <c r="F69" s="191">
        <f>IF('Open Int.'!E69=0,0,'Open Int.'!H69/'Open Int.'!E69)</f>
        <v>0.5622641509433962</v>
      </c>
      <c r="G69" s="155">
        <v>0.5550847457627118</v>
      </c>
      <c r="H69" s="170">
        <f t="shared" si="0"/>
        <v>0.012933890249171869</v>
      </c>
      <c r="I69" s="185">
        <f>IF(Volume!D69=0,0,Volume!F69/Volume!D69)</f>
        <v>0.1871345029239766</v>
      </c>
      <c r="J69" s="176">
        <v>0.22727272727272727</v>
      </c>
      <c r="K69" s="170">
        <f t="shared" si="1"/>
        <v>-0.17660818713450294</v>
      </c>
      <c r="L69" s="60"/>
      <c r="M69" s="6"/>
      <c r="N69" s="59"/>
      <c r="O69" s="3"/>
      <c r="P69" s="3"/>
      <c r="Q69" s="3"/>
      <c r="R69" s="3"/>
      <c r="S69" s="3"/>
      <c r="T69" s="3"/>
      <c r="U69" s="61"/>
      <c r="V69" s="3"/>
      <c r="W69" s="3"/>
      <c r="X69" s="3"/>
      <c r="Y69" s="3"/>
      <c r="Z69" s="3"/>
      <c r="AA69" s="2"/>
    </row>
    <row r="70" spans="1:27" s="7" customFormat="1" ht="15">
      <c r="A70" s="177" t="s">
        <v>166</v>
      </c>
      <c r="B70" s="188">
        <f>'Open Int.'!E70</f>
        <v>182900</v>
      </c>
      <c r="C70" s="189">
        <f>'Open Int.'!F70</f>
        <v>-2950</v>
      </c>
      <c r="D70" s="190">
        <f>'Open Int.'!H70</f>
        <v>23600</v>
      </c>
      <c r="E70" s="329">
        <f>'Open Int.'!I70</f>
        <v>0</v>
      </c>
      <c r="F70" s="191">
        <f>IF('Open Int.'!E70=0,0,'Open Int.'!H70/'Open Int.'!E70)</f>
        <v>0.12903225806451613</v>
      </c>
      <c r="G70" s="155">
        <v>0.12698412698412698</v>
      </c>
      <c r="H70" s="170">
        <f t="shared" si="0"/>
        <v>0.016129032258064543</v>
      </c>
      <c r="I70" s="185">
        <f>IF(Volume!D70=0,0,Volume!F70/Volume!D70)</f>
        <v>0</v>
      </c>
      <c r="J70" s="176">
        <v>0</v>
      </c>
      <c r="K70" s="170">
        <f t="shared" si="1"/>
        <v>0</v>
      </c>
      <c r="L70" s="60"/>
      <c r="M70" s="6"/>
      <c r="N70" s="59"/>
      <c r="O70" s="3"/>
      <c r="P70" s="3"/>
      <c r="Q70" s="3"/>
      <c r="R70" s="3"/>
      <c r="S70" s="3"/>
      <c r="T70" s="3"/>
      <c r="U70" s="61"/>
      <c r="V70" s="3"/>
      <c r="W70" s="3"/>
      <c r="X70" s="3"/>
      <c r="Y70" s="3"/>
      <c r="Z70" s="3"/>
      <c r="AA70" s="2"/>
    </row>
    <row r="71" spans="1:27" s="7" customFormat="1" ht="15">
      <c r="A71" s="177" t="s">
        <v>222</v>
      </c>
      <c r="B71" s="188">
        <f>'Open Int.'!E71</f>
        <v>1584</v>
      </c>
      <c r="C71" s="189">
        <f>'Open Int.'!F71</f>
        <v>-88</v>
      </c>
      <c r="D71" s="190">
        <f>'Open Int.'!H71</f>
        <v>0</v>
      </c>
      <c r="E71" s="329">
        <f>'Open Int.'!I71</f>
        <v>0</v>
      </c>
      <c r="F71" s="191">
        <f>IF('Open Int.'!E71=0,0,'Open Int.'!H71/'Open Int.'!E71)</f>
        <v>0</v>
      </c>
      <c r="G71" s="155">
        <v>0</v>
      </c>
      <c r="H71" s="170">
        <f aca="true" t="shared" si="2" ref="H71:H135">IF(G71=0,0,(F71-G71)/G71)</f>
        <v>0</v>
      </c>
      <c r="I71" s="185">
        <f>IF(Volume!D71=0,0,Volume!F71/Volume!D71)</f>
        <v>0</v>
      </c>
      <c r="J71" s="176">
        <v>0</v>
      </c>
      <c r="K71" s="170">
        <f aca="true" t="shared" si="3" ref="K71:K135">IF(J71=0,0,(I71-J71)/J71)</f>
        <v>0</v>
      </c>
      <c r="L71" s="60"/>
      <c r="M71" s="6"/>
      <c r="N71" s="59"/>
      <c r="O71" s="3"/>
      <c r="P71" s="3"/>
      <c r="Q71" s="3"/>
      <c r="R71" s="3"/>
      <c r="S71" s="3"/>
      <c r="T71" s="3"/>
      <c r="U71" s="61"/>
      <c r="V71" s="3"/>
      <c r="W71" s="3"/>
      <c r="X71" s="3"/>
      <c r="Y71" s="3"/>
      <c r="Z71" s="3"/>
      <c r="AA71" s="2"/>
    </row>
    <row r="72" spans="1:27" s="7" customFormat="1" ht="15">
      <c r="A72" s="177" t="s">
        <v>288</v>
      </c>
      <c r="B72" s="188">
        <f>'Open Int.'!E72</f>
        <v>702000</v>
      </c>
      <c r="C72" s="189">
        <f>'Open Int.'!F72</f>
        <v>-7500</v>
      </c>
      <c r="D72" s="190">
        <f>'Open Int.'!H72</f>
        <v>108000</v>
      </c>
      <c r="E72" s="329">
        <f>'Open Int.'!I72</f>
        <v>6000</v>
      </c>
      <c r="F72" s="191">
        <f>IF('Open Int.'!E72=0,0,'Open Int.'!H72/'Open Int.'!E72)</f>
        <v>0.15384615384615385</v>
      </c>
      <c r="G72" s="155">
        <v>0.14376321353065538</v>
      </c>
      <c r="H72" s="170">
        <f t="shared" si="2"/>
        <v>0.07013574660633497</v>
      </c>
      <c r="I72" s="185">
        <f>IF(Volume!D72=0,0,Volume!F72/Volume!D72)</f>
        <v>0.06666666666666667</v>
      </c>
      <c r="J72" s="176">
        <v>0.04918032786885246</v>
      </c>
      <c r="K72" s="170">
        <f t="shared" si="3"/>
        <v>0.35555555555555557</v>
      </c>
      <c r="L72" s="60"/>
      <c r="M72" s="6"/>
      <c r="N72" s="59"/>
      <c r="O72" s="3"/>
      <c r="P72" s="3"/>
      <c r="Q72" s="3"/>
      <c r="R72" s="3"/>
      <c r="S72" s="3"/>
      <c r="T72" s="3"/>
      <c r="U72" s="61"/>
      <c r="V72" s="3"/>
      <c r="W72" s="3"/>
      <c r="X72" s="3"/>
      <c r="Y72" s="3"/>
      <c r="Z72" s="3"/>
      <c r="AA72" s="2"/>
    </row>
    <row r="73" spans="1:27" s="7" customFormat="1" ht="15">
      <c r="A73" s="177" t="s">
        <v>289</v>
      </c>
      <c r="B73" s="188">
        <f>'Open Int.'!E73</f>
        <v>28000</v>
      </c>
      <c r="C73" s="189">
        <f>'Open Int.'!F73</f>
        <v>0</v>
      </c>
      <c r="D73" s="190">
        <f>'Open Int.'!H73</f>
        <v>2800</v>
      </c>
      <c r="E73" s="329">
        <f>'Open Int.'!I73</f>
        <v>0</v>
      </c>
      <c r="F73" s="191">
        <f>IF('Open Int.'!E73=0,0,'Open Int.'!H73/'Open Int.'!E73)</f>
        <v>0.1</v>
      </c>
      <c r="G73" s="155">
        <v>0.1</v>
      </c>
      <c r="H73" s="170">
        <f t="shared" si="2"/>
        <v>0</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195</v>
      </c>
      <c r="B74" s="188">
        <f>'Open Int.'!E74</f>
        <v>1138224</v>
      </c>
      <c r="C74" s="189">
        <f>'Open Int.'!F74</f>
        <v>-150526</v>
      </c>
      <c r="D74" s="190">
        <f>'Open Int.'!H74</f>
        <v>162898</v>
      </c>
      <c r="E74" s="329">
        <f>'Open Int.'!I74</f>
        <v>53612</v>
      </c>
      <c r="F74" s="191">
        <f>IF('Open Int.'!E74=0,0,'Open Int.'!H74/'Open Int.'!E74)</f>
        <v>0.1431159420289855</v>
      </c>
      <c r="G74" s="155">
        <v>0.0848</v>
      </c>
      <c r="H74" s="170">
        <f t="shared" si="2"/>
        <v>0.6876879956248291</v>
      </c>
      <c r="I74" s="185">
        <f>IF(Volume!D74=0,0,Volume!F74/Volume!D74)</f>
        <v>0.1292372881355932</v>
      </c>
      <c r="J74" s="176">
        <v>0.09022556390977443</v>
      </c>
      <c r="K74" s="170">
        <f t="shared" si="3"/>
        <v>0.4323799435028248</v>
      </c>
      <c r="L74" s="60"/>
      <c r="M74" s="6"/>
      <c r="N74" s="59"/>
      <c r="O74" s="3"/>
      <c r="P74" s="3"/>
      <c r="Q74" s="3"/>
      <c r="R74" s="3"/>
      <c r="S74" s="3"/>
      <c r="T74" s="3"/>
      <c r="U74" s="61"/>
      <c r="V74" s="3"/>
      <c r="W74" s="3"/>
      <c r="X74" s="3"/>
      <c r="Y74" s="3"/>
      <c r="Z74" s="3"/>
      <c r="AA74" s="2"/>
    </row>
    <row r="75" spans="1:27" s="7" customFormat="1" ht="15">
      <c r="A75" s="177" t="s">
        <v>290</v>
      </c>
      <c r="B75" s="188">
        <f>'Open Int.'!E75</f>
        <v>616000</v>
      </c>
      <c r="C75" s="189">
        <f>'Open Int.'!F75</f>
        <v>-26600</v>
      </c>
      <c r="D75" s="190">
        <f>'Open Int.'!H75</f>
        <v>36400</v>
      </c>
      <c r="E75" s="329">
        <f>'Open Int.'!I75</f>
        <v>7000</v>
      </c>
      <c r="F75" s="191">
        <f>IF('Open Int.'!E75=0,0,'Open Int.'!H75/'Open Int.'!E75)</f>
        <v>0.05909090909090909</v>
      </c>
      <c r="G75" s="155">
        <v>0.0457516339869281</v>
      </c>
      <c r="H75" s="170">
        <f t="shared" si="2"/>
        <v>0.29155844155844163</v>
      </c>
      <c r="I75" s="185">
        <f>IF(Volume!D75=0,0,Volume!F75/Volume!D75)</f>
        <v>0.05309734513274336</v>
      </c>
      <c r="J75" s="176">
        <v>0.03333333333333333</v>
      </c>
      <c r="K75" s="170">
        <f t="shared" si="3"/>
        <v>0.5929203539823009</v>
      </c>
      <c r="L75" s="60"/>
      <c r="M75" s="6"/>
      <c r="N75" s="59"/>
      <c r="O75" s="3"/>
      <c r="P75" s="3"/>
      <c r="Q75" s="3"/>
      <c r="R75" s="3"/>
      <c r="S75" s="3"/>
      <c r="T75" s="3"/>
      <c r="U75" s="61"/>
      <c r="V75" s="3"/>
      <c r="W75" s="3"/>
      <c r="X75" s="3"/>
      <c r="Y75" s="3"/>
      <c r="Z75" s="3"/>
      <c r="AA75" s="2"/>
    </row>
    <row r="76" spans="1:27" s="7" customFormat="1" ht="15">
      <c r="A76" s="177" t="s">
        <v>197</v>
      </c>
      <c r="B76" s="188">
        <f>'Open Int.'!E76</f>
        <v>19500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4</v>
      </c>
      <c r="B77" s="188">
        <f>'Open Int.'!E77</f>
        <v>300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79</v>
      </c>
      <c r="B78" s="188">
        <f>'Open Int.'!E78</f>
        <v>1000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196</v>
      </c>
      <c r="B79" s="188">
        <f>'Open Int.'!E79</f>
        <v>5200</v>
      </c>
      <c r="C79" s="189">
        <f>'Open Int.'!F79</f>
        <v>0</v>
      </c>
      <c r="D79" s="190">
        <f>'Open Int.'!H79</f>
        <v>1200</v>
      </c>
      <c r="E79" s="329">
        <f>'Open Int.'!I79</f>
        <v>0</v>
      </c>
      <c r="F79" s="191">
        <f>IF('Open Int.'!E79=0,0,'Open Int.'!H79/'Open Int.'!E79)</f>
        <v>0.23076923076923078</v>
      </c>
      <c r="G79" s="155">
        <v>0.23076923076923078</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5</v>
      </c>
      <c r="B80" s="188">
        <f>'Open Int.'!E80</f>
        <v>3670095</v>
      </c>
      <c r="C80" s="189">
        <f>'Open Int.'!F80</f>
        <v>84535</v>
      </c>
      <c r="D80" s="190">
        <f>'Open Int.'!H80</f>
        <v>1850200</v>
      </c>
      <c r="E80" s="329">
        <f>'Open Int.'!I80</f>
        <v>138765</v>
      </c>
      <c r="F80" s="191">
        <f>IF('Open Int.'!E80=0,0,'Open Int.'!H80/'Open Int.'!E80)</f>
        <v>0.5041286397218601</v>
      </c>
      <c r="G80" s="155">
        <v>0.47731316725978645</v>
      </c>
      <c r="H80" s="170">
        <f t="shared" si="2"/>
        <v>0.05618003923088674</v>
      </c>
      <c r="I80" s="185">
        <f>IF(Volume!D80=0,0,Volume!F80/Volume!D80)</f>
        <v>0.3853211009174312</v>
      </c>
      <c r="J80" s="176">
        <v>0.34375</v>
      </c>
      <c r="K80" s="170">
        <f t="shared" si="3"/>
        <v>0.1209341117597999</v>
      </c>
      <c r="L80" s="60"/>
      <c r="M80" s="6"/>
      <c r="N80" s="59"/>
      <c r="O80" s="3"/>
      <c r="P80" s="3"/>
      <c r="Q80" s="3"/>
      <c r="R80" s="3"/>
      <c r="S80" s="3"/>
      <c r="T80" s="3"/>
      <c r="U80" s="61"/>
      <c r="V80" s="3"/>
      <c r="W80" s="3"/>
      <c r="X80" s="3"/>
      <c r="Y80" s="3"/>
      <c r="Z80" s="3"/>
      <c r="AA80" s="2"/>
    </row>
    <row r="81" spans="1:27" s="7" customFormat="1" ht="15">
      <c r="A81" s="177" t="s">
        <v>198</v>
      </c>
      <c r="B81" s="188">
        <f>'Open Int.'!E81</f>
        <v>2040000</v>
      </c>
      <c r="C81" s="189">
        <f>'Open Int.'!F81</f>
        <v>63000</v>
      </c>
      <c r="D81" s="190">
        <f>'Open Int.'!H81</f>
        <v>289000</v>
      </c>
      <c r="E81" s="329">
        <f>'Open Int.'!I81</f>
        <v>0</v>
      </c>
      <c r="F81" s="191">
        <f>IF('Open Int.'!E81=0,0,'Open Int.'!H81/'Open Int.'!E81)</f>
        <v>0.14166666666666666</v>
      </c>
      <c r="G81" s="155">
        <v>0.14618108244815378</v>
      </c>
      <c r="H81" s="170">
        <f t="shared" si="2"/>
        <v>-0.030882352941176586</v>
      </c>
      <c r="I81" s="185">
        <f>IF(Volume!D81=0,0,Volume!F81/Volume!D81)</f>
        <v>0.05472636815920398</v>
      </c>
      <c r="J81" s="176">
        <v>0.12418300653594772</v>
      </c>
      <c r="K81" s="170">
        <f t="shared" si="3"/>
        <v>-0.5593087195600943</v>
      </c>
      <c r="L81" s="60"/>
      <c r="M81" s="6"/>
      <c r="N81" s="59"/>
      <c r="O81" s="3"/>
      <c r="P81" s="3"/>
      <c r="Q81" s="3"/>
      <c r="R81" s="3"/>
      <c r="S81" s="3"/>
      <c r="T81" s="3"/>
      <c r="U81" s="61"/>
      <c r="V81" s="3"/>
      <c r="W81" s="3"/>
      <c r="X81" s="3"/>
      <c r="Y81" s="3"/>
      <c r="Z81" s="3"/>
      <c r="AA81" s="2"/>
    </row>
    <row r="82" spans="1:27" s="7" customFormat="1" ht="15">
      <c r="A82" s="177" t="s">
        <v>199</v>
      </c>
      <c r="B82" s="188">
        <f>'Open Int.'!E82</f>
        <v>176800</v>
      </c>
      <c r="C82" s="189">
        <f>'Open Int.'!F82</f>
        <v>-1300</v>
      </c>
      <c r="D82" s="190">
        <f>'Open Int.'!H82</f>
        <v>35100</v>
      </c>
      <c r="E82" s="329">
        <f>'Open Int.'!I82</f>
        <v>-1300</v>
      </c>
      <c r="F82" s="191">
        <f>IF('Open Int.'!E82=0,0,'Open Int.'!H82/'Open Int.'!E82)</f>
        <v>0.19852941176470587</v>
      </c>
      <c r="G82" s="155">
        <v>0.20437956204379562</v>
      </c>
      <c r="H82" s="170">
        <f t="shared" si="2"/>
        <v>-0.02862394957983199</v>
      </c>
      <c r="I82" s="185">
        <f>IF(Volume!D82=0,0,Volume!F82/Volume!D82)</f>
        <v>0</v>
      </c>
      <c r="J82" s="176">
        <v>0.21052631578947367</v>
      </c>
      <c r="K82" s="170">
        <f t="shared" si="3"/>
        <v>-1</v>
      </c>
      <c r="L82" s="60"/>
      <c r="M82" s="6"/>
      <c r="N82" s="59"/>
      <c r="O82" s="3"/>
      <c r="P82" s="3"/>
      <c r="Q82" s="3"/>
      <c r="R82" s="3"/>
      <c r="S82" s="3"/>
      <c r="T82" s="3"/>
      <c r="U82" s="61"/>
      <c r="V82" s="3"/>
      <c r="W82" s="3"/>
      <c r="X82" s="3"/>
      <c r="Y82" s="3"/>
      <c r="Z82" s="3"/>
      <c r="AA82" s="2"/>
    </row>
    <row r="83" spans="1:27" s="7" customFormat="1" ht="15">
      <c r="A83" s="193" t="s">
        <v>399</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415</v>
      </c>
      <c r="B84" s="188">
        <f>'Open Int.'!E84</f>
        <v>607500</v>
      </c>
      <c r="C84" s="189">
        <f>'Open Int.'!F84</f>
        <v>22500</v>
      </c>
      <c r="D84" s="190">
        <f>'Open Int.'!H84</f>
        <v>15000</v>
      </c>
      <c r="E84" s="329">
        <f>'Open Int.'!I84</f>
        <v>-7500</v>
      </c>
      <c r="F84" s="191">
        <f>IF('Open Int.'!E84=0,0,'Open Int.'!H84/'Open Int.'!E84)</f>
        <v>0.024691358024691357</v>
      </c>
      <c r="G84" s="155">
        <v>0.038461538461538464</v>
      </c>
      <c r="H84" s="170">
        <f t="shared" si="2"/>
        <v>-0.3580246913580248</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201" t="s">
        <v>494</v>
      </c>
      <c r="B85" s="188">
        <f>'Open Int.'!E85</f>
        <v>5500</v>
      </c>
      <c r="C85" s="189">
        <f>'Open Int.'!F85</f>
        <v>0</v>
      </c>
      <c r="D85" s="190">
        <f>'Open Int.'!H85</f>
        <v>500</v>
      </c>
      <c r="E85" s="329">
        <f>'Open Int.'!I85</f>
        <v>0</v>
      </c>
      <c r="F85" s="191">
        <f>IF('Open Int.'!E85=0,0,'Open Int.'!H85/'Open Int.'!E85)</f>
        <v>0.09090909090909091</v>
      </c>
      <c r="G85" s="155">
        <v>0.09090909090909091</v>
      </c>
      <c r="H85" s="170">
        <f>IF(G85=0,0,(F85-G85)/G85)</f>
        <v>0</v>
      </c>
      <c r="I85" s="185">
        <f>IF(Volume!D85=0,0,Volume!F85/Volume!D85)</f>
        <v>0</v>
      </c>
      <c r="J85" s="176">
        <v>0.044444444444444446</v>
      </c>
      <c r="K85" s="170">
        <f t="shared" si="3"/>
        <v>-1</v>
      </c>
      <c r="L85" s="60"/>
      <c r="M85" s="6"/>
      <c r="N85" s="59"/>
      <c r="O85" s="3"/>
      <c r="P85" s="3"/>
      <c r="Q85" s="3"/>
      <c r="R85" s="3"/>
      <c r="S85" s="3"/>
      <c r="T85" s="3"/>
      <c r="U85" s="61"/>
      <c r="V85" s="3"/>
      <c r="W85" s="3"/>
      <c r="X85" s="3"/>
      <c r="Y85" s="3"/>
      <c r="Z85" s="3"/>
      <c r="AA85" s="2"/>
    </row>
    <row r="86" spans="1:27" s="7" customFormat="1" ht="15">
      <c r="A86" s="177" t="s">
        <v>43</v>
      </c>
      <c r="B86" s="188">
        <f>'Open Int.'!E86</f>
        <v>2850</v>
      </c>
      <c r="C86" s="189">
        <f>'Open Int.'!F86</f>
        <v>900</v>
      </c>
      <c r="D86" s="190">
        <f>'Open Int.'!H86</f>
        <v>150</v>
      </c>
      <c r="E86" s="329">
        <f>'Open Int.'!I86</f>
        <v>0</v>
      </c>
      <c r="F86" s="191">
        <f>IF('Open Int.'!E86=0,0,'Open Int.'!H86/'Open Int.'!E86)</f>
        <v>0.05263157894736842</v>
      </c>
      <c r="G86" s="155">
        <v>0.07692307692307693</v>
      </c>
      <c r="H86" s="170">
        <f t="shared" si="2"/>
        <v>-0.3157894736842106</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200</v>
      </c>
      <c r="B87" s="188">
        <f>'Open Int.'!E87</f>
        <v>927850</v>
      </c>
      <c r="C87" s="189">
        <f>'Open Int.'!F87</f>
        <v>84350</v>
      </c>
      <c r="D87" s="190">
        <f>'Open Int.'!H87</f>
        <v>231700</v>
      </c>
      <c r="E87" s="329">
        <f>'Open Int.'!I87</f>
        <v>40600</v>
      </c>
      <c r="F87" s="191">
        <f>IF('Open Int.'!E87=0,0,'Open Int.'!H87/'Open Int.'!E87)</f>
        <v>0.24971708789136174</v>
      </c>
      <c r="G87" s="155">
        <v>0.22655601659751037</v>
      </c>
      <c r="H87" s="170">
        <f t="shared" si="2"/>
        <v>0.10223110223110218</v>
      </c>
      <c r="I87" s="185">
        <f>IF(Volume!D87=0,0,Volume!F87/Volume!D87)</f>
        <v>0.1512469831053902</v>
      </c>
      <c r="J87" s="176">
        <v>0.2295271049596309</v>
      </c>
      <c r="K87" s="170">
        <f t="shared" si="3"/>
        <v>-0.3410495761187271</v>
      </c>
      <c r="L87" s="60"/>
      <c r="M87" s="6"/>
      <c r="N87" s="59"/>
      <c r="O87" s="3"/>
      <c r="P87" s="3"/>
      <c r="Q87" s="3"/>
      <c r="R87" s="3"/>
      <c r="S87" s="3"/>
      <c r="T87" s="3"/>
      <c r="U87" s="61"/>
      <c r="V87" s="3"/>
      <c r="W87" s="3"/>
      <c r="X87" s="3"/>
      <c r="Y87" s="3"/>
      <c r="Z87" s="3"/>
      <c r="AA87" s="2"/>
    </row>
    <row r="88" spans="1:27" s="7" customFormat="1" ht="15">
      <c r="A88" s="177" t="s">
        <v>141</v>
      </c>
      <c r="B88" s="188">
        <f>'Open Int.'!E88</f>
        <v>9343200</v>
      </c>
      <c r="C88" s="189">
        <f>'Open Int.'!F88</f>
        <v>57600</v>
      </c>
      <c r="D88" s="190">
        <f>'Open Int.'!H88</f>
        <v>2020800</v>
      </c>
      <c r="E88" s="329">
        <f>'Open Int.'!I88</f>
        <v>103200</v>
      </c>
      <c r="F88" s="191">
        <f>IF('Open Int.'!E88=0,0,'Open Int.'!H88/'Open Int.'!E88)</f>
        <v>0.21628564089391214</v>
      </c>
      <c r="G88" s="155">
        <v>0.20651331093305764</v>
      </c>
      <c r="H88" s="170">
        <f t="shared" si="2"/>
        <v>0.04732058150005766</v>
      </c>
      <c r="I88" s="185">
        <f>IF(Volume!D88=0,0,Volume!F88/Volume!D88)</f>
        <v>0.15628591128476213</v>
      </c>
      <c r="J88" s="176">
        <v>0.18551367331855137</v>
      </c>
      <c r="K88" s="170">
        <f t="shared" si="3"/>
        <v>-0.15755044634150137</v>
      </c>
      <c r="L88" s="60"/>
      <c r="M88" s="6"/>
      <c r="N88" s="59"/>
      <c r="O88" s="3"/>
      <c r="P88" s="3"/>
      <c r="Q88" s="3"/>
      <c r="R88" s="3"/>
      <c r="S88" s="3"/>
      <c r="T88" s="3"/>
      <c r="U88" s="61"/>
      <c r="V88" s="3"/>
      <c r="W88" s="3"/>
      <c r="X88" s="3"/>
      <c r="Y88" s="3"/>
      <c r="Z88" s="3"/>
      <c r="AA88" s="2"/>
    </row>
    <row r="89" spans="1:27" s="7" customFormat="1" ht="15">
      <c r="A89" s="177" t="s">
        <v>397</v>
      </c>
      <c r="B89" s="188">
        <f>'Open Int.'!E89</f>
        <v>10656900</v>
      </c>
      <c r="C89" s="189">
        <f>'Open Int.'!F89</f>
        <v>264600</v>
      </c>
      <c r="D89" s="190">
        <f>'Open Int.'!H89</f>
        <v>1098900</v>
      </c>
      <c r="E89" s="329">
        <f>'Open Int.'!I89</f>
        <v>18900</v>
      </c>
      <c r="F89" s="191">
        <f>IF('Open Int.'!E89=0,0,'Open Int.'!H89/'Open Int.'!E89)</f>
        <v>0.10311629085381302</v>
      </c>
      <c r="G89" s="155">
        <v>0.10392309690828787</v>
      </c>
      <c r="H89" s="170">
        <f t="shared" si="2"/>
        <v>-0.007763491259184229</v>
      </c>
      <c r="I89" s="185">
        <f>IF(Volume!D89=0,0,Volume!F89/Volume!D89)</f>
        <v>0.0880952380952381</v>
      </c>
      <c r="J89" s="176">
        <v>0.07336956521739131</v>
      </c>
      <c r="K89" s="170">
        <f t="shared" si="3"/>
        <v>0.20070546737213402</v>
      </c>
      <c r="L89" s="60"/>
      <c r="M89" s="6"/>
      <c r="N89" s="59"/>
      <c r="O89" s="3"/>
      <c r="P89" s="3"/>
      <c r="Q89" s="3"/>
      <c r="R89" s="3"/>
      <c r="S89" s="3"/>
      <c r="T89" s="3"/>
      <c r="U89" s="61"/>
      <c r="V89" s="3"/>
      <c r="W89" s="3"/>
      <c r="X89" s="3"/>
      <c r="Y89" s="3"/>
      <c r="Z89" s="3"/>
      <c r="AA89" s="2"/>
    </row>
    <row r="90" spans="1:27" s="7" customFormat="1" ht="15">
      <c r="A90" s="177" t="s">
        <v>184</v>
      </c>
      <c r="B90" s="188">
        <f>'Open Int.'!E90</f>
        <v>2180050</v>
      </c>
      <c r="C90" s="189">
        <f>'Open Int.'!F90</f>
        <v>-109150</v>
      </c>
      <c r="D90" s="190">
        <f>'Open Int.'!H90</f>
        <v>616550</v>
      </c>
      <c r="E90" s="329">
        <f>'Open Int.'!I90</f>
        <v>115050</v>
      </c>
      <c r="F90" s="191">
        <f>IF('Open Int.'!E90=0,0,'Open Int.'!H90/'Open Int.'!E90)</f>
        <v>0.2828146143437077</v>
      </c>
      <c r="G90" s="155">
        <v>0.2190721649484536</v>
      </c>
      <c r="H90" s="170">
        <f t="shared" si="2"/>
        <v>0.29096553371010103</v>
      </c>
      <c r="I90" s="185">
        <f>IF(Volume!D90=0,0,Volume!F90/Volume!D90)</f>
        <v>0.16724137931034483</v>
      </c>
      <c r="J90" s="176">
        <v>0.3761467889908257</v>
      </c>
      <c r="K90" s="170">
        <f t="shared" si="3"/>
        <v>-0.5553826745164003</v>
      </c>
      <c r="L90" s="60"/>
      <c r="M90" s="6"/>
      <c r="N90" s="59"/>
      <c r="O90" s="3"/>
      <c r="P90" s="3"/>
      <c r="Q90" s="3"/>
      <c r="R90" s="3"/>
      <c r="S90" s="3"/>
      <c r="T90" s="3"/>
      <c r="U90" s="61"/>
      <c r="V90" s="3"/>
      <c r="W90" s="3"/>
      <c r="X90" s="3"/>
      <c r="Y90" s="3"/>
      <c r="Z90" s="3"/>
      <c r="AA90" s="2"/>
    </row>
    <row r="91" spans="1:27" s="7" customFormat="1" ht="15">
      <c r="A91" s="177" t="s">
        <v>175</v>
      </c>
      <c r="B91" s="188">
        <f>'Open Int.'!E91</f>
        <v>18175500</v>
      </c>
      <c r="C91" s="189">
        <f>'Open Int.'!F91</f>
        <v>-464625</v>
      </c>
      <c r="D91" s="190">
        <f>'Open Int.'!H91</f>
        <v>3370500</v>
      </c>
      <c r="E91" s="329">
        <f>'Open Int.'!I91</f>
        <v>-39375</v>
      </c>
      <c r="F91" s="191">
        <f>IF('Open Int.'!E91=0,0,'Open Int.'!H91/'Open Int.'!E91)</f>
        <v>0.1854419410745234</v>
      </c>
      <c r="G91" s="155">
        <v>0.18293198141106887</v>
      </c>
      <c r="H91" s="170">
        <f t="shared" si="2"/>
        <v>0.013720726381978863</v>
      </c>
      <c r="I91" s="185">
        <f>IF(Volume!D91=0,0,Volume!F91/Volume!D91)</f>
        <v>0.04316546762589928</v>
      </c>
      <c r="J91" s="176">
        <v>0.1390593047034765</v>
      </c>
      <c r="K91" s="170">
        <f t="shared" si="3"/>
        <v>-0.6895895048666948</v>
      </c>
      <c r="L91" s="60"/>
      <c r="M91" s="6"/>
      <c r="N91" s="59"/>
      <c r="O91" s="3"/>
      <c r="P91" s="3"/>
      <c r="Q91" s="3"/>
      <c r="R91" s="3"/>
      <c r="S91" s="3"/>
      <c r="T91" s="3"/>
      <c r="U91" s="61"/>
      <c r="V91" s="3"/>
      <c r="W91" s="3"/>
      <c r="X91" s="3"/>
      <c r="Y91" s="3"/>
      <c r="Z91" s="3"/>
      <c r="AA91" s="2"/>
    </row>
    <row r="92" spans="1:27" s="7" customFormat="1" ht="15">
      <c r="A92" s="177" t="s">
        <v>142</v>
      </c>
      <c r="B92" s="188">
        <f>'Open Int.'!E92</f>
        <v>579250</v>
      </c>
      <c r="C92" s="189">
        <f>'Open Int.'!F92</f>
        <v>22750</v>
      </c>
      <c r="D92" s="190">
        <f>'Open Int.'!H92</f>
        <v>42000</v>
      </c>
      <c r="E92" s="329">
        <f>'Open Int.'!I92</f>
        <v>7000</v>
      </c>
      <c r="F92" s="191">
        <f>IF('Open Int.'!E92=0,0,'Open Int.'!H92/'Open Int.'!E92)</f>
        <v>0.07250755287009064</v>
      </c>
      <c r="G92" s="155">
        <v>0.06289308176100629</v>
      </c>
      <c r="H92" s="170">
        <f t="shared" si="2"/>
        <v>0.1528700906344412</v>
      </c>
      <c r="I92" s="185">
        <f>IF(Volume!D92=0,0,Volume!F92/Volume!D92)</f>
        <v>0.08333333333333333</v>
      </c>
      <c r="J92" s="176">
        <v>0.05172413793103448</v>
      </c>
      <c r="K92" s="170">
        <f t="shared" si="3"/>
        <v>0.611111111111111</v>
      </c>
      <c r="L92" s="60"/>
      <c r="M92" s="6"/>
      <c r="N92" s="59"/>
      <c r="O92" s="3"/>
      <c r="P92" s="3"/>
      <c r="Q92" s="3"/>
      <c r="R92" s="3"/>
      <c r="S92" s="3"/>
      <c r="T92" s="3"/>
      <c r="U92" s="61"/>
      <c r="V92" s="3"/>
      <c r="W92" s="3"/>
      <c r="X92" s="3"/>
      <c r="Y92" s="3"/>
      <c r="Z92" s="3"/>
      <c r="AA92" s="2"/>
    </row>
    <row r="93" spans="1:27" s="7" customFormat="1" ht="15">
      <c r="A93" s="177" t="s">
        <v>176</v>
      </c>
      <c r="B93" s="188">
        <f>'Open Int.'!E93</f>
        <v>577100</v>
      </c>
      <c r="C93" s="189">
        <f>'Open Int.'!F93</f>
        <v>2900</v>
      </c>
      <c r="D93" s="190">
        <f>'Open Int.'!H93</f>
        <v>117450</v>
      </c>
      <c r="E93" s="329">
        <f>'Open Int.'!I93</f>
        <v>23200</v>
      </c>
      <c r="F93" s="191">
        <f>IF('Open Int.'!E93=0,0,'Open Int.'!H93/'Open Int.'!E93)</f>
        <v>0.20351758793969849</v>
      </c>
      <c r="G93" s="155">
        <v>0.16414141414141414</v>
      </c>
      <c r="H93" s="170">
        <f t="shared" si="2"/>
        <v>0.2398917665249323</v>
      </c>
      <c r="I93" s="185">
        <f>IF(Volume!D93=0,0,Volume!F93/Volume!D93)</f>
        <v>0.21428571428571427</v>
      </c>
      <c r="J93" s="176">
        <v>0.12698412698412698</v>
      </c>
      <c r="K93" s="170">
        <f t="shared" si="3"/>
        <v>0.6875</v>
      </c>
      <c r="L93" s="60"/>
      <c r="M93" s="6"/>
      <c r="N93" s="59"/>
      <c r="O93" s="3"/>
      <c r="P93" s="3"/>
      <c r="Q93" s="3"/>
      <c r="R93" s="3"/>
      <c r="S93" s="3"/>
      <c r="T93" s="3"/>
      <c r="U93" s="61"/>
      <c r="V93" s="3"/>
      <c r="W93" s="3"/>
      <c r="X93" s="3"/>
      <c r="Y93" s="3"/>
      <c r="Z93" s="3"/>
      <c r="AA93" s="2"/>
    </row>
    <row r="94" spans="1:27" s="7" customFormat="1" ht="15">
      <c r="A94" s="177" t="s">
        <v>416</v>
      </c>
      <c r="B94" s="188">
        <f>'Open Int.'!E94</f>
        <v>1500</v>
      </c>
      <c r="C94" s="189">
        <f>'Open Int.'!F94</f>
        <v>0</v>
      </c>
      <c r="D94" s="190">
        <f>'Open Int.'!H94</f>
        <v>0</v>
      </c>
      <c r="E94" s="329">
        <f>'Open Int.'!I94</f>
        <v>0</v>
      </c>
      <c r="F94" s="191">
        <f>IF('Open Int.'!E94=0,0,'Open Int.'!H94/'Open Int.'!E94)</f>
        <v>0</v>
      </c>
      <c r="G94" s="155">
        <v>0</v>
      </c>
      <c r="H94" s="170">
        <f t="shared" si="2"/>
        <v>0</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396</v>
      </c>
      <c r="B95" s="188">
        <f>'Open Int.'!E95</f>
        <v>4400</v>
      </c>
      <c r="C95" s="189">
        <f>'Open Int.'!F95</f>
        <v>0</v>
      </c>
      <c r="D95" s="190">
        <f>'Open Int.'!H95</f>
        <v>0</v>
      </c>
      <c r="E95" s="329">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167</v>
      </c>
      <c r="B96" s="188">
        <f>'Open Int.'!E96</f>
        <v>1155000</v>
      </c>
      <c r="C96" s="189">
        <f>'Open Int.'!F96</f>
        <v>7700</v>
      </c>
      <c r="D96" s="190">
        <f>'Open Int.'!H96</f>
        <v>34650</v>
      </c>
      <c r="E96" s="329">
        <f>'Open Int.'!I96</f>
        <v>0</v>
      </c>
      <c r="F96" s="191">
        <f>IF('Open Int.'!E96=0,0,'Open Int.'!H96/'Open Int.'!E96)</f>
        <v>0.03</v>
      </c>
      <c r="G96" s="155">
        <v>0.030201342281879196</v>
      </c>
      <c r="H96" s="170">
        <f t="shared" si="2"/>
        <v>-0.006666666666666753</v>
      </c>
      <c r="I96" s="185">
        <f>IF(Volume!D96=0,0,Volume!F96/Volume!D96)</f>
        <v>0.045454545454545456</v>
      </c>
      <c r="J96" s="176">
        <v>0</v>
      </c>
      <c r="K96" s="170">
        <f t="shared" si="3"/>
        <v>0</v>
      </c>
      <c r="L96" s="60"/>
      <c r="M96" s="6"/>
      <c r="N96" s="59"/>
      <c r="O96" s="3"/>
      <c r="P96" s="3"/>
      <c r="Q96" s="3"/>
      <c r="R96" s="3"/>
      <c r="S96" s="3"/>
      <c r="T96" s="3"/>
      <c r="U96" s="61"/>
      <c r="V96" s="3"/>
      <c r="W96" s="3"/>
      <c r="X96" s="3"/>
      <c r="Y96" s="3"/>
      <c r="Z96" s="3"/>
      <c r="AA96" s="2"/>
    </row>
    <row r="97" spans="1:27" s="7" customFormat="1" ht="15">
      <c r="A97" s="177" t="s">
        <v>201</v>
      </c>
      <c r="B97" s="188">
        <f>'Open Int.'!E97</f>
        <v>744900</v>
      </c>
      <c r="C97" s="189">
        <f>'Open Int.'!F97</f>
        <v>10400</v>
      </c>
      <c r="D97" s="190">
        <f>'Open Int.'!H97</f>
        <v>193400</v>
      </c>
      <c r="E97" s="329">
        <f>'Open Int.'!I97</f>
        <v>25500</v>
      </c>
      <c r="F97" s="191">
        <f>IF('Open Int.'!E97=0,0,'Open Int.'!H97/'Open Int.'!E97)</f>
        <v>0.2596321653913277</v>
      </c>
      <c r="G97" s="155">
        <v>0.22859087814840026</v>
      </c>
      <c r="H97" s="170">
        <f t="shared" si="2"/>
        <v>0.13579407671191315</v>
      </c>
      <c r="I97" s="185">
        <f>IF(Volume!D97=0,0,Volume!F97/Volume!D97)</f>
        <v>0.49575070821529743</v>
      </c>
      <c r="J97" s="176">
        <v>0.2803406671398155</v>
      </c>
      <c r="K97" s="170">
        <f t="shared" si="3"/>
        <v>0.768386703481909</v>
      </c>
      <c r="L97" s="60"/>
      <c r="M97" s="6"/>
      <c r="N97" s="59"/>
      <c r="O97" s="3"/>
      <c r="P97" s="3"/>
      <c r="Q97" s="3"/>
      <c r="R97" s="3"/>
      <c r="S97" s="3"/>
      <c r="T97" s="3"/>
      <c r="U97" s="61"/>
      <c r="V97" s="3"/>
      <c r="W97" s="3"/>
      <c r="X97" s="3"/>
      <c r="Y97" s="3"/>
      <c r="Z97" s="3"/>
      <c r="AA97" s="2"/>
    </row>
    <row r="98" spans="1:27" s="7" customFormat="1" ht="15">
      <c r="A98" s="177" t="s">
        <v>143</v>
      </c>
      <c r="B98" s="188">
        <f>'Open Int.'!E98</f>
        <v>0</v>
      </c>
      <c r="C98" s="189">
        <f>'Open Int.'!F98</f>
        <v>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7" s="7" customFormat="1" ht="15">
      <c r="A99" s="177" t="s">
        <v>90</v>
      </c>
      <c r="B99" s="188">
        <f>'Open Int.'!E99</f>
        <v>4800</v>
      </c>
      <c r="C99" s="189">
        <f>'Open Int.'!F99</f>
        <v>0</v>
      </c>
      <c r="D99" s="190">
        <f>'Open Int.'!H99</f>
        <v>0</v>
      </c>
      <c r="E99" s="329">
        <f>'Open Int.'!I99</f>
        <v>0</v>
      </c>
      <c r="F99" s="191">
        <f>IF('Open Int.'!E99=0,0,'Open Int.'!H99/'Open Int.'!E99)</f>
        <v>0</v>
      </c>
      <c r="G99" s="155">
        <v>0</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35</v>
      </c>
      <c r="B100" s="188">
        <f>'Open Int.'!E100</f>
        <v>14300</v>
      </c>
      <c r="C100" s="189">
        <f>'Open Int.'!F100</f>
        <v>2200</v>
      </c>
      <c r="D100" s="190">
        <f>'Open Int.'!H100</f>
        <v>4400</v>
      </c>
      <c r="E100" s="329">
        <f>'Open Int.'!I100</f>
        <v>0</v>
      </c>
      <c r="F100" s="191">
        <f>IF('Open Int.'!E100=0,0,'Open Int.'!H100/'Open Int.'!E100)</f>
        <v>0.3076923076923077</v>
      </c>
      <c r="G100" s="155">
        <v>0.36363636363636365</v>
      </c>
      <c r="H100" s="170">
        <f t="shared" si="2"/>
        <v>-0.15384615384615383</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6</v>
      </c>
      <c r="B101" s="188">
        <f>'Open Int.'!E101</f>
        <v>2754000</v>
      </c>
      <c r="C101" s="189">
        <f>'Open Int.'!F101</f>
        <v>114750</v>
      </c>
      <c r="D101" s="190">
        <f>'Open Int.'!H101</f>
        <v>414000</v>
      </c>
      <c r="E101" s="329">
        <f>'Open Int.'!I101</f>
        <v>-2250</v>
      </c>
      <c r="F101" s="191">
        <f>IF('Open Int.'!E101=0,0,'Open Int.'!H101/'Open Int.'!E101)</f>
        <v>0.1503267973856209</v>
      </c>
      <c r="G101" s="155">
        <v>0.1577152600170503</v>
      </c>
      <c r="H101" s="170">
        <f t="shared" si="2"/>
        <v>-0.04684684684684691</v>
      </c>
      <c r="I101" s="185">
        <f>IF(Volume!D101=0,0,Volume!F101/Volume!D101)</f>
        <v>0.06532663316582915</v>
      </c>
      <c r="J101" s="176">
        <v>0.11764705882352941</v>
      </c>
      <c r="K101" s="170">
        <f t="shared" si="3"/>
        <v>-0.4447236180904522</v>
      </c>
      <c r="L101" s="60"/>
      <c r="M101" s="6"/>
      <c r="N101" s="59"/>
      <c r="O101" s="3"/>
      <c r="P101" s="3"/>
      <c r="Q101" s="3"/>
      <c r="R101" s="3"/>
      <c r="S101" s="3"/>
      <c r="T101" s="3"/>
      <c r="U101" s="61"/>
      <c r="V101" s="3"/>
      <c r="W101" s="3"/>
      <c r="X101" s="3"/>
      <c r="Y101" s="3"/>
      <c r="Z101" s="3"/>
      <c r="AA101" s="2"/>
    </row>
    <row r="102" spans="1:27" s="7" customFormat="1" ht="15">
      <c r="A102" s="177" t="s">
        <v>177</v>
      </c>
      <c r="B102" s="188">
        <f>'Open Int.'!E102</f>
        <v>159500</v>
      </c>
      <c r="C102" s="189">
        <f>'Open Int.'!F102</f>
        <v>-14000</v>
      </c>
      <c r="D102" s="190">
        <f>'Open Int.'!H102</f>
        <v>23000</v>
      </c>
      <c r="E102" s="329">
        <f>'Open Int.'!I102</f>
        <v>-3000</v>
      </c>
      <c r="F102" s="191">
        <f>IF('Open Int.'!E102=0,0,'Open Int.'!H102/'Open Int.'!E102)</f>
        <v>0.14420062695924765</v>
      </c>
      <c r="G102" s="155">
        <v>0.14985590778097982</v>
      </c>
      <c r="H102" s="170">
        <f t="shared" si="2"/>
        <v>-0.03773812394502042</v>
      </c>
      <c r="I102" s="185">
        <f>IF(Volume!D102=0,0,Volume!F102/Volume!D102)</f>
        <v>0.1152542372881356</v>
      </c>
      <c r="J102" s="176">
        <v>0.02857142857142857</v>
      </c>
      <c r="K102" s="170">
        <f t="shared" si="3"/>
        <v>3.033898305084746</v>
      </c>
      <c r="L102" s="60"/>
      <c r="M102" s="6"/>
      <c r="N102" s="59"/>
      <c r="O102" s="3"/>
      <c r="P102" s="3"/>
      <c r="Q102" s="3"/>
      <c r="R102" s="3"/>
      <c r="S102" s="3"/>
      <c r="T102" s="3"/>
      <c r="U102" s="61"/>
      <c r="V102" s="3"/>
      <c r="W102" s="3"/>
      <c r="X102" s="3"/>
      <c r="Y102" s="3"/>
      <c r="Z102" s="3"/>
      <c r="AA102" s="2"/>
    </row>
    <row r="103" spans="1:27" s="7" customFormat="1" ht="15">
      <c r="A103" s="177" t="s">
        <v>168</v>
      </c>
      <c r="B103" s="188">
        <f>'Open Int.'!E103</f>
        <v>0</v>
      </c>
      <c r="C103" s="189">
        <f>'Open Int.'!F103</f>
        <v>0</v>
      </c>
      <c r="D103" s="190">
        <f>'Open Int.'!H103</f>
        <v>0</v>
      </c>
      <c r="E103" s="329">
        <f>'Open Int.'!I103</f>
        <v>0</v>
      </c>
      <c r="F103" s="191">
        <f>IF('Open Int.'!E103=0,0,'Open Int.'!H103/'Open Int.'!E103)</f>
        <v>0</v>
      </c>
      <c r="G103" s="155">
        <v>0</v>
      </c>
      <c r="H103" s="170">
        <f t="shared" si="2"/>
        <v>0</v>
      </c>
      <c r="I103" s="185">
        <f>IF(Volume!D103=0,0,Volume!F103/Volume!D103)</f>
        <v>0</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132</v>
      </c>
      <c r="B104" s="188">
        <f>'Open Int.'!E104</f>
        <v>6000</v>
      </c>
      <c r="C104" s="189">
        <f>'Open Int.'!F104</f>
        <v>0</v>
      </c>
      <c r="D104" s="190">
        <f>'Open Int.'!H104</f>
        <v>3200</v>
      </c>
      <c r="E104" s="329">
        <f>'Open Int.'!I104</f>
        <v>0</v>
      </c>
      <c r="F104" s="191">
        <f>IF('Open Int.'!E104=0,0,'Open Int.'!H104/'Open Int.'!E104)</f>
        <v>0.5333333333333333</v>
      </c>
      <c r="G104" s="155">
        <v>0.5333333333333333</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144</v>
      </c>
      <c r="B105" s="188">
        <f>'Open Int.'!E105</f>
        <v>125</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291</v>
      </c>
      <c r="B106" s="188">
        <f>'Open Int.'!E106</f>
        <v>1800</v>
      </c>
      <c r="C106" s="189">
        <f>'Open Int.'!F106</f>
        <v>300</v>
      </c>
      <c r="D106" s="190">
        <f>'Open Int.'!H106</f>
        <v>0</v>
      </c>
      <c r="E106" s="329">
        <f>'Open Int.'!I106</f>
        <v>0</v>
      </c>
      <c r="F106" s="191">
        <f>IF('Open Int.'!E106=0,0,'Open Int.'!H106/'Open Int.'!E106)</f>
        <v>0</v>
      </c>
      <c r="G106" s="155">
        <v>0</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133</v>
      </c>
      <c r="B107" s="188">
        <f>'Open Int.'!E107</f>
        <v>6375000</v>
      </c>
      <c r="C107" s="189">
        <f>'Open Int.'!F107</f>
        <v>37500</v>
      </c>
      <c r="D107" s="190">
        <f>'Open Int.'!H107</f>
        <v>687500</v>
      </c>
      <c r="E107" s="329">
        <f>'Open Int.'!I107</f>
        <v>0</v>
      </c>
      <c r="F107" s="191">
        <f>IF('Open Int.'!E107=0,0,'Open Int.'!H107/'Open Int.'!E107)</f>
        <v>0.10784313725490197</v>
      </c>
      <c r="G107" s="155">
        <v>0.10848126232741617</v>
      </c>
      <c r="H107" s="170">
        <f t="shared" si="2"/>
        <v>-0.005882352941176411</v>
      </c>
      <c r="I107" s="185">
        <f>IF(Volume!D107=0,0,Volume!F107/Volume!D107)</f>
        <v>0.1</v>
      </c>
      <c r="J107" s="176">
        <v>0.008849557522123894</v>
      </c>
      <c r="K107" s="170">
        <f t="shared" si="3"/>
        <v>10.3</v>
      </c>
      <c r="L107" s="60"/>
      <c r="M107" s="6"/>
      <c r="N107" s="59"/>
      <c r="O107" s="3"/>
      <c r="P107" s="3"/>
      <c r="Q107" s="3"/>
      <c r="R107" s="3"/>
      <c r="S107" s="3"/>
      <c r="T107" s="3"/>
      <c r="U107" s="61"/>
      <c r="V107" s="3"/>
      <c r="W107" s="3"/>
      <c r="X107" s="3"/>
      <c r="Y107" s="3"/>
      <c r="Z107" s="3"/>
      <c r="AA107" s="2"/>
    </row>
    <row r="108" spans="1:27" s="7" customFormat="1" ht="15">
      <c r="A108" s="177" t="s">
        <v>169</v>
      </c>
      <c r="B108" s="188">
        <f>'Open Int.'!E108</f>
        <v>18000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292</v>
      </c>
      <c r="B109" s="188">
        <f>'Open Int.'!E109</f>
        <v>9350</v>
      </c>
      <c r="C109" s="189">
        <f>'Open Int.'!F109</f>
        <v>1650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417</v>
      </c>
      <c r="B110" s="188">
        <f>'Open Int.'!E110</f>
        <v>0</v>
      </c>
      <c r="C110" s="189">
        <f>'Open Int.'!F110</f>
        <v>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293</v>
      </c>
      <c r="B111" s="188">
        <f>'Open Int.'!E111</f>
        <v>6050</v>
      </c>
      <c r="C111" s="189">
        <f>'Open Int.'!F111</f>
        <v>-550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178</v>
      </c>
      <c r="B112" s="188">
        <f>'Open Int.'!E112</f>
        <v>48750</v>
      </c>
      <c r="C112" s="189">
        <f>'Open Int.'!F112</f>
        <v>2500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9" s="58" customFormat="1" ht="15">
      <c r="A113" s="177" t="s">
        <v>145</v>
      </c>
      <c r="B113" s="188">
        <f>'Open Int.'!E113</f>
        <v>125800</v>
      </c>
      <c r="C113" s="189">
        <f>'Open Int.'!F113</f>
        <v>6800</v>
      </c>
      <c r="D113" s="190">
        <f>'Open Int.'!H113</f>
        <v>1700</v>
      </c>
      <c r="E113" s="329">
        <f>'Open Int.'!I113</f>
        <v>1700</v>
      </c>
      <c r="F113" s="191">
        <f>IF('Open Int.'!E113=0,0,'Open Int.'!H113/'Open Int.'!E113)</f>
        <v>0.013513513513513514</v>
      </c>
      <c r="G113" s="155">
        <v>0</v>
      </c>
      <c r="H113" s="170">
        <f t="shared" si="2"/>
        <v>0</v>
      </c>
      <c r="I113" s="185">
        <f>IF(Volume!D113=0,0,Volume!F113/Volume!D113)</f>
        <v>0.05263157894736842</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7" s="7" customFormat="1" ht="15">
      <c r="A114" s="177" t="s">
        <v>272</v>
      </c>
      <c r="B114" s="188">
        <f>'Open Int.'!E114</f>
        <v>131750</v>
      </c>
      <c r="C114" s="189">
        <f>'Open Int.'!F114</f>
        <v>-5100</v>
      </c>
      <c r="D114" s="190">
        <f>'Open Int.'!H114</f>
        <v>21250</v>
      </c>
      <c r="E114" s="329">
        <f>'Open Int.'!I114</f>
        <v>1700</v>
      </c>
      <c r="F114" s="191">
        <f>IF('Open Int.'!E114=0,0,'Open Int.'!H114/'Open Int.'!E114)</f>
        <v>0.16129032258064516</v>
      </c>
      <c r="G114" s="155">
        <v>0.14285714285714285</v>
      </c>
      <c r="H114" s="170">
        <f t="shared" si="2"/>
        <v>0.12903225806451615</v>
      </c>
      <c r="I114" s="185">
        <f>IF(Volume!D114=0,0,Volume!F114/Volume!D114)</f>
        <v>0.0594059405940594</v>
      </c>
      <c r="J114" s="176">
        <v>0</v>
      </c>
      <c r="K114" s="170">
        <f t="shared" si="3"/>
        <v>0</v>
      </c>
      <c r="L114" s="60"/>
      <c r="M114" s="6"/>
      <c r="N114" s="59"/>
      <c r="O114" s="3"/>
      <c r="P114" s="3"/>
      <c r="Q114" s="3"/>
      <c r="R114" s="3"/>
      <c r="S114" s="3"/>
      <c r="T114" s="3"/>
      <c r="U114" s="61"/>
      <c r="V114" s="3"/>
      <c r="W114" s="3"/>
      <c r="X114" s="3"/>
      <c r="Y114" s="3"/>
      <c r="Z114" s="3"/>
      <c r="AA114" s="2"/>
    </row>
    <row r="115" spans="1:27" s="7" customFormat="1" ht="15">
      <c r="A115" s="177" t="s">
        <v>210</v>
      </c>
      <c r="B115" s="188">
        <f>'Open Int.'!E115</f>
        <v>64400</v>
      </c>
      <c r="C115" s="189">
        <f>'Open Int.'!F115</f>
        <v>-800</v>
      </c>
      <c r="D115" s="190">
        <f>'Open Int.'!H115</f>
        <v>14000</v>
      </c>
      <c r="E115" s="329">
        <f>'Open Int.'!I115</f>
        <v>400</v>
      </c>
      <c r="F115" s="191">
        <f>IF('Open Int.'!E115=0,0,'Open Int.'!H115/'Open Int.'!E115)</f>
        <v>0.21739130434782608</v>
      </c>
      <c r="G115" s="155">
        <v>0.2085889570552147</v>
      </c>
      <c r="H115" s="170">
        <f t="shared" si="2"/>
        <v>0.04219948849104862</v>
      </c>
      <c r="I115" s="185">
        <f>IF(Volume!D115=0,0,Volume!F115/Volume!D115)</f>
        <v>0.08088235294117647</v>
      </c>
      <c r="J115" s="176">
        <v>0.2</v>
      </c>
      <c r="K115" s="170">
        <f t="shared" si="3"/>
        <v>-0.5955882352941176</v>
      </c>
      <c r="L115" s="60"/>
      <c r="M115" s="6"/>
      <c r="N115" s="59"/>
      <c r="O115" s="3"/>
      <c r="P115" s="3"/>
      <c r="Q115" s="3"/>
      <c r="R115" s="3"/>
      <c r="S115" s="3"/>
      <c r="T115" s="3"/>
      <c r="U115" s="61"/>
      <c r="V115" s="3"/>
      <c r="W115" s="3"/>
      <c r="X115" s="3"/>
      <c r="Y115" s="3"/>
      <c r="Z115" s="3"/>
      <c r="AA115" s="2"/>
    </row>
    <row r="116" spans="1:27" s="7" customFormat="1" ht="15">
      <c r="A116" s="177" t="s">
        <v>294</v>
      </c>
      <c r="B116" s="188">
        <f>'Open Int.'!E116</f>
        <v>29400</v>
      </c>
      <c r="C116" s="189">
        <f>'Open Int.'!F116</f>
        <v>350</v>
      </c>
      <c r="D116" s="190">
        <f>'Open Int.'!H116</f>
        <v>350</v>
      </c>
      <c r="E116" s="329">
        <f>'Open Int.'!I116</f>
        <v>0</v>
      </c>
      <c r="F116" s="191">
        <f>IF('Open Int.'!E116=0,0,'Open Int.'!H116/'Open Int.'!E116)</f>
        <v>0.011904761904761904</v>
      </c>
      <c r="G116" s="155">
        <v>0.012048192771084338</v>
      </c>
      <c r="H116" s="170">
        <f t="shared" si="2"/>
        <v>-0.011904761904762012</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row>
    <row r="117" spans="1:27" s="7" customFormat="1" ht="15">
      <c r="A117" s="177" t="s">
        <v>7</v>
      </c>
      <c r="B117" s="188">
        <f>'Open Int.'!E117</f>
        <v>86736</v>
      </c>
      <c r="C117" s="189">
        <f>'Open Int.'!F117</f>
        <v>-936</v>
      </c>
      <c r="D117" s="190">
        <f>'Open Int.'!H117</f>
        <v>8112</v>
      </c>
      <c r="E117" s="329">
        <f>'Open Int.'!I117</f>
        <v>-312</v>
      </c>
      <c r="F117" s="191">
        <f>IF('Open Int.'!E117=0,0,'Open Int.'!H117/'Open Int.'!E117)</f>
        <v>0.09352517985611511</v>
      </c>
      <c r="G117" s="155">
        <v>0.09608540925266904</v>
      </c>
      <c r="H117" s="170">
        <f t="shared" si="2"/>
        <v>-0.026645350386357524</v>
      </c>
      <c r="I117" s="185">
        <f>IF(Volume!D117=0,0,Volume!F117/Volume!D117)</f>
        <v>0.02631578947368421</v>
      </c>
      <c r="J117" s="176">
        <v>0.125</v>
      </c>
      <c r="K117" s="170">
        <f t="shared" si="3"/>
        <v>-0.7894736842105263</v>
      </c>
      <c r="L117" s="60"/>
      <c r="M117" s="6"/>
      <c r="N117" s="59"/>
      <c r="O117" s="3"/>
      <c r="P117" s="3"/>
      <c r="Q117" s="3"/>
      <c r="R117" s="3"/>
      <c r="S117" s="3"/>
      <c r="T117" s="3"/>
      <c r="U117" s="61"/>
      <c r="V117" s="3"/>
      <c r="W117" s="3"/>
      <c r="X117" s="3"/>
      <c r="Y117" s="3"/>
      <c r="Z117" s="3"/>
      <c r="AA117" s="2"/>
    </row>
    <row r="118" spans="1:27" s="7" customFormat="1" ht="15">
      <c r="A118" s="177" t="s">
        <v>170</v>
      </c>
      <c r="B118" s="188">
        <f>'Open Int.'!E118</f>
        <v>3600</v>
      </c>
      <c r="C118" s="189">
        <f>'Open Int.'!F118</f>
        <v>0</v>
      </c>
      <c r="D118" s="190">
        <f>'Open Int.'!H118</f>
        <v>600</v>
      </c>
      <c r="E118" s="329">
        <f>'Open Int.'!I118</f>
        <v>0</v>
      </c>
      <c r="F118" s="191">
        <f>IF('Open Int.'!E118=0,0,'Open Int.'!H118/'Open Int.'!E118)</f>
        <v>0.16666666666666666</v>
      </c>
      <c r="G118" s="155">
        <v>0.16666666666666666</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9" s="58" customFormat="1" ht="15">
      <c r="A119" s="177" t="s">
        <v>223</v>
      </c>
      <c r="B119" s="188">
        <f>'Open Int.'!E119</f>
        <v>56800</v>
      </c>
      <c r="C119" s="189">
        <f>'Open Int.'!F119</f>
        <v>-2000</v>
      </c>
      <c r="D119" s="190">
        <f>'Open Int.'!H119</f>
        <v>17600</v>
      </c>
      <c r="E119" s="329">
        <f>'Open Int.'!I119</f>
        <v>0</v>
      </c>
      <c r="F119" s="191">
        <f>IF('Open Int.'!E119=0,0,'Open Int.'!H119/'Open Int.'!E119)</f>
        <v>0.30985915492957744</v>
      </c>
      <c r="G119" s="155">
        <v>0.29931972789115646</v>
      </c>
      <c r="H119" s="170">
        <f t="shared" si="2"/>
        <v>0.03521126760563372</v>
      </c>
      <c r="I119" s="185">
        <f>IF(Volume!D119=0,0,Volume!F119/Volume!D119)</f>
        <v>0.08571428571428572</v>
      </c>
      <c r="J119" s="176">
        <v>0.23529411764705882</v>
      </c>
      <c r="K119" s="170">
        <f t="shared" si="3"/>
        <v>-0.6357142857142857</v>
      </c>
      <c r="L119" s="60"/>
      <c r="M119" s="6"/>
      <c r="N119" s="59"/>
      <c r="O119" s="3"/>
      <c r="P119" s="3"/>
      <c r="Q119" s="3"/>
      <c r="R119" s="3"/>
      <c r="S119" s="3"/>
      <c r="T119" s="3"/>
      <c r="U119" s="61"/>
      <c r="V119" s="3"/>
      <c r="W119" s="3"/>
      <c r="X119" s="3"/>
      <c r="Y119" s="3"/>
      <c r="Z119" s="3"/>
      <c r="AA119" s="2"/>
      <c r="AB119" s="78"/>
      <c r="AC119" s="77"/>
    </row>
    <row r="120" spans="1:27" s="7" customFormat="1" ht="15">
      <c r="A120" s="177" t="s">
        <v>207</v>
      </c>
      <c r="B120" s="188">
        <f>'Open Int.'!E120</f>
        <v>103750</v>
      </c>
      <c r="C120" s="189">
        <f>'Open Int.'!F120</f>
        <v>2500</v>
      </c>
      <c r="D120" s="190">
        <f>'Open Int.'!H120</f>
        <v>16250</v>
      </c>
      <c r="E120" s="329">
        <f>'Open Int.'!I120</f>
        <v>0</v>
      </c>
      <c r="F120" s="191">
        <f>IF('Open Int.'!E120=0,0,'Open Int.'!H120/'Open Int.'!E120)</f>
        <v>0.1566265060240964</v>
      </c>
      <c r="G120" s="155">
        <v>0.16049382716049382</v>
      </c>
      <c r="H120" s="170">
        <f t="shared" si="2"/>
        <v>-0.024096385542168593</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295</v>
      </c>
      <c r="B121" s="188">
        <f>'Open Int.'!E121</f>
        <v>8250</v>
      </c>
      <c r="C121" s="189">
        <f>'Open Int.'!F121</f>
        <v>750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418</v>
      </c>
      <c r="B122" s="188">
        <f>'Open Int.'!E122</f>
        <v>9900</v>
      </c>
      <c r="C122" s="189">
        <f>'Open Int.'!F122</f>
        <v>-550</v>
      </c>
      <c r="D122" s="190">
        <f>'Open Int.'!H122</f>
        <v>550</v>
      </c>
      <c r="E122" s="329">
        <f>'Open Int.'!I122</f>
        <v>0</v>
      </c>
      <c r="F122" s="191">
        <f>IF('Open Int.'!E122=0,0,'Open Int.'!H122/'Open Int.'!E122)</f>
        <v>0.05555555555555555</v>
      </c>
      <c r="G122" s="155">
        <v>0.05263157894736842</v>
      </c>
      <c r="H122" s="170">
        <f t="shared" si="2"/>
        <v>0.05555555555555555</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7" s="7" customFormat="1" ht="15">
      <c r="A123" s="177" t="s">
        <v>277</v>
      </c>
      <c r="B123" s="188">
        <f>'Open Int.'!E123</f>
        <v>12000</v>
      </c>
      <c r="C123" s="189">
        <f>'Open Int.'!F123</f>
        <v>0</v>
      </c>
      <c r="D123" s="190">
        <f>'Open Int.'!H123</f>
        <v>800</v>
      </c>
      <c r="E123" s="329">
        <f>'Open Int.'!I123</f>
        <v>0</v>
      </c>
      <c r="F123" s="191">
        <f>IF('Open Int.'!E123=0,0,'Open Int.'!H123/'Open Int.'!E123)</f>
        <v>0.06666666666666667</v>
      </c>
      <c r="G123" s="155">
        <v>0.06666666666666667</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9" s="58" customFormat="1" ht="15">
      <c r="A124" s="177" t="s">
        <v>146</v>
      </c>
      <c r="B124" s="188">
        <f>'Open Int.'!E124</f>
        <v>961200</v>
      </c>
      <c r="C124" s="189">
        <f>'Open Int.'!F124</f>
        <v>53400</v>
      </c>
      <c r="D124" s="190">
        <f>'Open Int.'!H124</f>
        <v>26700</v>
      </c>
      <c r="E124" s="329">
        <f>'Open Int.'!I124</f>
        <v>17800</v>
      </c>
      <c r="F124" s="191">
        <f>IF('Open Int.'!E124=0,0,'Open Int.'!H124/'Open Int.'!E124)</f>
        <v>0.027777777777777776</v>
      </c>
      <c r="G124" s="155">
        <v>0.00980392156862745</v>
      </c>
      <c r="H124" s="170">
        <f t="shared" si="2"/>
        <v>1.8333333333333333</v>
      </c>
      <c r="I124" s="185">
        <f>IF(Volume!D124=0,0,Volume!F124/Volume!D124)</f>
        <v>0.047619047619047616</v>
      </c>
      <c r="J124" s="176">
        <v>0.017857142857142856</v>
      </c>
      <c r="K124" s="170">
        <f t="shared" si="3"/>
        <v>1.6666666666666667</v>
      </c>
      <c r="L124" s="60"/>
      <c r="M124" s="6"/>
      <c r="N124" s="59"/>
      <c r="O124" s="3"/>
      <c r="P124" s="3"/>
      <c r="Q124" s="3"/>
      <c r="R124" s="3"/>
      <c r="S124" s="3"/>
      <c r="T124" s="3"/>
      <c r="U124" s="61"/>
      <c r="V124" s="3"/>
      <c r="W124" s="3"/>
      <c r="X124" s="3"/>
      <c r="Y124" s="3"/>
      <c r="Z124" s="3"/>
      <c r="AA124" s="2"/>
      <c r="AB124" s="78"/>
      <c r="AC124" s="77"/>
    </row>
    <row r="125" spans="1:29" s="58" customFormat="1" ht="15">
      <c r="A125" s="177" t="s">
        <v>8</v>
      </c>
      <c r="B125" s="188">
        <f>'Open Int.'!E125</f>
        <v>3600000</v>
      </c>
      <c r="C125" s="189">
        <f>'Open Int.'!F125</f>
        <v>-86400</v>
      </c>
      <c r="D125" s="190">
        <f>'Open Int.'!H125</f>
        <v>683200</v>
      </c>
      <c r="E125" s="329">
        <f>'Open Int.'!I125</f>
        <v>-68800</v>
      </c>
      <c r="F125" s="191">
        <f>IF('Open Int.'!E125=0,0,'Open Int.'!H125/'Open Int.'!E125)</f>
        <v>0.18977777777777777</v>
      </c>
      <c r="G125" s="155">
        <v>0.20399305555555555</v>
      </c>
      <c r="H125" s="170">
        <f t="shared" si="2"/>
        <v>-0.06968510638297876</v>
      </c>
      <c r="I125" s="185">
        <f>IF(Volume!D125=0,0,Volume!F125/Volume!D125)</f>
        <v>0.16295636687444345</v>
      </c>
      <c r="J125" s="176">
        <v>0.12213740458015267</v>
      </c>
      <c r="K125" s="170">
        <f t="shared" si="3"/>
        <v>0.33420525378450583</v>
      </c>
      <c r="L125" s="60"/>
      <c r="M125" s="6"/>
      <c r="N125" s="59"/>
      <c r="O125" s="3"/>
      <c r="P125" s="3"/>
      <c r="Q125" s="3"/>
      <c r="R125" s="3"/>
      <c r="S125" s="3"/>
      <c r="T125" s="3"/>
      <c r="U125" s="61"/>
      <c r="V125" s="3"/>
      <c r="W125" s="3"/>
      <c r="X125" s="3"/>
      <c r="Y125" s="3"/>
      <c r="Z125" s="3"/>
      <c r="AA125" s="2"/>
      <c r="AB125" s="78"/>
      <c r="AC125" s="77"/>
    </row>
    <row r="126" spans="1:27" s="7" customFormat="1" ht="15">
      <c r="A126" s="177" t="s">
        <v>296</v>
      </c>
      <c r="B126" s="188">
        <f>'Open Int.'!E126</f>
        <v>91000</v>
      </c>
      <c r="C126" s="189">
        <f>'Open Int.'!F126</f>
        <v>-5000</v>
      </c>
      <c r="D126" s="190">
        <f>'Open Int.'!H126</f>
        <v>0</v>
      </c>
      <c r="E126" s="329">
        <f>'Open Int.'!I126</f>
        <v>0</v>
      </c>
      <c r="F126" s="191">
        <f>IF('Open Int.'!E126=0,0,'Open Int.'!H126/'Open Int.'!E126)</f>
        <v>0</v>
      </c>
      <c r="G126" s="155">
        <v>0</v>
      </c>
      <c r="H126" s="170">
        <f t="shared" si="2"/>
        <v>0</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row>
    <row r="127" spans="1:27" s="7" customFormat="1" ht="15">
      <c r="A127" s="177" t="s">
        <v>179</v>
      </c>
      <c r="B127" s="188">
        <f>'Open Int.'!E127</f>
        <v>8204000</v>
      </c>
      <c r="C127" s="189">
        <f>'Open Int.'!F127</f>
        <v>-84000</v>
      </c>
      <c r="D127" s="190">
        <f>'Open Int.'!H127</f>
        <v>1134000</v>
      </c>
      <c r="E127" s="329">
        <f>'Open Int.'!I127</f>
        <v>-14000</v>
      </c>
      <c r="F127" s="191">
        <f>IF('Open Int.'!E127=0,0,'Open Int.'!H127/'Open Int.'!E127)</f>
        <v>0.13822525597269625</v>
      </c>
      <c r="G127" s="155">
        <v>0.13851351351351351</v>
      </c>
      <c r="H127" s="170">
        <f t="shared" si="2"/>
        <v>-0.002081078831266116</v>
      </c>
      <c r="I127" s="185">
        <f>IF(Volume!D127=0,0,Volume!F127/Volume!D127)</f>
        <v>0.1</v>
      </c>
      <c r="J127" s="176">
        <v>0.21428571428571427</v>
      </c>
      <c r="K127" s="170">
        <f t="shared" si="3"/>
        <v>-0.5333333333333333</v>
      </c>
      <c r="L127" s="60"/>
      <c r="M127" s="6"/>
      <c r="N127" s="59"/>
      <c r="O127" s="3"/>
      <c r="P127" s="3"/>
      <c r="Q127" s="3"/>
      <c r="R127" s="3"/>
      <c r="S127" s="3"/>
      <c r="T127" s="3"/>
      <c r="U127" s="61"/>
      <c r="V127" s="3"/>
      <c r="W127" s="3"/>
      <c r="X127" s="3"/>
      <c r="Y127" s="3"/>
      <c r="Z127" s="3"/>
      <c r="AA127" s="2"/>
    </row>
    <row r="128" spans="1:27" s="7" customFormat="1" ht="15">
      <c r="A128" s="177" t="s">
        <v>202</v>
      </c>
      <c r="B128" s="188">
        <f>'Open Int.'!E128</f>
        <v>94300</v>
      </c>
      <c r="C128" s="189">
        <f>'Open Int.'!F128</f>
        <v>8050</v>
      </c>
      <c r="D128" s="190">
        <f>'Open Int.'!H128</f>
        <v>19550</v>
      </c>
      <c r="E128" s="329">
        <f>'Open Int.'!I128</f>
        <v>1150</v>
      </c>
      <c r="F128" s="191">
        <f>IF('Open Int.'!E128=0,0,'Open Int.'!H128/'Open Int.'!E128)</f>
        <v>0.2073170731707317</v>
      </c>
      <c r="G128" s="155">
        <v>0.21333333333333335</v>
      </c>
      <c r="H128" s="170">
        <f t="shared" si="2"/>
        <v>-0.02820121951219523</v>
      </c>
      <c r="I128" s="185">
        <f>IF(Volume!D128=0,0,Volume!F128/Volume!D128)</f>
        <v>0.1875</v>
      </c>
      <c r="J128" s="176">
        <v>0.125</v>
      </c>
      <c r="K128" s="170">
        <f t="shared" si="3"/>
        <v>0.5</v>
      </c>
      <c r="L128" s="60"/>
      <c r="M128" s="6"/>
      <c r="N128" s="59"/>
      <c r="O128" s="3"/>
      <c r="P128" s="3"/>
      <c r="Q128" s="3"/>
      <c r="R128" s="3"/>
      <c r="S128" s="3"/>
      <c r="T128" s="3"/>
      <c r="U128" s="61"/>
      <c r="V128" s="3"/>
      <c r="W128" s="3"/>
      <c r="X128" s="3"/>
      <c r="Y128" s="3"/>
      <c r="Z128" s="3"/>
      <c r="AA128" s="2"/>
    </row>
    <row r="129" spans="1:29" s="58" customFormat="1" ht="15">
      <c r="A129" s="177" t="s">
        <v>171</v>
      </c>
      <c r="B129" s="188">
        <f>'Open Int.'!E129</f>
        <v>37400</v>
      </c>
      <c r="C129" s="189">
        <f>'Open Int.'!F129</f>
        <v>5500</v>
      </c>
      <c r="D129" s="190">
        <f>'Open Int.'!H129</f>
        <v>3300</v>
      </c>
      <c r="E129" s="329">
        <f>'Open Int.'!I129</f>
        <v>0</v>
      </c>
      <c r="F129" s="191">
        <f>IF('Open Int.'!E129=0,0,'Open Int.'!H129/'Open Int.'!E129)</f>
        <v>0.08823529411764706</v>
      </c>
      <c r="G129" s="155">
        <v>0.10344827586206896</v>
      </c>
      <c r="H129" s="170">
        <f t="shared" si="2"/>
        <v>-0.1470588235294117</v>
      </c>
      <c r="I129" s="185">
        <f>IF(Volume!D129=0,0,Volume!F129/Volume!D129)</f>
        <v>0</v>
      </c>
      <c r="J129" s="176">
        <v>0</v>
      </c>
      <c r="K129" s="170">
        <f t="shared" si="3"/>
        <v>0</v>
      </c>
      <c r="L129" s="60"/>
      <c r="M129" s="6"/>
      <c r="N129" s="59"/>
      <c r="O129" s="3"/>
      <c r="P129" s="3"/>
      <c r="Q129" s="3"/>
      <c r="R129" s="3"/>
      <c r="S129" s="3"/>
      <c r="T129" s="3"/>
      <c r="U129" s="61"/>
      <c r="V129" s="3"/>
      <c r="W129" s="3"/>
      <c r="X129" s="3"/>
      <c r="Y129" s="3"/>
      <c r="Z129" s="3"/>
      <c r="AA129" s="2"/>
      <c r="AB129" s="78"/>
      <c r="AC129" s="77"/>
    </row>
    <row r="130" spans="1:29" s="58" customFormat="1" ht="15">
      <c r="A130" s="177" t="s">
        <v>147</v>
      </c>
      <c r="B130" s="188">
        <f>'Open Int.'!E130</f>
        <v>407100</v>
      </c>
      <c r="C130" s="189">
        <f>'Open Int.'!F130</f>
        <v>0</v>
      </c>
      <c r="D130" s="190">
        <f>'Open Int.'!H130</f>
        <v>41300</v>
      </c>
      <c r="E130" s="329">
        <f>'Open Int.'!I130</f>
        <v>0</v>
      </c>
      <c r="F130" s="191">
        <f>IF('Open Int.'!E130=0,0,'Open Int.'!H130/'Open Int.'!E130)</f>
        <v>0.10144927536231885</v>
      </c>
      <c r="G130" s="155">
        <v>0.10144927536231885</v>
      </c>
      <c r="H130" s="170">
        <f t="shared" si="2"/>
        <v>0</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148</v>
      </c>
      <c r="B131" s="188">
        <f>'Open Int.'!E131</f>
        <v>29260</v>
      </c>
      <c r="C131" s="189">
        <f>'Open Int.'!F131</f>
        <v>0</v>
      </c>
      <c r="D131" s="190">
        <f>'Open Int.'!H131</f>
        <v>1045</v>
      </c>
      <c r="E131" s="329">
        <f>'Open Int.'!I131</f>
        <v>0</v>
      </c>
      <c r="F131" s="191">
        <f>IF('Open Int.'!E131=0,0,'Open Int.'!H131/'Open Int.'!E131)</f>
        <v>0.03571428571428571</v>
      </c>
      <c r="G131" s="155">
        <v>0.03571428571428571</v>
      </c>
      <c r="H131" s="170">
        <f t="shared" si="2"/>
        <v>0</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122</v>
      </c>
      <c r="B132" s="188">
        <f>'Open Int.'!E132</f>
        <v>2496000</v>
      </c>
      <c r="C132" s="189">
        <f>'Open Int.'!F132</f>
        <v>42250</v>
      </c>
      <c r="D132" s="190">
        <f>'Open Int.'!H132</f>
        <v>292500</v>
      </c>
      <c r="E132" s="329">
        <f>'Open Int.'!I132</f>
        <v>9750</v>
      </c>
      <c r="F132" s="191">
        <f>IF('Open Int.'!E132=0,0,'Open Int.'!H132/'Open Int.'!E132)</f>
        <v>0.1171875</v>
      </c>
      <c r="G132" s="155">
        <v>0.1152317880794702</v>
      </c>
      <c r="H132" s="170">
        <f t="shared" si="2"/>
        <v>0.016971982758620715</v>
      </c>
      <c r="I132" s="185">
        <f>IF(Volume!D132=0,0,Volume!F132/Volume!D132)</f>
        <v>0.14388489208633093</v>
      </c>
      <c r="J132" s="176">
        <v>0.07692307692307693</v>
      </c>
      <c r="K132" s="170">
        <f t="shared" si="3"/>
        <v>0.870503597122302</v>
      </c>
      <c r="L132" s="60"/>
      <c r="M132" s="6"/>
      <c r="N132" s="59"/>
      <c r="O132" s="3"/>
      <c r="P132" s="3"/>
      <c r="Q132" s="3"/>
      <c r="R132" s="3"/>
      <c r="S132" s="3"/>
      <c r="T132" s="3"/>
      <c r="U132" s="61"/>
      <c r="V132" s="3"/>
      <c r="W132" s="3"/>
      <c r="X132" s="3"/>
      <c r="Y132" s="3"/>
      <c r="Z132" s="3"/>
      <c r="AA132" s="2"/>
      <c r="AB132" s="78"/>
      <c r="AC132" s="77"/>
    </row>
    <row r="133" spans="1:29" s="58" customFormat="1" ht="15">
      <c r="A133" s="177" t="s">
        <v>36</v>
      </c>
      <c r="B133" s="188">
        <f>'Open Int.'!E133</f>
        <v>127125</v>
      </c>
      <c r="C133" s="189">
        <f>'Open Int.'!F133</f>
        <v>-3825</v>
      </c>
      <c r="D133" s="190">
        <f>'Open Int.'!H133</f>
        <v>12375</v>
      </c>
      <c r="E133" s="329">
        <f>'Open Int.'!I133</f>
        <v>-450</v>
      </c>
      <c r="F133" s="191">
        <f>IF('Open Int.'!E133=0,0,'Open Int.'!H133/'Open Int.'!E133)</f>
        <v>0.09734513274336283</v>
      </c>
      <c r="G133" s="155">
        <v>0.0979381443298969</v>
      </c>
      <c r="H133" s="170">
        <f t="shared" si="2"/>
        <v>-0.006054960409874246</v>
      </c>
      <c r="I133" s="185">
        <f>IF(Volume!D133=0,0,Volume!F133/Volume!D133)</f>
        <v>0.026717557251908396</v>
      </c>
      <c r="J133" s="176">
        <v>0.05555555555555555</v>
      </c>
      <c r="K133" s="170">
        <f t="shared" si="3"/>
        <v>-0.5190839694656488</v>
      </c>
      <c r="L133" s="60"/>
      <c r="M133" s="6"/>
      <c r="N133" s="59"/>
      <c r="O133" s="3"/>
      <c r="P133" s="3"/>
      <c r="Q133" s="3"/>
      <c r="R133" s="3"/>
      <c r="S133" s="3"/>
      <c r="T133" s="3"/>
      <c r="U133" s="61"/>
      <c r="V133" s="3"/>
      <c r="W133" s="3"/>
      <c r="X133" s="3"/>
      <c r="Y133" s="3"/>
      <c r="Z133" s="3"/>
      <c r="AA133" s="2"/>
      <c r="AB133" s="78"/>
      <c r="AC133" s="77"/>
    </row>
    <row r="134" spans="1:29" s="58" customFormat="1" ht="15">
      <c r="A134" s="177" t="s">
        <v>172</v>
      </c>
      <c r="B134" s="188">
        <f>'Open Int.'!E134</f>
        <v>87150</v>
      </c>
      <c r="C134" s="189">
        <f>'Open Int.'!F134</f>
        <v>5250</v>
      </c>
      <c r="D134" s="190">
        <f>'Open Int.'!H134</f>
        <v>0</v>
      </c>
      <c r="E134" s="329">
        <f>'Open Int.'!I134</f>
        <v>0</v>
      </c>
      <c r="F134" s="191">
        <f>IF('Open Int.'!E134=0,0,'Open Int.'!H134/'Open Int.'!E134)</f>
        <v>0</v>
      </c>
      <c r="G134" s="155">
        <v>0</v>
      </c>
      <c r="H134" s="170">
        <f t="shared" si="2"/>
        <v>0</v>
      </c>
      <c r="I134" s="185">
        <f>IF(Volume!D134=0,0,Volume!F134/Volume!D134)</f>
        <v>0</v>
      </c>
      <c r="J134" s="176">
        <v>0</v>
      </c>
      <c r="K134" s="170">
        <f t="shared" si="3"/>
        <v>0</v>
      </c>
      <c r="L134" s="60"/>
      <c r="M134" s="6"/>
      <c r="N134" s="59"/>
      <c r="O134" s="3"/>
      <c r="P134" s="3"/>
      <c r="Q134" s="3"/>
      <c r="R134" s="3"/>
      <c r="S134" s="3"/>
      <c r="T134" s="3"/>
      <c r="U134" s="61"/>
      <c r="V134" s="3"/>
      <c r="W134" s="3"/>
      <c r="X134" s="3"/>
      <c r="Y134" s="3"/>
      <c r="Z134" s="3"/>
      <c r="AA134" s="2"/>
      <c r="AB134" s="78"/>
      <c r="AC134" s="77"/>
    </row>
    <row r="135" spans="1:29" s="58" customFormat="1" ht="15">
      <c r="A135" s="177" t="s">
        <v>80</v>
      </c>
      <c r="B135" s="188">
        <f>'Open Int.'!E135</f>
        <v>4800</v>
      </c>
      <c r="C135" s="189">
        <f>'Open Int.'!F135</f>
        <v>0</v>
      </c>
      <c r="D135" s="190">
        <f>'Open Int.'!H135</f>
        <v>0</v>
      </c>
      <c r="E135" s="329">
        <f>'Open Int.'!I135</f>
        <v>0</v>
      </c>
      <c r="F135" s="191">
        <f>IF('Open Int.'!E135=0,0,'Open Int.'!H135/'Open Int.'!E135)</f>
        <v>0</v>
      </c>
      <c r="G135" s="155">
        <v>0</v>
      </c>
      <c r="H135" s="170">
        <f t="shared" si="2"/>
        <v>0</v>
      </c>
      <c r="I135" s="185">
        <f>IF(Volume!D135=0,0,Volume!F135/Volume!D135)</f>
        <v>0</v>
      </c>
      <c r="J135" s="176">
        <v>0</v>
      </c>
      <c r="K135" s="170">
        <f t="shared" si="3"/>
        <v>0</v>
      </c>
      <c r="L135" s="60"/>
      <c r="M135" s="6"/>
      <c r="N135" s="59"/>
      <c r="O135" s="3"/>
      <c r="P135" s="3"/>
      <c r="Q135" s="3"/>
      <c r="R135" s="3"/>
      <c r="S135" s="3"/>
      <c r="T135" s="3"/>
      <c r="U135" s="61"/>
      <c r="V135" s="3"/>
      <c r="W135" s="3"/>
      <c r="X135" s="3"/>
      <c r="Y135" s="3"/>
      <c r="Z135" s="3"/>
      <c r="AA135" s="2"/>
      <c r="AB135" s="78"/>
      <c r="AC135" s="77"/>
    </row>
    <row r="136" spans="1:29" s="58" customFormat="1" ht="15">
      <c r="A136" s="177" t="s">
        <v>419</v>
      </c>
      <c r="B136" s="188">
        <f>'Open Int.'!E136</f>
        <v>0</v>
      </c>
      <c r="C136" s="189">
        <f>'Open Int.'!F136</f>
        <v>0</v>
      </c>
      <c r="D136" s="190">
        <f>'Open Int.'!H136</f>
        <v>0</v>
      </c>
      <c r="E136" s="329">
        <f>'Open Int.'!I136</f>
        <v>0</v>
      </c>
      <c r="F136" s="191">
        <f>IF('Open Int.'!E136=0,0,'Open Int.'!H136/'Open Int.'!E136)</f>
        <v>0</v>
      </c>
      <c r="G136" s="155">
        <v>0</v>
      </c>
      <c r="H136" s="170">
        <f aca="true" t="shared" si="4" ref="H136:H195">IF(G136=0,0,(F136-G136)/G136)</f>
        <v>0</v>
      </c>
      <c r="I136" s="185">
        <f>IF(Volume!D136=0,0,Volume!F136/Volume!D136)</f>
        <v>0</v>
      </c>
      <c r="J136" s="176">
        <v>0</v>
      </c>
      <c r="K136" s="170">
        <f aca="true" t="shared" si="5" ref="K136:K195">IF(J136=0,0,(I136-J136)/J136)</f>
        <v>0</v>
      </c>
      <c r="L136" s="60"/>
      <c r="M136" s="6"/>
      <c r="N136" s="59"/>
      <c r="O136" s="3"/>
      <c r="P136" s="3"/>
      <c r="Q136" s="3"/>
      <c r="R136" s="3"/>
      <c r="S136" s="3"/>
      <c r="T136" s="3"/>
      <c r="U136" s="61"/>
      <c r="V136" s="3"/>
      <c r="W136" s="3"/>
      <c r="X136" s="3"/>
      <c r="Y136" s="3"/>
      <c r="Z136" s="3"/>
      <c r="AA136" s="2"/>
      <c r="AB136" s="78"/>
      <c r="AC136" s="77"/>
    </row>
    <row r="137" spans="1:29" s="58" customFormat="1" ht="15">
      <c r="A137" s="177" t="s">
        <v>274</v>
      </c>
      <c r="B137" s="188">
        <f>'Open Int.'!E137</f>
        <v>91700</v>
      </c>
      <c r="C137" s="189">
        <f>'Open Int.'!F137</f>
        <v>-6300</v>
      </c>
      <c r="D137" s="190">
        <f>'Open Int.'!H137</f>
        <v>2800</v>
      </c>
      <c r="E137" s="329">
        <f>'Open Int.'!I137</f>
        <v>0</v>
      </c>
      <c r="F137" s="191">
        <f>IF('Open Int.'!E137=0,0,'Open Int.'!H137/'Open Int.'!E137)</f>
        <v>0.030534351145038167</v>
      </c>
      <c r="G137" s="155">
        <v>0.02857142857142857</v>
      </c>
      <c r="H137" s="170">
        <f t="shared" si="4"/>
        <v>0.06870229007633587</v>
      </c>
      <c r="I137" s="185">
        <f>IF(Volume!D137=0,0,Volume!F137/Volume!D137)</f>
        <v>0.01818181818181818</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420</v>
      </c>
      <c r="B138" s="188">
        <f>'Open Int.'!E138</f>
        <v>0</v>
      </c>
      <c r="C138" s="189">
        <f>'Open Int.'!F138</f>
        <v>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224</v>
      </c>
      <c r="B139" s="188">
        <f>'Open Int.'!E139</f>
        <v>4550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421</v>
      </c>
      <c r="B140" s="188">
        <f>'Open Int.'!E140</f>
        <v>3300</v>
      </c>
      <c r="C140" s="189">
        <f>'Open Int.'!F140</f>
        <v>550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422</v>
      </c>
      <c r="B141" s="188">
        <f>'Open Int.'!E141</f>
        <v>6833200</v>
      </c>
      <c r="C141" s="189">
        <f>'Open Int.'!F141</f>
        <v>-52800</v>
      </c>
      <c r="D141" s="190">
        <f>'Open Int.'!H141</f>
        <v>1174800</v>
      </c>
      <c r="E141" s="329">
        <f>'Open Int.'!I141</f>
        <v>-44000</v>
      </c>
      <c r="F141" s="191">
        <f>IF('Open Int.'!E141=0,0,'Open Int.'!H141/'Open Int.'!E141)</f>
        <v>0.17192530585962654</v>
      </c>
      <c r="G141" s="155">
        <v>0.1769968051118211</v>
      </c>
      <c r="H141" s="170">
        <f t="shared" si="4"/>
        <v>-0.028653055341821193</v>
      </c>
      <c r="I141" s="185">
        <f>IF(Volume!D141=0,0,Volume!F141/Volume!D141)</f>
        <v>0.16447368421052633</v>
      </c>
      <c r="J141" s="176">
        <v>0.14666666666666667</v>
      </c>
      <c r="K141" s="170">
        <f t="shared" si="5"/>
        <v>0.1214114832535886</v>
      </c>
      <c r="L141" s="60"/>
      <c r="M141" s="6"/>
      <c r="N141" s="59"/>
      <c r="O141" s="3"/>
      <c r="P141" s="3"/>
      <c r="Q141" s="3"/>
      <c r="R141" s="3"/>
      <c r="S141" s="3"/>
      <c r="T141" s="3"/>
      <c r="U141" s="61"/>
      <c r="V141" s="3"/>
      <c r="W141" s="3"/>
      <c r="X141" s="3"/>
      <c r="Y141" s="3"/>
      <c r="Z141" s="3"/>
      <c r="AA141" s="2"/>
      <c r="AB141" s="78"/>
      <c r="AC141" s="77"/>
    </row>
    <row r="142" spans="1:29" s="58" customFormat="1" ht="15">
      <c r="A142" s="177" t="s">
        <v>393</v>
      </c>
      <c r="B142" s="188">
        <f>'Open Int.'!E142</f>
        <v>1819200</v>
      </c>
      <c r="C142" s="189">
        <f>'Open Int.'!F142</f>
        <v>105600</v>
      </c>
      <c r="D142" s="190">
        <f>'Open Int.'!H142</f>
        <v>132000</v>
      </c>
      <c r="E142" s="329">
        <f>'Open Int.'!I142</f>
        <v>16800</v>
      </c>
      <c r="F142" s="191">
        <f>IF('Open Int.'!E142=0,0,'Open Int.'!H142/'Open Int.'!E142)</f>
        <v>0.07255936675461741</v>
      </c>
      <c r="G142" s="155">
        <v>0.06722689075630252</v>
      </c>
      <c r="H142" s="170">
        <f t="shared" si="4"/>
        <v>0.07932058047493402</v>
      </c>
      <c r="I142" s="185">
        <f>IF(Volume!D142=0,0,Volume!F142/Volume!D142)</f>
        <v>0.065625</v>
      </c>
      <c r="J142" s="176">
        <v>0.0297029702970297</v>
      </c>
      <c r="K142" s="170">
        <f t="shared" si="5"/>
        <v>1.209375</v>
      </c>
      <c r="L142" s="60"/>
      <c r="M142" s="6"/>
      <c r="N142" s="59"/>
      <c r="O142" s="3"/>
      <c r="P142" s="3"/>
      <c r="Q142" s="3"/>
      <c r="R142" s="3"/>
      <c r="S142" s="3"/>
      <c r="T142" s="3"/>
      <c r="U142" s="61"/>
      <c r="V142" s="3"/>
      <c r="W142" s="3"/>
      <c r="X142" s="3"/>
      <c r="Y142" s="3"/>
      <c r="Z142" s="3"/>
      <c r="AA142" s="2"/>
      <c r="AB142" s="78"/>
      <c r="AC142" s="77"/>
    </row>
    <row r="143" spans="1:29" s="58" customFormat="1" ht="15">
      <c r="A143" s="177" t="s">
        <v>81</v>
      </c>
      <c r="B143" s="188">
        <f>'Open Int.'!E143</f>
        <v>15600</v>
      </c>
      <c r="C143" s="189">
        <f>'Open Int.'!F143</f>
        <v>0</v>
      </c>
      <c r="D143" s="190">
        <f>'Open Int.'!H143</f>
        <v>600</v>
      </c>
      <c r="E143" s="329">
        <f>'Open Int.'!I143</f>
        <v>0</v>
      </c>
      <c r="F143" s="191">
        <f>IF('Open Int.'!E143=0,0,'Open Int.'!H143/'Open Int.'!E143)</f>
        <v>0.038461538461538464</v>
      </c>
      <c r="G143" s="155">
        <v>0.038461538461538464</v>
      </c>
      <c r="H143" s="170">
        <f t="shared" si="4"/>
        <v>0</v>
      </c>
      <c r="I143" s="185">
        <f>IF(Volume!D143=0,0,Volume!F143/Volume!D143)</f>
        <v>0</v>
      </c>
      <c r="J143" s="176">
        <v>0</v>
      </c>
      <c r="K143" s="170">
        <f t="shared" si="5"/>
        <v>0</v>
      </c>
      <c r="L143" s="60"/>
      <c r="M143" s="6"/>
      <c r="N143" s="59"/>
      <c r="O143" s="3"/>
      <c r="P143" s="3"/>
      <c r="Q143" s="3"/>
      <c r="R143" s="3"/>
      <c r="S143" s="3"/>
      <c r="T143" s="3"/>
      <c r="U143" s="61"/>
      <c r="V143" s="3"/>
      <c r="W143" s="3"/>
      <c r="X143" s="3"/>
      <c r="Y143" s="3"/>
      <c r="Z143" s="3"/>
      <c r="AA143" s="2"/>
      <c r="AB143" s="78"/>
      <c r="AC143" s="77"/>
    </row>
    <row r="144" spans="1:29" s="58" customFormat="1" ht="15">
      <c r="A144" s="177" t="s">
        <v>225</v>
      </c>
      <c r="B144" s="188">
        <f>'Open Int.'!E144</f>
        <v>590800</v>
      </c>
      <c r="C144" s="189">
        <f>'Open Int.'!F144</f>
        <v>11200</v>
      </c>
      <c r="D144" s="190">
        <f>'Open Int.'!H144</f>
        <v>42000</v>
      </c>
      <c r="E144" s="329">
        <f>'Open Int.'!I144</f>
        <v>0</v>
      </c>
      <c r="F144" s="191">
        <f>IF('Open Int.'!E144=0,0,'Open Int.'!H144/'Open Int.'!E144)</f>
        <v>0.07109004739336493</v>
      </c>
      <c r="G144" s="155">
        <v>0.07246376811594203</v>
      </c>
      <c r="H144" s="170">
        <f t="shared" si="4"/>
        <v>-0.018957345971564038</v>
      </c>
      <c r="I144" s="185">
        <f>IF(Volume!D144=0,0,Volume!F144/Volume!D144)</f>
        <v>0</v>
      </c>
      <c r="J144" s="176">
        <v>0.017241379310344827</v>
      </c>
      <c r="K144" s="170">
        <f t="shared" si="5"/>
        <v>-1</v>
      </c>
      <c r="L144" s="60"/>
      <c r="M144" s="6"/>
      <c r="N144" s="59"/>
      <c r="O144" s="3"/>
      <c r="P144" s="3"/>
      <c r="Q144" s="3"/>
      <c r="R144" s="3"/>
      <c r="S144" s="3"/>
      <c r="T144" s="3"/>
      <c r="U144" s="61"/>
      <c r="V144" s="3"/>
      <c r="W144" s="3"/>
      <c r="X144" s="3"/>
      <c r="Y144" s="3"/>
      <c r="Z144" s="3"/>
      <c r="AA144" s="2"/>
      <c r="AB144" s="78"/>
      <c r="AC144" s="77"/>
    </row>
    <row r="145" spans="1:27" s="7" customFormat="1" ht="15">
      <c r="A145" s="177" t="s">
        <v>297</v>
      </c>
      <c r="B145" s="188">
        <f>'Open Int.'!E145</f>
        <v>184800</v>
      </c>
      <c r="C145" s="189">
        <f>'Open Int.'!F145</f>
        <v>-3300</v>
      </c>
      <c r="D145" s="190">
        <f>'Open Int.'!H145</f>
        <v>30800</v>
      </c>
      <c r="E145" s="329">
        <f>'Open Int.'!I145</f>
        <v>-1100</v>
      </c>
      <c r="F145" s="191">
        <f>IF('Open Int.'!E145=0,0,'Open Int.'!H145/'Open Int.'!E145)</f>
        <v>0.16666666666666666</v>
      </c>
      <c r="G145" s="155">
        <v>0.1695906432748538</v>
      </c>
      <c r="H145" s="170">
        <f t="shared" si="4"/>
        <v>-0.017241379310344827</v>
      </c>
      <c r="I145" s="185">
        <f>IF(Volume!D145=0,0,Volume!F145/Volume!D145)</f>
        <v>0.06060606060606061</v>
      </c>
      <c r="J145" s="176">
        <v>0.0625</v>
      </c>
      <c r="K145" s="170">
        <f t="shared" si="5"/>
        <v>-0.030303030303030276</v>
      </c>
      <c r="L145" s="60"/>
      <c r="M145" s="6"/>
      <c r="N145" s="59"/>
      <c r="O145" s="3"/>
      <c r="P145" s="3"/>
      <c r="Q145" s="3"/>
      <c r="R145" s="3"/>
      <c r="S145" s="3"/>
      <c r="T145" s="3"/>
      <c r="U145" s="61"/>
      <c r="V145" s="3"/>
      <c r="W145" s="3"/>
      <c r="X145" s="3"/>
      <c r="Y145" s="3"/>
      <c r="Z145" s="3"/>
      <c r="AA145" s="2"/>
    </row>
    <row r="146" spans="1:27" s="7" customFormat="1" ht="15">
      <c r="A146" s="177" t="s">
        <v>226</v>
      </c>
      <c r="B146" s="188">
        <f>'Open Int.'!E146</f>
        <v>136500</v>
      </c>
      <c r="C146" s="189">
        <f>'Open Int.'!F146</f>
        <v>25500</v>
      </c>
      <c r="D146" s="190">
        <f>'Open Int.'!H146</f>
        <v>36000</v>
      </c>
      <c r="E146" s="329">
        <f>'Open Int.'!I146</f>
        <v>4500</v>
      </c>
      <c r="F146" s="191">
        <f>IF('Open Int.'!E146=0,0,'Open Int.'!H146/'Open Int.'!E146)</f>
        <v>0.26373626373626374</v>
      </c>
      <c r="G146" s="155">
        <v>0.28378378378378377</v>
      </c>
      <c r="H146" s="170">
        <f t="shared" si="4"/>
        <v>-0.07064364207221344</v>
      </c>
      <c r="I146" s="185">
        <f>IF(Volume!D146=0,0,Volume!F146/Volume!D146)</f>
        <v>0.125</v>
      </c>
      <c r="J146" s="176">
        <v>0.05</v>
      </c>
      <c r="K146" s="170">
        <f t="shared" si="5"/>
        <v>1.4999999999999998</v>
      </c>
      <c r="L146" s="60"/>
      <c r="M146" s="6"/>
      <c r="N146" s="59"/>
      <c r="O146" s="3"/>
      <c r="P146" s="3"/>
      <c r="Q146" s="3"/>
      <c r="R146" s="3"/>
      <c r="S146" s="3"/>
      <c r="T146" s="3"/>
      <c r="U146" s="61"/>
      <c r="V146" s="3"/>
      <c r="W146" s="3"/>
      <c r="X146" s="3"/>
      <c r="Y146" s="3"/>
      <c r="Z146" s="3"/>
      <c r="AA146" s="2"/>
    </row>
    <row r="147" spans="1:27" s="7" customFormat="1" ht="15">
      <c r="A147" s="177" t="s">
        <v>423</v>
      </c>
      <c r="B147" s="188">
        <f>'Open Int.'!E147</f>
        <v>0</v>
      </c>
      <c r="C147" s="189">
        <f>'Open Int.'!F147</f>
        <v>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227</v>
      </c>
      <c r="B148" s="188">
        <f>'Open Int.'!E148</f>
        <v>356800</v>
      </c>
      <c r="C148" s="189">
        <f>'Open Int.'!F148</f>
        <v>22400</v>
      </c>
      <c r="D148" s="190">
        <f>'Open Int.'!H148</f>
        <v>22400</v>
      </c>
      <c r="E148" s="329">
        <f>'Open Int.'!I148</f>
        <v>5600</v>
      </c>
      <c r="F148" s="191">
        <f>IF('Open Int.'!E148=0,0,'Open Int.'!H148/'Open Int.'!E148)</f>
        <v>0.06278026905829596</v>
      </c>
      <c r="G148" s="155">
        <v>0.050239234449760764</v>
      </c>
      <c r="H148" s="170">
        <f t="shared" si="4"/>
        <v>0.2496263079222721</v>
      </c>
      <c r="I148" s="185">
        <f>IF(Volume!D148=0,0,Volume!F148/Volume!D148)</f>
        <v>0.18840579710144928</v>
      </c>
      <c r="J148" s="176">
        <v>0.10112359550561797</v>
      </c>
      <c r="K148" s="170">
        <f t="shared" si="5"/>
        <v>0.8631239935587762</v>
      </c>
      <c r="L148" s="60"/>
      <c r="M148" s="6"/>
      <c r="N148" s="59"/>
      <c r="O148" s="3"/>
      <c r="P148" s="3"/>
      <c r="Q148" s="3"/>
      <c r="R148" s="3"/>
      <c r="S148" s="3"/>
      <c r="T148" s="3"/>
      <c r="U148" s="61"/>
      <c r="V148" s="3"/>
      <c r="W148" s="3"/>
      <c r="X148" s="3"/>
      <c r="Y148" s="3"/>
      <c r="Z148" s="3"/>
      <c r="AA148" s="2"/>
    </row>
    <row r="149" spans="1:27" s="7" customFormat="1" ht="15">
      <c r="A149" s="177" t="s">
        <v>234</v>
      </c>
      <c r="B149" s="188">
        <f>'Open Int.'!E149</f>
        <v>2121000</v>
      </c>
      <c r="C149" s="189">
        <f>'Open Int.'!F149</f>
        <v>-42700</v>
      </c>
      <c r="D149" s="190">
        <f>'Open Int.'!H149</f>
        <v>409500</v>
      </c>
      <c r="E149" s="329">
        <f>'Open Int.'!I149</f>
        <v>8400</v>
      </c>
      <c r="F149" s="191">
        <f>IF('Open Int.'!E149=0,0,'Open Int.'!H149/'Open Int.'!E149)</f>
        <v>0.19306930693069307</v>
      </c>
      <c r="G149" s="155">
        <v>0.18537690067939178</v>
      </c>
      <c r="H149" s="170">
        <f t="shared" si="4"/>
        <v>0.04149603442019601</v>
      </c>
      <c r="I149" s="185">
        <f>IF(Volume!D149=0,0,Volume!F149/Volume!D149)</f>
        <v>0.19860279441117765</v>
      </c>
      <c r="J149" s="176">
        <v>0.11428571428571428</v>
      </c>
      <c r="K149" s="170">
        <f t="shared" si="5"/>
        <v>0.7377744510978045</v>
      </c>
      <c r="L149" s="60"/>
      <c r="M149" s="6"/>
      <c r="N149" s="59"/>
      <c r="O149" s="3"/>
      <c r="P149" s="3"/>
      <c r="Q149" s="3"/>
      <c r="R149" s="3"/>
      <c r="S149" s="3"/>
      <c r="T149" s="3"/>
      <c r="U149" s="61"/>
      <c r="V149" s="3"/>
      <c r="W149" s="3"/>
      <c r="X149" s="3"/>
      <c r="Y149" s="3"/>
      <c r="Z149" s="3"/>
      <c r="AA149" s="2"/>
    </row>
    <row r="150" spans="1:27" s="7" customFormat="1" ht="15">
      <c r="A150" s="177" t="s">
        <v>98</v>
      </c>
      <c r="B150" s="188">
        <f>'Open Int.'!E150</f>
        <v>146850</v>
      </c>
      <c r="C150" s="189">
        <f>'Open Int.'!F150</f>
        <v>5500</v>
      </c>
      <c r="D150" s="190">
        <f>'Open Int.'!H150</f>
        <v>10450</v>
      </c>
      <c r="E150" s="329">
        <f>'Open Int.'!I150</f>
        <v>550</v>
      </c>
      <c r="F150" s="191">
        <f>IF('Open Int.'!E150=0,0,'Open Int.'!H150/'Open Int.'!E150)</f>
        <v>0.07116104868913857</v>
      </c>
      <c r="G150" s="155">
        <v>0.07003891050583658</v>
      </c>
      <c r="H150" s="170">
        <f t="shared" si="4"/>
        <v>0.016021639617145127</v>
      </c>
      <c r="I150" s="185">
        <f>IF(Volume!D150=0,0,Volume!F150/Volume!D150)</f>
        <v>0.030612244897959183</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149</v>
      </c>
      <c r="B151" s="188">
        <f>'Open Int.'!E151</f>
        <v>883850</v>
      </c>
      <c r="C151" s="189">
        <f>'Open Int.'!F151</f>
        <v>90750</v>
      </c>
      <c r="D151" s="190">
        <f>'Open Int.'!H151</f>
        <v>331650</v>
      </c>
      <c r="E151" s="329">
        <f>'Open Int.'!I151</f>
        <v>68200</v>
      </c>
      <c r="F151" s="191">
        <f>IF('Open Int.'!E151=0,0,'Open Int.'!H151/'Open Int.'!E151)</f>
        <v>0.37523335407591785</v>
      </c>
      <c r="G151" s="155">
        <v>0.33217753120665744</v>
      </c>
      <c r="H151" s="170">
        <f t="shared" si="4"/>
        <v>0.12961690308449583</v>
      </c>
      <c r="I151" s="185">
        <f>IF(Volume!D151=0,0,Volume!F151/Volume!D151)</f>
        <v>0.21863260706235912</v>
      </c>
      <c r="J151" s="176">
        <v>0.25609756097560976</v>
      </c>
      <c r="K151" s="170">
        <f t="shared" si="5"/>
        <v>-0.14629172480412153</v>
      </c>
      <c r="L151" s="60"/>
      <c r="M151" s="6"/>
      <c r="N151" s="59"/>
      <c r="O151" s="3"/>
      <c r="P151" s="3"/>
      <c r="Q151" s="3"/>
      <c r="R151" s="3"/>
      <c r="S151" s="3"/>
      <c r="T151" s="3"/>
      <c r="U151" s="61"/>
      <c r="V151" s="3"/>
      <c r="W151" s="3"/>
      <c r="X151" s="3"/>
      <c r="Y151" s="3"/>
      <c r="Z151" s="3"/>
      <c r="AA151" s="2"/>
    </row>
    <row r="152" spans="1:29" s="58" customFormat="1" ht="15">
      <c r="A152" s="177" t="s">
        <v>203</v>
      </c>
      <c r="B152" s="188">
        <f>'Open Int.'!E152</f>
        <v>2511000</v>
      </c>
      <c r="C152" s="189">
        <f>'Open Int.'!F152</f>
        <v>127050</v>
      </c>
      <c r="D152" s="190">
        <f>'Open Int.'!H152</f>
        <v>719100</v>
      </c>
      <c r="E152" s="329">
        <f>'Open Int.'!I152</f>
        <v>44250</v>
      </c>
      <c r="F152" s="191">
        <f>IF('Open Int.'!E152=0,0,'Open Int.'!H152/'Open Int.'!E152)</f>
        <v>0.2863799283154122</v>
      </c>
      <c r="G152" s="155">
        <v>0.28308060152268294</v>
      </c>
      <c r="H152" s="170">
        <f t="shared" si="4"/>
        <v>0.011655079065758207</v>
      </c>
      <c r="I152" s="185">
        <f>IF(Volume!D152=0,0,Volume!F152/Volume!D152)</f>
        <v>0.21003979971755038</v>
      </c>
      <c r="J152" s="176">
        <v>0.3242351148914561</v>
      </c>
      <c r="K152" s="170">
        <f t="shared" si="5"/>
        <v>-0.35219909852186987</v>
      </c>
      <c r="L152" s="60"/>
      <c r="M152" s="6"/>
      <c r="N152" s="59"/>
      <c r="O152" s="3"/>
      <c r="P152" s="3"/>
      <c r="Q152" s="3"/>
      <c r="R152" s="3"/>
      <c r="S152" s="3"/>
      <c r="T152" s="3"/>
      <c r="U152" s="61"/>
      <c r="V152" s="3"/>
      <c r="W152" s="3"/>
      <c r="X152" s="3"/>
      <c r="Y152" s="3"/>
      <c r="Z152" s="3"/>
      <c r="AA152" s="2"/>
      <c r="AB152" s="78"/>
      <c r="AC152" s="77"/>
    </row>
    <row r="153" spans="1:27" s="7" customFormat="1" ht="15">
      <c r="A153" s="177" t="s">
        <v>298</v>
      </c>
      <c r="B153" s="188">
        <f>'Open Int.'!E153</f>
        <v>28000</v>
      </c>
      <c r="C153" s="189">
        <f>'Open Int.'!F153</f>
        <v>2000</v>
      </c>
      <c r="D153" s="190">
        <f>'Open Int.'!H153</f>
        <v>2000</v>
      </c>
      <c r="E153" s="329">
        <f>'Open Int.'!I153</f>
        <v>-1000</v>
      </c>
      <c r="F153" s="191">
        <f>IF('Open Int.'!E153=0,0,'Open Int.'!H153/'Open Int.'!E153)</f>
        <v>0.07142857142857142</v>
      </c>
      <c r="G153" s="155">
        <v>0.11538461538461539</v>
      </c>
      <c r="H153" s="170">
        <f t="shared" si="4"/>
        <v>-0.38095238095238104</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row>
    <row r="154" spans="1:27" s="7" customFormat="1" ht="15">
      <c r="A154" s="177" t="s">
        <v>424</v>
      </c>
      <c r="B154" s="188">
        <f>'Open Int.'!E154</f>
        <v>23530650</v>
      </c>
      <c r="C154" s="189">
        <f>'Open Int.'!F154</f>
        <v>278850</v>
      </c>
      <c r="D154" s="190">
        <f>'Open Int.'!H154</f>
        <v>3861000</v>
      </c>
      <c r="E154" s="329">
        <f>'Open Int.'!I154</f>
        <v>185900</v>
      </c>
      <c r="F154" s="191">
        <f>IF('Open Int.'!E154=0,0,'Open Int.'!H154/'Open Int.'!E154)</f>
        <v>0.1640838650865998</v>
      </c>
      <c r="G154" s="155">
        <v>0.15805658056580565</v>
      </c>
      <c r="H154" s="170">
        <f t="shared" si="4"/>
        <v>0.03813371451677545</v>
      </c>
      <c r="I154" s="185">
        <f>IF(Volume!D154=0,0,Volume!F154/Volume!D154)</f>
        <v>0.17636022514071295</v>
      </c>
      <c r="J154" s="176">
        <v>0.17777777777777778</v>
      </c>
      <c r="K154" s="170">
        <f t="shared" si="5"/>
        <v>-0.00797373358348969</v>
      </c>
      <c r="L154" s="60"/>
      <c r="M154" s="6"/>
      <c r="N154" s="59"/>
      <c r="O154" s="3"/>
      <c r="P154" s="3"/>
      <c r="Q154" s="3"/>
      <c r="R154" s="3"/>
      <c r="S154" s="3"/>
      <c r="T154" s="3"/>
      <c r="U154" s="61"/>
      <c r="V154" s="3"/>
      <c r="W154" s="3"/>
      <c r="X154" s="3"/>
      <c r="Y154" s="3"/>
      <c r="Z154" s="3"/>
      <c r="AA154" s="2"/>
    </row>
    <row r="155" spans="1:27" s="7" customFormat="1" ht="15">
      <c r="A155" s="177" t="s">
        <v>425</v>
      </c>
      <c r="B155" s="188">
        <f>'Open Int.'!E155</f>
        <v>7200</v>
      </c>
      <c r="C155" s="189">
        <f>'Open Int.'!F155</f>
        <v>450</v>
      </c>
      <c r="D155" s="190">
        <f>'Open Int.'!H155</f>
        <v>0</v>
      </c>
      <c r="E155" s="329">
        <f>'Open Int.'!I155</f>
        <v>0</v>
      </c>
      <c r="F155" s="191">
        <f>IF('Open Int.'!E155=0,0,'Open Int.'!H155/'Open Int.'!E155)</f>
        <v>0</v>
      </c>
      <c r="G155" s="155">
        <v>0</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9" s="58" customFormat="1" ht="15">
      <c r="A156" s="177" t="s">
        <v>216</v>
      </c>
      <c r="B156" s="188">
        <f>'Open Int.'!E156</f>
        <v>18696350</v>
      </c>
      <c r="C156" s="189">
        <f>'Open Int.'!F156</f>
        <v>-40200</v>
      </c>
      <c r="D156" s="190">
        <f>'Open Int.'!H156</f>
        <v>3333250</v>
      </c>
      <c r="E156" s="329">
        <f>'Open Int.'!I156</f>
        <v>351750</v>
      </c>
      <c r="F156" s="191">
        <f>IF('Open Int.'!E156=0,0,'Open Int.'!H156/'Open Int.'!E156)</f>
        <v>0.17828346174520696</v>
      </c>
      <c r="G156" s="155">
        <v>0.15912748077954586</v>
      </c>
      <c r="H156" s="170">
        <f t="shared" si="4"/>
        <v>0.12038135004600282</v>
      </c>
      <c r="I156" s="185">
        <f>IF(Volume!D156=0,0,Volume!F156/Volume!D156)</f>
        <v>0.26278836509528586</v>
      </c>
      <c r="J156" s="176">
        <v>0.17671957671957672</v>
      </c>
      <c r="K156" s="170">
        <f t="shared" si="5"/>
        <v>0.487035958173923</v>
      </c>
      <c r="L156" s="60"/>
      <c r="M156" s="6"/>
      <c r="N156" s="59"/>
      <c r="O156" s="3"/>
      <c r="P156" s="3"/>
      <c r="Q156" s="3"/>
      <c r="R156" s="3"/>
      <c r="S156" s="3"/>
      <c r="T156" s="3"/>
      <c r="U156" s="61"/>
      <c r="V156" s="3"/>
      <c r="W156" s="3"/>
      <c r="X156" s="3"/>
      <c r="Y156" s="3"/>
      <c r="Z156" s="3"/>
      <c r="AA156" s="2"/>
      <c r="AB156" s="78"/>
      <c r="AC156" s="77"/>
    </row>
    <row r="157" spans="1:29" s="58" customFormat="1" ht="15">
      <c r="A157" s="177" t="s">
        <v>235</v>
      </c>
      <c r="B157" s="188">
        <f>'Open Int.'!E157</f>
        <v>7784100</v>
      </c>
      <c r="C157" s="189">
        <f>'Open Int.'!F157</f>
        <v>102600</v>
      </c>
      <c r="D157" s="190">
        <f>'Open Int.'!H157</f>
        <v>2991600</v>
      </c>
      <c r="E157" s="329">
        <f>'Open Int.'!I157</f>
        <v>54000</v>
      </c>
      <c r="F157" s="191">
        <f>IF('Open Int.'!E157=0,0,'Open Int.'!H157/'Open Int.'!E157)</f>
        <v>0.38432188692334374</v>
      </c>
      <c r="G157" s="155">
        <v>0.38242530755711773</v>
      </c>
      <c r="H157" s="170">
        <f t="shared" si="4"/>
        <v>0.004959345861133254</v>
      </c>
      <c r="I157" s="185">
        <f>IF(Volume!D157=0,0,Volume!F157/Volume!D157)</f>
        <v>0.2495697074010327</v>
      </c>
      <c r="J157" s="176">
        <v>0.38266068759342303</v>
      </c>
      <c r="K157" s="170">
        <f t="shared" si="5"/>
        <v>-0.347804163080895</v>
      </c>
      <c r="L157" s="60"/>
      <c r="M157" s="6"/>
      <c r="N157" s="59"/>
      <c r="O157" s="3"/>
      <c r="P157" s="3"/>
      <c r="Q157" s="3"/>
      <c r="R157" s="3"/>
      <c r="S157" s="3"/>
      <c r="T157" s="3"/>
      <c r="U157" s="61"/>
      <c r="V157" s="3"/>
      <c r="W157" s="3"/>
      <c r="X157" s="3"/>
      <c r="Y157" s="3"/>
      <c r="Z157" s="3"/>
      <c r="AA157" s="2"/>
      <c r="AB157" s="78"/>
      <c r="AC157" s="77"/>
    </row>
    <row r="158" spans="1:29" s="58" customFormat="1" ht="15">
      <c r="A158" s="177" t="s">
        <v>204</v>
      </c>
      <c r="B158" s="188">
        <f>'Open Int.'!E158</f>
        <v>1457400</v>
      </c>
      <c r="C158" s="189">
        <f>'Open Int.'!F158</f>
        <v>109200</v>
      </c>
      <c r="D158" s="190">
        <f>'Open Int.'!H158</f>
        <v>446400</v>
      </c>
      <c r="E158" s="329">
        <f>'Open Int.'!I158</f>
        <v>-8400</v>
      </c>
      <c r="F158" s="191">
        <f>IF('Open Int.'!E158=0,0,'Open Int.'!H158/'Open Int.'!E158)</f>
        <v>0.30629888843145325</v>
      </c>
      <c r="G158" s="155">
        <v>0.3373386737872719</v>
      </c>
      <c r="H158" s="170">
        <f t="shared" si="4"/>
        <v>-0.09201371727509827</v>
      </c>
      <c r="I158" s="185">
        <f>IF(Volume!D158=0,0,Volume!F158/Volume!D158)</f>
        <v>0.19814814814814816</v>
      </c>
      <c r="J158" s="176">
        <v>0.4204946996466431</v>
      </c>
      <c r="K158" s="170">
        <f t="shared" si="5"/>
        <v>-0.5287737317149082</v>
      </c>
      <c r="L158" s="60"/>
      <c r="M158" s="6"/>
      <c r="N158" s="59"/>
      <c r="O158" s="3"/>
      <c r="P158" s="3"/>
      <c r="Q158" s="3"/>
      <c r="R158" s="3"/>
      <c r="S158" s="3"/>
      <c r="T158" s="3"/>
      <c r="U158" s="61"/>
      <c r="V158" s="3"/>
      <c r="W158" s="3"/>
      <c r="X158" s="3"/>
      <c r="Y158" s="3"/>
      <c r="Z158" s="3"/>
      <c r="AA158" s="2"/>
      <c r="AB158" s="78"/>
      <c r="AC158" s="77"/>
    </row>
    <row r="159" spans="1:27" s="7" customFormat="1" ht="15">
      <c r="A159" s="177" t="s">
        <v>205</v>
      </c>
      <c r="B159" s="188">
        <f>'Open Int.'!E159</f>
        <v>964750</v>
      </c>
      <c r="C159" s="189">
        <f>'Open Int.'!F159</f>
        <v>-101250</v>
      </c>
      <c r="D159" s="190">
        <f>'Open Int.'!H159</f>
        <v>523750</v>
      </c>
      <c r="E159" s="329">
        <f>'Open Int.'!I159</f>
        <v>69500</v>
      </c>
      <c r="F159" s="191">
        <f>IF('Open Int.'!E159=0,0,'Open Int.'!H159/'Open Int.'!E159)</f>
        <v>0.5428867582275201</v>
      </c>
      <c r="G159" s="155">
        <v>0.42612570356472795</v>
      </c>
      <c r="H159" s="170">
        <f t="shared" si="4"/>
        <v>0.27400612937927665</v>
      </c>
      <c r="I159" s="185">
        <f>IF(Volume!D159=0,0,Volume!F159/Volume!D159)</f>
        <v>0.45132229003196744</v>
      </c>
      <c r="J159" s="176">
        <v>0.4271407110665999</v>
      </c>
      <c r="K159" s="170">
        <f t="shared" si="5"/>
        <v>0.05661267666335169</v>
      </c>
      <c r="L159" s="60"/>
      <c r="M159" s="6"/>
      <c r="N159" s="59"/>
      <c r="O159" s="3"/>
      <c r="P159" s="3"/>
      <c r="Q159" s="3"/>
      <c r="R159" s="3"/>
      <c r="S159" s="3"/>
      <c r="T159" s="3"/>
      <c r="U159" s="61"/>
      <c r="V159" s="3"/>
      <c r="W159" s="3"/>
      <c r="X159" s="3"/>
      <c r="Y159" s="3"/>
      <c r="Z159" s="3"/>
      <c r="AA159" s="2"/>
    </row>
    <row r="160" spans="1:27" s="7" customFormat="1" ht="15">
      <c r="A160" s="177" t="s">
        <v>37</v>
      </c>
      <c r="B160" s="188">
        <f>'Open Int.'!E160</f>
        <v>94400</v>
      </c>
      <c r="C160" s="189">
        <f>'Open Int.'!F160</f>
        <v>1600</v>
      </c>
      <c r="D160" s="190">
        <f>'Open Int.'!H160</f>
        <v>3200</v>
      </c>
      <c r="E160" s="329">
        <f>'Open Int.'!I160</f>
        <v>0</v>
      </c>
      <c r="F160" s="191">
        <f>IF('Open Int.'!E160=0,0,'Open Int.'!H160/'Open Int.'!E160)</f>
        <v>0.03389830508474576</v>
      </c>
      <c r="G160" s="155">
        <v>0.034482758620689655</v>
      </c>
      <c r="H160" s="170">
        <f t="shared" si="4"/>
        <v>-0.01694915254237287</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row>
    <row r="161" spans="1:29" s="58" customFormat="1" ht="15">
      <c r="A161" s="177" t="s">
        <v>299</v>
      </c>
      <c r="B161" s="188">
        <f>'Open Int.'!E161</f>
        <v>99600</v>
      </c>
      <c r="C161" s="189">
        <f>'Open Int.'!F161</f>
        <v>600</v>
      </c>
      <c r="D161" s="190">
        <f>'Open Int.'!H161</f>
        <v>1200</v>
      </c>
      <c r="E161" s="329">
        <f>'Open Int.'!I161</f>
        <v>0</v>
      </c>
      <c r="F161" s="191">
        <f>IF('Open Int.'!E161=0,0,'Open Int.'!H161/'Open Int.'!E161)</f>
        <v>0.012048192771084338</v>
      </c>
      <c r="G161" s="155">
        <v>0.012121212121212121</v>
      </c>
      <c r="H161" s="170">
        <f t="shared" si="4"/>
        <v>-0.006024096385542116</v>
      </c>
      <c r="I161" s="185">
        <f>IF(Volume!D161=0,0,Volume!F161/Volume!D161)</f>
        <v>0</v>
      </c>
      <c r="J161" s="176">
        <v>0.018867924528301886</v>
      </c>
      <c r="K161" s="170">
        <f t="shared" si="5"/>
        <v>-1</v>
      </c>
      <c r="L161" s="60"/>
      <c r="M161" s="6"/>
      <c r="N161" s="59"/>
      <c r="O161" s="3"/>
      <c r="P161" s="3"/>
      <c r="Q161" s="3"/>
      <c r="R161" s="3"/>
      <c r="S161" s="3"/>
      <c r="T161" s="3"/>
      <c r="U161" s="61"/>
      <c r="V161" s="3"/>
      <c r="W161" s="3"/>
      <c r="X161" s="3"/>
      <c r="Y161" s="3"/>
      <c r="Z161" s="3"/>
      <c r="AA161" s="2"/>
      <c r="AB161" s="78"/>
      <c r="AC161" s="77"/>
    </row>
    <row r="162" spans="1:29" s="58" customFormat="1" ht="15">
      <c r="A162" s="177" t="s">
        <v>426</v>
      </c>
      <c r="B162" s="188">
        <f>'Open Int.'!E162</f>
        <v>0</v>
      </c>
      <c r="C162" s="189">
        <f>'Open Int.'!F162</f>
        <v>0</v>
      </c>
      <c r="D162" s="190">
        <f>'Open Int.'!H162</f>
        <v>0</v>
      </c>
      <c r="E162" s="329">
        <f>'Open Int.'!I162</f>
        <v>0</v>
      </c>
      <c r="F162" s="191">
        <f>IF('Open Int.'!E162=0,0,'Open Int.'!H162/'Open Int.'!E162)</f>
        <v>0</v>
      </c>
      <c r="G162" s="155">
        <v>0</v>
      </c>
      <c r="H162" s="170">
        <f t="shared" si="4"/>
        <v>0</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c r="AB162" s="78"/>
      <c r="AC162" s="77"/>
    </row>
    <row r="163" spans="1:27" s="7" customFormat="1" ht="15">
      <c r="A163" s="177" t="s">
        <v>228</v>
      </c>
      <c r="B163" s="188">
        <f>'Open Int.'!E163</f>
        <v>8272</v>
      </c>
      <c r="C163" s="189">
        <f>'Open Int.'!F163</f>
        <v>564</v>
      </c>
      <c r="D163" s="190">
        <f>'Open Int.'!H163</f>
        <v>376</v>
      </c>
      <c r="E163" s="329">
        <f>'Open Int.'!I163</f>
        <v>0</v>
      </c>
      <c r="F163" s="191">
        <f>IF('Open Int.'!E163=0,0,'Open Int.'!H163/'Open Int.'!E163)</f>
        <v>0.045454545454545456</v>
      </c>
      <c r="G163" s="155">
        <v>0.04878048780487805</v>
      </c>
      <c r="H163" s="170">
        <f t="shared" si="4"/>
        <v>-0.06818181818181819</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row>
    <row r="164" spans="1:27" s="7" customFormat="1" ht="15">
      <c r="A164" s="177" t="s">
        <v>427</v>
      </c>
      <c r="B164" s="188">
        <f>'Open Int.'!E164</f>
        <v>80600</v>
      </c>
      <c r="C164" s="189">
        <f>'Open Int.'!F164</f>
        <v>5200</v>
      </c>
      <c r="D164" s="190">
        <f>'Open Int.'!H164</f>
        <v>5200</v>
      </c>
      <c r="E164" s="329">
        <f>'Open Int.'!I164</f>
        <v>0</v>
      </c>
      <c r="F164" s="191">
        <f>IF('Open Int.'!E164=0,0,'Open Int.'!H164/'Open Int.'!E164)</f>
        <v>0.06451612903225806</v>
      </c>
      <c r="G164" s="155">
        <v>0.06896551724137931</v>
      </c>
      <c r="H164" s="170">
        <f t="shared" si="4"/>
        <v>-0.06451612903225808</v>
      </c>
      <c r="I164" s="185">
        <f>IF(Volume!D164=0,0,Volume!F164/Volume!D164)</f>
        <v>0</v>
      </c>
      <c r="J164" s="176">
        <v>0.25</v>
      </c>
      <c r="K164" s="170">
        <f t="shared" si="5"/>
        <v>-1</v>
      </c>
      <c r="L164" s="60"/>
      <c r="M164" s="6"/>
      <c r="N164" s="59"/>
      <c r="O164" s="3"/>
      <c r="P164" s="3"/>
      <c r="Q164" s="3"/>
      <c r="R164" s="3"/>
      <c r="S164" s="3"/>
      <c r="T164" s="3"/>
      <c r="U164" s="61"/>
      <c r="V164" s="3"/>
      <c r="W164" s="3"/>
      <c r="X164" s="3"/>
      <c r="Y164" s="3"/>
      <c r="Z164" s="3"/>
      <c r="AA164" s="2"/>
    </row>
    <row r="165" spans="1:29" s="58" customFormat="1" ht="15">
      <c r="A165" s="177" t="s">
        <v>276</v>
      </c>
      <c r="B165" s="188">
        <f>'Open Int.'!E165</f>
        <v>350</v>
      </c>
      <c r="C165" s="189">
        <f>'Open Int.'!F165</f>
        <v>0</v>
      </c>
      <c r="D165" s="190">
        <f>'Open Int.'!H165</f>
        <v>0</v>
      </c>
      <c r="E165" s="329">
        <f>'Open Int.'!I165</f>
        <v>0</v>
      </c>
      <c r="F165" s="191">
        <f>IF('Open Int.'!E165=0,0,'Open Int.'!H165/'Open Int.'!E165)</f>
        <v>0</v>
      </c>
      <c r="G165" s="155">
        <v>0</v>
      </c>
      <c r="H165" s="170">
        <f t="shared" si="4"/>
        <v>0</v>
      </c>
      <c r="I165" s="185">
        <f>IF(Volume!D165=0,0,Volume!F165/Volume!D165)</f>
        <v>0</v>
      </c>
      <c r="J165" s="176">
        <v>0</v>
      </c>
      <c r="K165" s="170">
        <f t="shared" si="5"/>
        <v>0</v>
      </c>
      <c r="L165" s="60"/>
      <c r="M165" s="6"/>
      <c r="N165" s="59"/>
      <c r="O165" s="3"/>
      <c r="P165" s="3"/>
      <c r="Q165" s="3"/>
      <c r="R165" s="3"/>
      <c r="S165" s="3"/>
      <c r="T165" s="3"/>
      <c r="U165" s="61"/>
      <c r="V165" s="3"/>
      <c r="W165" s="3"/>
      <c r="X165" s="3"/>
      <c r="Y165" s="3"/>
      <c r="Z165" s="3"/>
      <c r="AA165" s="2"/>
      <c r="AB165" s="78"/>
      <c r="AC165" s="77"/>
    </row>
    <row r="166" spans="1:27" s="7" customFormat="1" ht="15">
      <c r="A166" s="177" t="s">
        <v>180</v>
      </c>
      <c r="B166" s="188">
        <f>'Open Int.'!E166</f>
        <v>382500</v>
      </c>
      <c r="C166" s="189">
        <f>'Open Int.'!F166</f>
        <v>0</v>
      </c>
      <c r="D166" s="190">
        <f>'Open Int.'!H166</f>
        <v>34500</v>
      </c>
      <c r="E166" s="329">
        <f>'Open Int.'!I166</f>
        <v>0</v>
      </c>
      <c r="F166" s="191">
        <f>IF('Open Int.'!E166=0,0,'Open Int.'!H166/'Open Int.'!E166)</f>
        <v>0.09019607843137255</v>
      </c>
      <c r="G166" s="155">
        <v>0.09019607843137255</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181</v>
      </c>
      <c r="B167" s="188">
        <f>'Open Int.'!E167</f>
        <v>0</v>
      </c>
      <c r="C167" s="189">
        <f>'Open Int.'!F167</f>
        <v>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150</v>
      </c>
      <c r="B168" s="188">
        <f>'Open Int.'!E168</f>
        <v>58254</v>
      </c>
      <c r="C168" s="189">
        <f>'Open Int.'!F168</f>
        <v>29346</v>
      </c>
      <c r="D168" s="190">
        <f>'Open Int.'!H168</f>
        <v>1752</v>
      </c>
      <c r="E168" s="329">
        <f>'Open Int.'!I168</f>
        <v>876</v>
      </c>
      <c r="F168" s="191">
        <f>IF('Open Int.'!E168=0,0,'Open Int.'!H168/'Open Int.'!E168)</f>
        <v>0.03007518796992481</v>
      </c>
      <c r="G168" s="155">
        <v>0.030303030303030304</v>
      </c>
      <c r="H168" s="170">
        <f t="shared" si="4"/>
        <v>-0.007518796992481286</v>
      </c>
      <c r="I168" s="185">
        <f>IF(Volume!D168=0,0,Volume!F168/Volume!D168)</f>
        <v>0.006472491909385114</v>
      </c>
      <c r="J168" s="176">
        <v>0.038461538461538464</v>
      </c>
      <c r="K168" s="170">
        <f t="shared" si="5"/>
        <v>-0.8317152103559871</v>
      </c>
      <c r="L168" s="60"/>
      <c r="M168" s="6"/>
      <c r="N168" s="59"/>
      <c r="O168" s="3"/>
      <c r="P168" s="3"/>
      <c r="Q168" s="3"/>
      <c r="R168" s="3"/>
      <c r="S168" s="3"/>
      <c r="T168" s="3"/>
      <c r="U168" s="61"/>
      <c r="V168" s="3"/>
      <c r="W168" s="3"/>
      <c r="X168" s="3"/>
      <c r="Y168" s="3"/>
      <c r="Z168" s="3"/>
      <c r="AA168" s="2"/>
    </row>
    <row r="169" spans="1:27" s="7" customFormat="1" ht="15">
      <c r="A169" s="177" t="s">
        <v>428</v>
      </c>
      <c r="B169" s="188">
        <f>'Open Int.'!E169</f>
        <v>163750</v>
      </c>
      <c r="C169" s="189">
        <f>'Open Int.'!F169</f>
        <v>-1250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429</v>
      </c>
      <c r="B170" s="188">
        <f>'Open Int.'!E170</f>
        <v>29400</v>
      </c>
      <c r="C170" s="189">
        <f>'Open Int.'!F170</f>
        <v>2100</v>
      </c>
      <c r="D170" s="190">
        <f>'Open Int.'!H170</f>
        <v>3150</v>
      </c>
      <c r="E170" s="329">
        <f>'Open Int.'!I170</f>
        <v>0</v>
      </c>
      <c r="F170" s="191">
        <f>IF('Open Int.'!E170=0,0,'Open Int.'!H170/'Open Int.'!E170)</f>
        <v>0.10714285714285714</v>
      </c>
      <c r="G170" s="155">
        <v>0.11538461538461539</v>
      </c>
      <c r="H170" s="170">
        <f t="shared" si="4"/>
        <v>-0.07142857142857154</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151</v>
      </c>
      <c r="B171" s="188">
        <f>'Open Int.'!E171</f>
        <v>0</v>
      </c>
      <c r="C171" s="189">
        <f>'Open Int.'!F171</f>
        <v>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7" s="7" customFormat="1" ht="15">
      <c r="A172" s="177" t="s">
        <v>214</v>
      </c>
      <c r="B172" s="188">
        <f>'Open Int.'!E172</f>
        <v>0</v>
      </c>
      <c r="C172" s="189">
        <f>'Open Int.'!F172</f>
        <v>0</v>
      </c>
      <c r="D172" s="190">
        <f>'Open Int.'!H172</f>
        <v>0</v>
      </c>
      <c r="E172" s="329">
        <f>'Open Int.'!I172</f>
        <v>0</v>
      </c>
      <c r="F172" s="191">
        <f>IF('Open Int.'!E172=0,0,'Open Int.'!H172/'Open Int.'!E172)</f>
        <v>0</v>
      </c>
      <c r="G172" s="155">
        <v>0</v>
      </c>
      <c r="H172" s="170">
        <f t="shared" si="4"/>
        <v>0</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row>
    <row r="173" spans="1:29" s="58" customFormat="1" ht="15">
      <c r="A173" s="177" t="s">
        <v>229</v>
      </c>
      <c r="B173" s="188">
        <f>'Open Int.'!E173</f>
        <v>9600</v>
      </c>
      <c r="C173" s="189">
        <f>'Open Int.'!F173</f>
        <v>0</v>
      </c>
      <c r="D173" s="190">
        <f>'Open Int.'!H173</f>
        <v>4000</v>
      </c>
      <c r="E173" s="329">
        <f>'Open Int.'!I173</f>
        <v>0</v>
      </c>
      <c r="F173" s="191">
        <f>IF('Open Int.'!E173=0,0,'Open Int.'!H173/'Open Int.'!E173)</f>
        <v>0.4166666666666667</v>
      </c>
      <c r="G173" s="155">
        <v>0.4166666666666667</v>
      </c>
      <c r="H173" s="170">
        <f t="shared" si="4"/>
        <v>0</v>
      </c>
      <c r="I173" s="185">
        <f>IF(Volume!D173=0,0,Volume!F173/Volume!D173)</f>
        <v>0</v>
      </c>
      <c r="J173" s="176">
        <v>1</v>
      </c>
      <c r="K173" s="170">
        <f t="shared" si="5"/>
        <v>-1</v>
      </c>
      <c r="L173" s="60"/>
      <c r="M173" s="6"/>
      <c r="N173" s="59"/>
      <c r="O173" s="3"/>
      <c r="P173" s="3"/>
      <c r="Q173" s="3"/>
      <c r="R173" s="3"/>
      <c r="S173" s="3"/>
      <c r="T173" s="3"/>
      <c r="U173" s="61"/>
      <c r="V173" s="3"/>
      <c r="W173" s="3"/>
      <c r="X173" s="3"/>
      <c r="Y173" s="3"/>
      <c r="Z173" s="3"/>
      <c r="AA173" s="2"/>
      <c r="AB173" s="78"/>
      <c r="AC173" s="77"/>
    </row>
    <row r="174" spans="1:27" s="7" customFormat="1" ht="15">
      <c r="A174" s="177" t="s">
        <v>91</v>
      </c>
      <c r="B174" s="188">
        <f>'Open Int.'!E174</f>
        <v>718200</v>
      </c>
      <c r="C174" s="189">
        <f>'Open Int.'!F174</f>
        <v>30400</v>
      </c>
      <c r="D174" s="190">
        <f>'Open Int.'!H174</f>
        <v>19000</v>
      </c>
      <c r="E174" s="329">
        <f>'Open Int.'!I174</f>
        <v>0</v>
      </c>
      <c r="F174" s="191">
        <f>IF('Open Int.'!E174=0,0,'Open Int.'!H174/'Open Int.'!E174)</f>
        <v>0.026455026455026454</v>
      </c>
      <c r="G174" s="155">
        <v>0.027624309392265192</v>
      </c>
      <c r="H174" s="170">
        <f t="shared" si="4"/>
        <v>-0.04232804232804234</v>
      </c>
      <c r="I174" s="185">
        <f>IF(Volume!D174=0,0,Volume!F174/Volume!D174)</f>
        <v>0.022727272727272728</v>
      </c>
      <c r="J174" s="176">
        <v>0</v>
      </c>
      <c r="K174" s="170">
        <f t="shared" si="5"/>
        <v>0</v>
      </c>
      <c r="L174" s="60"/>
      <c r="M174" s="6"/>
      <c r="N174" s="59"/>
      <c r="O174" s="3"/>
      <c r="P174" s="3"/>
      <c r="Q174" s="3"/>
      <c r="R174" s="3"/>
      <c r="S174" s="3"/>
      <c r="T174" s="3"/>
      <c r="U174" s="61"/>
      <c r="V174" s="3"/>
      <c r="W174" s="3"/>
      <c r="X174" s="3"/>
      <c r="Y174" s="3"/>
      <c r="Z174" s="3"/>
      <c r="AA174" s="2"/>
    </row>
    <row r="175" spans="1:27" s="7" customFormat="1" ht="15">
      <c r="A175" s="177" t="s">
        <v>152</v>
      </c>
      <c r="B175" s="188">
        <f>'Open Int.'!E175</f>
        <v>83700</v>
      </c>
      <c r="C175" s="189">
        <f>'Open Int.'!F175</f>
        <v>0</v>
      </c>
      <c r="D175" s="190">
        <f>'Open Int.'!H175</f>
        <v>12150</v>
      </c>
      <c r="E175" s="329">
        <f>'Open Int.'!I175</f>
        <v>0</v>
      </c>
      <c r="F175" s="191">
        <f>IF('Open Int.'!E175=0,0,'Open Int.'!H175/'Open Int.'!E175)</f>
        <v>0.14516129032258066</v>
      </c>
      <c r="G175" s="155">
        <v>0.14516129032258066</v>
      </c>
      <c r="H175" s="170">
        <f t="shared" si="4"/>
        <v>0</v>
      </c>
      <c r="I175" s="185">
        <f>IF(Volume!D175=0,0,Volume!F175/Volume!D175)</f>
        <v>0</v>
      </c>
      <c r="J175" s="176">
        <v>0</v>
      </c>
      <c r="K175" s="170">
        <f t="shared" si="5"/>
        <v>0</v>
      </c>
      <c r="L175" s="60"/>
      <c r="M175" s="6"/>
      <c r="N175" s="59"/>
      <c r="O175" s="3"/>
      <c r="P175" s="3"/>
      <c r="Q175" s="3"/>
      <c r="R175" s="3"/>
      <c r="S175" s="3"/>
      <c r="T175" s="3"/>
      <c r="U175" s="61"/>
      <c r="V175" s="3"/>
      <c r="W175" s="3"/>
      <c r="X175" s="3"/>
      <c r="Y175" s="3"/>
      <c r="Z175" s="3"/>
      <c r="AA175" s="2"/>
    </row>
    <row r="176" spans="1:29" s="58" customFormat="1" ht="15">
      <c r="A176" s="177" t="s">
        <v>208</v>
      </c>
      <c r="B176" s="188">
        <f>'Open Int.'!E176</f>
        <v>550020</v>
      </c>
      <c r="C176" s="189">
        <f>'Open Int.'!F176</f>
        <v>-31724</v>
      </c>
      <c r="D176" s="190">
        <f>'Open Int.'!H176</f>
        <v>91052</v>
      </c>
      <c r="E176" s="329">
        <f>'Open Int.'!I176</f>
        <v>-3296</v>
      </c>
      <c r="F176" s="191">
        <f>IF('Open Int.'!E176=0,0,'Open Int.'!H176/'Open Int.'!E176)</f>
        <v>0.1655430711610487</v>
      </c>
      <c r="G176" s="155">
        <v>0.1621813031161473</v>
      </c>
      <c r="H176" s="170">
        <f t="shared" si="4"/>
        <v>0.020728456241924636</v>
      </c>
      <c r="I176" s="185">
        <f>IF(Volume!D176=0,0,Volume!F176/Volume!D176)</f>
        <v>0.13117283950617284</v>
      </c>
      <c r="J176" s="176">
        <v>0.1443850267379679</v>
      </c>
      <c r="K176" s="170">
        <f t="shared" si="5"/>
        <v>-0.09150663008687697</v>
      </c>
      <c r="L176" s="60"/>
      <c r="M176" s="6"/>
      <c r="N176" s="59"/>
      <c r="O176" s="3"/>
      <c r="P176" s="3"/>
      <c r="Q176" s="3"/>
      <c r="R176" s="3"/>
      <c r="S176" s="3"/>
      <c r="T176" s="3"/>
      <c r="U176" s="61"/>
      <c r="V176" s="3"/>
      <c r="W176" s="3"/>
      <c r="X176" s="3"/>
      <c r="Y176" s="3"/>
      <c r="Z176" s="3"/>
      <c r="AA176" s="2"/>
      <c r="AB176" s="78"/>
      <c r="AC176" s="77"/>
    </row>
    <row r="177" spans="1:27" s="7" customFormat="1" ht="15">
      <c r="A177" s="177" t="s">
        <v>230</v>
      </c>
      <c r="B177" s="188">
        <f>'Open Int.'!E177</f>
        <v>19600</v>
      </c>
      <c r="C177" s="189">
        <f>'Open Int.'!F177</f>
        <v>7600</v>
      </c>
      <c r="D177" s="190">
        <f>'Open Int.'!H177</f>
        <v>2000</v>
      </c>
      <c r="E177" s="329">
        <f>'Open Int.'!I177</f>
        <v>0</v>
      </c>
      <c r="F177" s="191">
        <f>IF('Open Int.'!E177=0,0,'Open Int.'!H177/'Open Int.'!E177)</f>
        <v>0.10204081632653061</v>
      </c>
      <c r="G177" s="155">
        <v>0.16666666666666666</v>
      </c>
      <c r="H177" s="170">
        <f t="shared" si="4"/>
        <v>-0.38775510204081626</v>
      </c>
      <c r="I177" s="185">
        <f>IF(Volume!D177=0,0,Volume!F177/Volume!D177)</f>
        <v>0.08163265306122448</v>
      </c>
      <c r="J177" s="176">
        <v>0.5</v>
      </c>
      <c r="K177" s="170">
        <f t="shared" si="5"/>
        <v>-0.8367346938775511</v>
      </c>
      <c r="L177" s="60"/>
      <c r="M177" s="6"/>
      <c r="N177" s="59"/>
      <c r="O177" s="3"/>
      <c r="P177" s="3"/>
      <c r="Q177" s="3"/>
      <c r="R177" s="3"/>
      <c r="S177" s="3"/>
      <c r="T177" s="3"/>
      <c r="U177" s="61"/>
      <c r="V177" s="3"/>
      <c r="W177" s="3"/>
      <c r="X177" s="3"/>
      <c r="Y177" s="3"/>
      <c r="Z177" s="3"/>
      <c r="AA177" s="2"/>
    </row>
    <row r="178" spans="1:27" s="7" customFormat="1" ht="15">
      <c r="A178" s="177" t="s">
        <v>185</v>
      </c>
      <c r="B178" s="188">
        <f>'Open Int.'!E178</f>
        <v>3005775</v>
      </c>
      <c r="C178" s="189">
        <f>'Open Int.'!F178</f>
        <v>-17550</v>
      </c>
      <c r="D178" s="190">
        <f>'Open Int.'!H178</f>
        <v>1245375</v>
      </c>
      <c r="E178" s="329">
        <f>'Open Int.'!I178</f>
        <v>19575</v>
      </c>
      <c r="F178" s="191">
        <f>IF('Open Int.'!E178=0,0,'Open Int.'!H178/'Open Int.'!E178)</f>
        <v>0.4143274197170447</v>
      </c>
      <c r="G178" s="155">
        <v>0.4054476445635186</v>
      </c>
      <c r="H178" s="170">
        <f t="shared" si="4"/>
        <v>0.021901163498151556</v>
      </c>
      <c r="I178" s="185">
        <f>IF(Volume!D178=0,0,Volume!F178/Volume!D178)</f>
        <v>0.42145178764897073</v>
      </c>
      <c r="J178" s="176">
        <v>0.3832271762208068</v>
      </c>
      <c r="K178" s="170">
        <f t="shared" si="5"/>
        <v>0.09974399990396234</v>
      </c>
      <c r="L178" s="60"/>
      <c r="M178" s="6"/>
      <c r="N178" s="59"/>
      <c r="O178" s="3"/>
      <c r="P178" s="3"/>
      <c r="Q178" s="3"/>
      <c r="R178" s="3"/>
      <c r="S178" s="3"/>
      <c r="T178" s="3"/>
      <c r="U178" s="61"/>
      <c r="V178" s="3"/>
      <c r="W178" s="3"/>
      <c r="X178" s="3"/>
      <c r="Y178" s="3"/>
      <c r="Z178" s="3"/>
      <c r="AA178" s="2"/>
    </row>
    <row r="179" spans="1:29" s="58" customFormat="1" ht="15">
      <c r="A179" s="177" t="s">
        <v>206</v>
      </c>
      <c r="B179" s="188">
        <f>'Open Int.'!E179</f>
        <v>29700</v>
      </c>
      <c r="C179" s="189">
        <f>'Open Int.'!F179</f>
        <v>550</v>
      </c>
      <c r="D179" s="190">
        <f>'Open Int.'!H179</f>
        <v>12650</v>
      </c>
      <c r="E179" s="329">
        <f>'Open Int.'!I179</f>
        <v>0</v>
      </c>
      <c r="F179" s="191">
        <f>IF('Open Int.'!E179=0,0,'Open Int.'!H179/'Open Int.'!E179)</f>
        <v>0.42592592592592593</v>
      </c>
      <c r="G179" s="155">
        <v>0.4339622641509434</v>
      </c>
      <c r="H179" s="170">
        <f t="shared" si="4"/>
        <v>-0.018518518518518542</v>
      </c>
      <c r="I179" s="185">
        <f>IF(Volume!D179=0,0,Volume!F179/Volume!D179)</f>
        <v>0</v>
      </c>
      <c r="J179" s="176">
        <v>0</v>
      </c>
      <c r="K179" s="170">
        <f t="shared" si="5"/>
        <v>0</v>
      </c>
      <c r="L179" s="60"/>
      <c r="M179" s="6"/>
      <c r="N179" s="59"/>
      <c r="O179" s="3"/>
      <c r="P179" s="3"/>
      <c r="Q179" s="3"/>
      <c r="R179" s="3"/>
      <c r="S179" s="3"/>
      <c r="T179" s="3"/>
      <c r="U179" s="61"/>
      <c r="V179" s="3"/>
      <c r="W179" s="3"/>
      <c r="X179" s="3"/>
      <c r="Y179" s="3"/>
      <c r="Z179" s="3"/>
      <c r="AA179" s="2"/>
      <c r="AB179" s="78"/>
      <c r="AC179" s="77"/>
    </row>
    <row r="180" spans="1:27" s="7" customFormat="1" ht="15">
      <c r="A180" s="177" t="s">
        <v>118</v>
      </c>
      <c r="B180" s="188">
        <f>'Open Int.'!E180</f>
        <v>429500</v>
      </c>
      <c r="C180" s="189">
        <f>'Open Int.'!F180</f>
        <v>15000</v>
      </c>
      <c r="D180" s="190">
        <f>'Open Int.'!H180</f>
        <v>35750</v>
      </c>
      <c r="E180" s="329">
        <f>'Open Int.'!I180</f>
        <v>-1250</v>
      </c>
      <c r="F180" s="191">
        <f>IF('Open Int.'!E180=0,0,'Open Int.'!H180/'Open Int.'!E180)</f>
        <v>0.08323632130384168</v>
      </c>
      <c r="G180" s="155">
        <v>0.08926417370325694</v>
      </c>
      <c r="H180" s="170">
        <f t="shared" si="4"/>
        <v>-0.06752823836642236</v>
      </c>
      <c r="I180" s="185">
        <f>IF(Volume!D180=0,0,Volume!F180/Volume!D180)</f>
        <v>0.04395604395604396</v>
      </c>
      <c r="J180" s="176">
        <v>0.13395638629283488</v>
      </c>
      <c r="K180" s="170">
        <f t="shared" si="5"/>
        <v>-0.6718630207002299</v>
      </c>
      <c r="L180" s="60"/>
      <c r="M180" s="6"/>
      <c r="N180" s="59"/>
      <c r="O180" s="3"/>
      <c r="P180" s="3"/>
      <c r="Q180" s="3"/>
      <c r="R180" s="3"/>
      <c r="S180" s="3"/>
      <c r="T180" s="3"/>
      <c r="U180" s="61"/>
      <c r="V180" s="3"/>
      <c r="W180" s="3"/>
      <c r="X180" s="3"/>
      <c r="Y180" s="3"/>
      <c r="Z180" s="3"/>
      <c r="AA180" s="2"/>
    </row>
    <row r="181" spans="1:29" s="58" customFormat="1" ht="15">
      <c r="A181" s="177" t="s">
        <v>231</v>
      </c>
      <c r="B181" s="188">
        <f>'Open Int.'!E181</f>
        <v>3296</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c r="AB181" s="78"/>
      <c r="AC181" s="77"/>
    </row>
    <row r="182" spans="1:27" s="7" customFormat="1" ht="15">
      <c r="A182" s="177" t="s">
        <v>300</v>
      </c>
      <c r="B182" s="188">
        <f>'Open Int.'!E182</f>
        <v>15400</v>
      </c>
      <c r="C182" s="189">
        <f>'Open Int.'!F182</f>
        <v>0</v>
      </c>
      <c r="D182" s="190">
        <f>'Open Int.'!H182</f>
        <v>7700</v>
      </c>
      <c r="E182" s="329">
        <f>'Open Int.'!I182</f>
        <v>0</v>
      </c>
      <c r="F182" s="191">
        <f>IF('Open Int.'!E182=0,0,'Open Int.'!H182/'Open Int.'!E182)</f>
        <v>0.5</v>
      </c>
      <c r="G182" s="155">
        <v>0.5</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row>
    <row r="183" spans="1:27" s="7" customFormat="1" ht="15">
      <c r="A183" s="177" t="s">
        <v>301</v>
      </c>
      <c r="B183" s="188">
        <f>'Open Int.'!E183</f>
        <v>19949050</v>
      </c>
      <c r="C183" s="189">
        <f>'Open Int.'!F183</f>
        <v>292600</v>
      </c>
      <c r="D183" s="190">
        <f>'Open Int.'!H183</f>
        <v>3072300</v>
      </c>
      <c r="E183" s="329">
        <f>'Open Int.'!I183</f>
        <v>-31350</v>
      </c>
      <c r="F183" s="191">
        <f>IF('Open Int.'!E183=0,0,'Open Int.'!H183/'Open Int.'!E183)</f>
        <v>0.1540073336825563</v>
      </c>
      <c r="G183" s="155">
        <v>0.15789473684210525</v>
      </c>
      <c r="H183" s="170">
        <f t="shared" si="4"/>
        <v>-0.024620220010476628</v>
      </c>
      <c r="I183" s="185">
        <f>IF(Volume!D183=0,0,Volume!F183/Volume!D183)</f>
        <v>0.10397553516819572</v>
      </c>
      <c r="J183" s="176">
        <v>0.04229607250755287</v>
      </c>
      <c r="K183" s="170">
        <f t="shared" si="5"/>
        <v>1.45827872433377</v>
      </c>
      <c r="L183" s="60"/>
      <c r="M183" s="6"/>
      <c r="N183" s="59"/>
      <c r="O183" s="3"/>
      <c r="P183" s="3"/>
      <c r="Q183" s="3"/>
      <c r="R183" s="3"/>
      <c r="S183" s="3"/>
      <c r="T183" s="3"/>
      <c r="U183" s="61"/>
      <c r="V183" s="3"/>
      <c r="W183" s="3"/>
      <c r="X183" s="3"/>
      <c r="Y183" s="3"/>
      <c r="Z183" s="3"/>
      <c r="AA183" s="2"/>
    </row>
    <row r="184" spans="1:27" s="7" customFormat="1" ht="15">
      <c r="A184" s="177" t="s">
        <v>173</v>
      </c>
      <c r="B184" s="188">
        <f>'Open Int.'!E184</f>
        <v>424800</v>
      </c>
      <c r="C184" s="189">
        <f>'Open Int.'!F184</f>
        <v>-2950</v>
      </c>
      <c r="D184" s="190">
        <f>'Open Int.'!H184</f>
        <v>35400</v>
      </c>
      <c r="E184" s="329">
        <f>'Open Int.'!I184</f>
        <v>-5900</v>
      </c>
      <c r="F184" s="191">
        <f>IF('Open Int.'!E184=0,0,'Open Int.'!H184/'Open Int.'!E184)</f>
        <v>0.08333333333333333</v>
      </c>
      <c r="G184" s="155">
        <v>0.09655172413793103</v>
      </c>
      <c r="H184" s="170">
        <f t="shared" si="4"/>
        <v>-0.13690476190476195</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row>
    <row r="185" spans="1:29" s="58" customFormat="1" ht="15">
      <c r="A185" s="177" t="s">
        <v>302</v>
      </c>
      <c r="B185" s="188">
        <f>'Open Int.'!E185</f>
        <v>200</v>
      </c>
      <c r="C185" s="189">
        <f>'Open Int.'!F185</f>
        <v>200</v>
      </c>
      <c r="D185" s="190">
        <f>'Open Int.'!H185</f>
        <v>0</v>
      </c>
      <c r="E185" s="329">
        <f>'Open Int.'!I185</f>
        <v>0</v>
      </c>
      <c r="F185" s="191">
        <f>IF('Open Int.'!E185=0,0,'Open Int.'!H185/'Open Int.'!E185)</f>
        <v>0</v>
      </c>
      <c r="G185" s="155">
        <v>0</v>
      </c>
      <c r="H185" s="170">
        <f t="shared" si="4"/>
        <v>0</v>
      </c>
      <c r="I185" s="185">
        <f>IF(Volume!D185=0,0,Volume!F185/Volume!D185)</f>
        <v>0</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9" s="58" customFormat="1" ht="15">
      <c r="A186" s="177" t="s">
        <v>82</v>
      </c>
      <c r="B186" s="188">
        <f>'Open Int.'!E186</f>
        <v>140700</v>
      </c>
      <c r="C186" s="189">
        <f>'Open Int.'!F186</f>
        <v>-21000</v>
      </c>
      <c r="D186" s="190">
        <f>'Open Int.'!H186</f>
        <v>16800</v>
      </c>
      <c r="E186" s="329">
        <f>'Open Int.'!I186</f>
        <v>4200</v>
      </c>
      <c r="F186" s="191">
        <f>IF('Open Int.'!E186=0,0,'Open Int.'!H186/'Open Int.'!E186)</f>
        <v>0.11940298507462686</v>
      </c>
      <c r="G186" s="155">
        <v>0.07792207792207792</v>
      </c>
      <c r="H186" s="170">
        <f t="shared" si="4"/>
        <v>0.5323383084577115</v>
      </c>
      <c r="I186" s="185">
        <f>IF(Volume!D186=0,0,Volume!F186/Volume!D186)</f>
        <v>0.04878048780487805</v>
      </c>
      <c r="J186" s="176">
        <v>0.04081632653061224</v>
      </c>
      <c r="K186" s="170">
        <f t="shared" si="5"/>
        <v>0.19512195121951234</v>
      </c>
      <c r="L186" s="60"/>
      <c r="M186" s="6"/>
      <c r="N186" s="59"/>
      <c r="O186" s="3"/>
      <c r="P186" s="3"/>
      <c r="Q186" s="3"/>
      <c r="R186" s="3"/>
      <c r="S186" s="3"/>
      <c r="T186" s="3"/>
      <c r="U186" s="61"/>
      <c r="V186" s="3"/>
      <c r="W186" s="3"/>
      <c r="X186" s="3"/>
      <c r="Y186" s="3"/>
      <c r="Z186" s="3"/>
      <c r="AA186" s="2"/>
      <c r="AB186" s="78"/>
      <c r="AC186" s="77"/>
    </row>
    <row r="187" spans="1:29" s="58" customFormat="1" ht="15">
      <c r="A187" s="177" t="s">
        <v>430</v>
      </c>
      <c r="B187" s="188">
        <f>'Open Int.'!E187</f>
        <v>4900</v>
      </c>
      <c r="C187" s="189">
        <f>'Open Int.'!F187</f>
        <v>0</v>
      </c>
      <c r="D187" s="190">
        <f>'Open Int.'!H187</f>
        <v>0</v>
      </c>
      <c r="E187" s="329">
        <f>'Open Int.'!I187</f>
        <v>0</v>
      </c>
      <c r="F187" s="191">
        <f>IF('Open Int.'!E187=0,0,'Open Int.'!H187/'Open Int.'!E187)</f>
        <v>0</v>
      </c>
      <c r="G187" s="155">
        <v>0</v>
      </c>
      <c r="H187" s="170">
        <f t="shared" si="4"/>
        <v>0</v>
      </c>
      <c r="I187" s="185">
        <f>IF(Volume!D187=0,0,Volume!F187/Volume!D187)</f>
        <v>0</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431</v>
      </c>
      <c r="B188" s="188">
        <f>'Open Int.'!E188</f>
        <v>347400</v>
      </c>
      <c r="C188" s="189">
        <f>'Open Int.'!F188</f>
        <v>4950</v>
      </c>
      <c r="D188" s="190">
        <f>'Open Int.'!H188</f>
        <v>17550</v>
      </c>
      <c r="E188" s="329">
        <f>'Open Int.'!I188</f>
        <v>1350</v>
      </c>
      <c r="F188" s="191">
        <f>IF('Open Int.'!E188=0,0,'Open Int.'!H188/'Open Int.'!E188)</f>
        <v>0.050518134715025906</v>
      </c>
      <c r="G188" s="155">
        <v>0.04730617608409987</v>
      </c>
      <c r="H188" s="170">
        <f t="shared" si="4"/>
        <v>0.06789723661485311</v>
      </c>
      <c r="I188" s="185">
        <f>IF(Volume!D188=0,0,Volume!F188/Volume!D188)</f>
        <v>0.03571428571428571</v>
      </c>
      <c r="J188" s="176">
        <v>0.047619047619047616</v>
      </c>
      <c r="K188" s="170">
        <f t="shared" si="5"/>
        <v>-0.25</v>
      </c>
      <c r="L188" s="60"/>
      <c r="M188" s="6"/>
      <c r="N188" s="59"/>
      <c r="O188" s="3"/>
      <c r="P188" s="3"/>
      <c r="Q188" s="3"/>
      <c r="R188" s="3"/>
      <c r="S188" s="3"/>
      <c r="T188" s="3"/>
      <c r="U188" s="61"/>
      <c r="V188" s="3"/>
      <c r="W188" s="3"/>
      <c r="X188" s="3"/>
      <c r="Y188" s="3"/>
      <c r="Z188" s="3"/>
      <c r="AA188" s="2"/>
      <c r="AB188" s="78"/>
      <c r="AC188" s="77"/>
    </row>
    <row r="189" spans="1:27" s="7" customFormat="1" ht="15">
      <c r="A189" s="177" t="s">
        <v>153</v>
      </c>
      <c r="B189" s="188">
        <f>'Open Int.'!E189</f>
        <v>450</v>
      </c>
      <c r="C189" s="189">
        <f>'Open Int.'!F189</f>
        <v>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row>
    <row r="190" spans="1:29" s="58" customFormat="1" ht="15">
      <c r="A190" s="177" t="s">
        <v>154</v>
      </c>
      <c r="B190" s="188">
        <f>'Open Int.'!E190</f>
        <v>455400</v>
      </c>
      <c r="C190" s="189">
        <f>'Open Int.'!F190</f>
        <v>13800</v>
      </c>
      <c r="D190" s="190">
        <f>'Open Int.'!H190</f>
        <v>0</v>
      </c>
      <c r="E190" s="329">
        <f>'Open Int.'!I190</f>
        <v>0</v>
      </c>
      <c r="F190" s="191">
        <f>IF('Open Int.'!E190=0,0,'Open Int.'!H190/'Open Int.'!E190)</f>
        <v>0</v>
      </c>
      <c r="G190" s="155">
        <v>0</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9" s="58" customFormat="1" ht="15">
      <c r="A191" s="177" t="s">
        <v>303</v>
      </c>
      <c r="B191" s="188">
        <f>'Open Int.'!E191</f>
        <v>172800</v>
      </c>
      <c r="C191" s="189">
        <f>'Open Int.'!F191</f>
        <v>54000</v>
      </c>
      <c r="D191" s="190">
        <f>'Open Int.'!H191</f>
        <v>50400</v>
      </c>
      <c r="E191" s="329">
        <f>'Open Int.'!I191</f>
        <v>50400</v>
      </c>
      <c r="F191" s="191">
        <f>IF('Open Int.'!E191=0,0,'Open Int.'!H191/'Open Int.'!E191)</f>
        <v>0.2916666666666667</v>
      </c>
      <c r="G191" s="155">
        <v>0</v>
      </c>
      <c r="H191" s="170">
        <f t="shared" si="4"/>
        <v>0</v>
      </c>
      <c r="I191" s="185">
        <f>IF(Volume!D191=0,0,Volume!F191/Volume!D191)</f>
        <v>0.11764705882352941</v>
      </c>
      <c r="J191" s="176">
        <v>0</v>
      </c>
      <c r="K191" s="170">
        <f t="shared" si="5"/>
        <v>0</v>
      </c>
      <c r="L191" s="60"/>
      <c r="M191" s="6"/>
      <c r="N191" s="59"/>
      <c r="O191" s="3"/>
      <c r="P191" s="3"/>
      <c r="Q191" s="3"/>
      <c r="R191" s="3"/>
      <c r="S191" s="3"/>
      <c r="T191" s="3"/>
      <c r="U191" s="61"/>
      <c r="V191" s="3"/>
      <c r="W191" s="3"/>
      <c r="X191" s="3"/>
      <c r="Y191" s="3"/>
      <c r="Z191" s="3"/>
      <c r="AA191" s="2"/>
      <c r="AB191" s="78"/>
      <c r="AC191" s="77"/>
    </row>
    <row r="192" spans="1:27" s="7" customFormat="1" ht="15">
      <c r="A192" s="177" t="s">
        <v>155</v>
      </c>
      <c r="B192" s="188">
        <f>'Open Int.'!E192</f>
        <v>15750</v>
      </c>
      <c r="C192" s="189">
        <f>'Open Int.'!F192</f>
        <v>0</v>
      </c>
      <c r="D192" s="190">
        <f>'Open Int.'!H192</f>
        <v>1575</v>
      </c>
      <c r="E192" s="329">
        <f>'Open Int.'!I192</f>
        <v>0</v>
      </c>
      <c r="F192" s="191">
        <f>IF('Open Int.'!E192=0,0,'Open Int.'!H192/'Open Int.'!E192)</f>
        <v>0.1</v>
      </c>
      <c r="G192" s="155">
        <v>0.1</v>
      </c>
      <c r="H192" s="170">
        <f t="shared" si="4"/>
        <v>0</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row>
    <row r="193" spans="1:29" s="58" customFormat="1" ht="15">
      <c r="A193" s="177" t="s">
        <v>38</v>
      </c>
      <c r="B193" s="188">
        <f>'Open Int.'!E193</f>
        <v>97200</v>
      </c>
      <c r="C193" s="189">
        <f>'Open Int.'!F193</f>
        <v>6000</v>
      </c>
      <c r="D193" s="190">
        <f>'Open Int.'!H193</f>
        <v>7800</v>
      </c>
      <c r="E193" s="329">
        <f>'Open Int.'!I193</f>
        <v>1800</v>
      </c>
      <c r="F193" s="191">
        <f>IF('Open Int.'!E193=0,0,'Open Int.'!H193/'Open Int.'!E193)</f>
        <v>0.08024691358024691</v>
      </c>
      <c r="G193" s="155">
        <v>0.06578947368421052</v>
      </c>
      <c r="H193" s="170">
        <f t="shared" si="4"/>
        <v>0.21975308641975308</v>
      </c>
      <c r="I193" s="185">
        <f>IF(Volume!D193=0,0,Volume!F193/Volume!D193)</f>
        <v>0.21428571428571427</v>
      </c>
      <c r="J193" s="176">
        <v>0.17857142857142858</v>
      </c>
      <c r="K193" s="170">
        <f t="shared" si="5"/>
        <v>0.1999999999999999</v>
      </c>
      <c r="L193" s="60"/>
      <c r="M193" s="6"/>
      <c r="N193" s="59"/>
      <c r="O193" s="3"/>
      <c r="P193" s="3"/>
      <c r="Q193" s="3"/>
      <c r="R193" s="3"/>
      <c r="S193" s="3"/>
      <c r="T193" s="3"/>
      <c r="U193" s="61"/>
      <c r="V193" s="3"/>
      <c r="W193" s="3"/>
      <c r="X193" s="3"/>
      <c r="Y193" s="3"/>
      <c r="Z193" s="3"/>
      <c r="AA193" s="2"/>
      <c r="AB193" s="78"/>
      <c r="AC193" s="77"/>
    </row>
    <row r="194" spans="1:29" s="58" customFormat="1" ht="15">
      <c r="A194" s="177" t="s">
        <v>156</v>
      </c>
      <c r="B194" s="188">
        <f>'Open Int.'!E194</f>
        <v>0</v>
      </c>
      <c r="C194" s="189">
        <f>'Open Int.'!F194</f>
        <v>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c r="AB194" s="78"/>
      <c r="AC194" s="77"/>
    </row>
    <row r="195" spans="1:29" s="58" customFormat="1" ht="15">
      <c r="A195" s="177" t="s">
        <v>394</v>
      </c>
      <c r="B195" s="188">
        <f>'Open Int.'!E195</f>
        <v>13300</v>
      </c>
      <c r="C195" s="189">
        <f>'Open Int.'!F195</f>
        <v>0</v>
      </c>
      <c r="D195" s="190">
        <f>'Open Int.'!H195</f>
        <v>0</v>
      </c>
      <c r="E195" s="329">
        <f>'Open Int.'!I195</f>
        <v>0</v>
      </c>
      <c r="F195" s="191">
        <f>IF('Open Int.'!E195=0,0,'Open Int.'!H195/'Open Int.'!E195)</f>
        <v>0</v>
      </c>
      <c r="G195" s="155">
        <v>0</v>
      </c>
      <c r="H195" s="170">
        <f t="shared" si="4"/>
        <v>0</v>
      </c>
      <c r="I195" s="185">
        <f>IF(Volume!D195=0,0,Volume!F195/Volume!D195)</f>
        <v>0</v>
      </c>
      <c r="J195" s="176">
        <v>0</v>
      </c>
      <c r="K195" s="170">
        <f t="shared" si="5"/>
        <v>0</v>
      </c>
      <c r="L195" s="60"/>
      <c r="M195" s="6"/>
      <c r="N195" s="59"/>
      <c r="O195" s="3"/>
      <c r="P195" s="3"/>
      <c r="Q195" s="3"/>
      <c r="R195" s="3"/>
      <c r="S195" s="3"/>
      <c r="T195" s="3"/>
      <c r="U195" s="61"/>
      <c r="V195" s="3"/>
      <c r="W195" s="3"/>
      <c r="X195" s="3"/>
      <c r="Y195" s="3"/>
      <c r="Z195" s="3"/>
      <c r="AA195" s="2"/>
      <c r="AB195" s="78"/>
      <c r="AC195" s="77"/>
    </row>
    <row r="196" spans="1:28" s="2" customFormat="1" ht="15" customHeight="1" hidden="1">
      <c r="A196" s="72"/>
      <c r="B196" s="140">
        <f>SUM(B4:B195)</f>
        <v>216071634</v>
      </c>
      <c r="C196" s="141">
        <f>SUM(C4:C195)</f>
        <v>1616182</v>
      </c>
      <c r="D196" s="142"/>
      <c r="E196" s="143"/>
      <c r="F196" s="60"/>
      <c r="G196" s="6"/>
      <c r="H196" s="59"/>
      <c r="I196" s="6"/>
      <c r="J196" s="6"/>
      <c r="K196" s="59"/>
      <c r="L196" s="60"/>
      <c r="M196" s="6"/>
      <c r="N196" s="59"/>
      <c r="O196" s="3"/>
      <c r="P196" s="3"/>
      <c r="Q196" s="3"/>
      <c r="R196" s="3"/>
      <c r="S196" s="3"/>
      <c r="T196" s="3"/>
      <c r="U196" s="61"/>
      <c r="V196" s="3"/>
      <c r="W196" s="3"/>
      <c r="X196" s="3"/>
      <c r="Y196" s="3"/>
      <c r="Z196" s="3"/>
      <c r="AB196" s="75"/>
    </row>
    <row r="197" spans="2:28" s="2" customFormat="1" ht="15" customHeight="1">
      <c r="B197" s="5"/>
      <c r="C197" s="5"/>
      <c r="D197" s="143"/>
      <c r="E197" s="143"/>
      <c r="F197" s="60"/>
      <c r="G197" s="6"/>
      <c r="H197" s="59"/>
      <c r="I197" s="6"/>
      <c r="J197" s="6"/>
      <c r="K197" s="59"/>
      <c r="L197" s="60"/>
      <c r="M197" s="6"/>
      <c r="N197" s="59"/>
      <c r="O197" s="3"/>
      <c r="P197" s="3"/>
      <c r="Q197" s="3"/>
      <c r="R197" s="3"/>
      <c r="S197" s="3"/>
      <c r="T197" s="3"/>
      <c r="U197" s="61"/>
      <c r="V197" s="3"/>
      <c r="W197" s="3"/>
      <c r="X197" s="3"/>
      <c r="Y197" s="3"/>
      <c r="Z197" s="3"/>
      <c r="AB197" s="1"/>
    </row>
    <row r="198" spans="1:5" ht="12.75">
      <c r="A198" s="2"/>
      <c r="B198" s="5"/>
      <c r="C198" s="5"/>
      <c r="D198" s="143"/>
      <c r="E198" s="143"/>
    </row>
    <row r="199" spans="1:5" ht="12.75">
      <c r="A199" s="137"/>
      <c r="B199" s="144"/>
      <c r="C199" s="145"/>
      <c r="D199" s="146"/>
      <c r="E199" s="146"/>
    </row>
    <row r="200" spans="1:5" ht="12.75">
      <c r="A200" s="138"/>
      <c r="B200" s="147"/>
      <c r="C200" s="148"/>
      <c r="D200" s="148"/>
      <c r="E200" s="148"/>
    </row>
    <row r="201" spans="1:5" ht="12.75">
      <c r="A201" s="139"/>
      <c r="B201" s="149"/>
      <c r="C201" s="150"/>
      <c r="D201" s="151"/>
      <c r="E201" s="151"/>
    </row>
    <row r="202" spans="1:5" ht="12.75">
      <c r="A202" s="137"/>
      <c r="B202" s="149"/>
      <c r="C202" s="150"/>
      <c r="D202" s="151"/>
      <c r="E202" s="151"/>
    </row>
    <row r="203" spans="1:5" ht="12.75">
      <c r="A203" s="139"/>
      <c r="B203" s="149"/>
      <c r="C203" s="150"/>
      <c r="D203" s="151"/>
      <c r="E203" s="151"/>
    </row>
    <row r="204" spans="1:5" ht="12.75">
      <c r="A204" s="137"/>
      <c r="B204" s="149"/>
      <c r="C204" s="150"/>
      <c r="D204" s="151"/>
      <c r="E204" s="151"/>
    </row>
    <row r="205" spans="1:5" ht="12.75">
      <c r="A205" s="4"/>
      <c r="B205" s="152"/>
      <c r="C205" s="152"/>
      <c r="D205" s="153"/>
      <c r="E205" s="153"/>
    </row>
    <row r="206" spans="1:5" ht="12.75">
      <c r="A206" s="4"/>
      <c r="B206" s="152"/>
      <c r="C206" s="152"/>
      <c r="D206" s="153"/>
      <c r="E206" s="153"/>
    </row>
    <row r="207" spans="1:5" ht="12.75">
      <c r="A207" s="4"/>
      <c r="B207" s="152"/>
      <c r="C207" s="152"/>
      <c r="D207" s="153"/>
      <c r="E207" s="153"/>
    </row>
    <row r="238" ht="12.75">
      <c r="B238"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5"/>
  <sheetViews>
    <sheetView workbookViewId="0" topLeftCell="A1">
      <selection activeCell="J237" sqref="I237:J237"/>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1" t="s">
        <v>126</v>
      </c>
      <c r="B1" s="422"/>
      <c r="C1" s="422"/>
      <c r="D1" s="422"/>
      <c r="E1" s="422"/>
      <c r="F1" s="422"/>
      <c r="G1" s="422"/>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6496.85</v>
      </c>
      <c r="C3" s="269">
        <v>6502.15</v>
      </c>
      <c r="D3" s="263">
        <f>C3-B3</f>
        <v>5.299999999999272</v>
      </c>
      <c r="E3" s="332">
        <f>D3/B3</f>
        <v>0.0008157799549011093</v>
      </c>
      <c r="F3" s="263">
        <v>15.100000000000364</v>
      </c>
      <c r="G3" s="160">
        <f aca="true" t="shared" si="0" ref="G3:G86">D3-F3</f>
        <v>-9.800000000001091</v>
      </c>
    </row>
    <row r="4" spans="1:7" s="69" customFormat="1" ht="13.5">
      <c r="A4" s="193" t="s">
        <v>467</v>
      </c>
      <c r="B4" s="272">
        <f>Volume!J5</f>
        <v>4167.15</v>
      </c>
      <c r="C4" s="2">
        <v>4146.9</v>
      </c>
      <c r="D4" s="264">
        <f>C4-B4</f>
        <v>-20.25</v>
      </c>
      <c r="E4" s="331">
        <f>D4/B4</f>
        <v>-0.0048594363053885755</v>
      </c>
      <c r="F4" s="264">
        <v>0.9500000000007276</v>
      </c>
      <c r="G4" s="159">
        <f t="shared" si="0"/>
        <v>-21.200000000000728</v>
      </c>
    </row>
    <row r="5" spans="1:7" s="69" customFormat="1" ht="13.5">
      <c r="A5" s="193" t="s">
        <v>74</v>
      </c>
      <c r="B5" s="272">
        <f>Volume!J6</f>
        <v>5197.4</v>
      </c>
      <c r="C5" s="2">
        <v>5212.95</v>
      </c>
      <c r="D5" s="264">
        <f>C5-B5</f>
        <v>15.550000000000182</v>
      </c>
      <c r="E5" s="331">
        <f>D5/B5</f>
        <v>0.002991880555662482</v>
      </c>
      <c r="F5" s="264">
        <v>15.899999999999636</v>
      </c>
      <c r="G5" s="159">
        <f t="shared" si="0"/>
        <v>-0.3499999999994543</v>
      </c>
    </row>
    <row r="6" spans="1:7" s="69" customFormat="1" ht="13.5">
      <c r="A6" s="193" t="s">
        <v>468</v>
      </c>
      <c r="B6" s="272">
        <f>Volume!J7</f>
        <v>8379.45</v>
      </c>
      <c r="C6" s="2">
        <v>8355.1</v>
      </c>
      <c r="D6" s="264">
        <f>C6-B6</f>
        <v>-24.350000000000364</v>
      </c>
      <c r="E6" s="331">
        <f>D6/B6</f>
        <v>-0.002905918646211907</v>
      </c>
      <c r="F6" s="264">
        <v>-23.450000000000728</v>
      </c>
      <c r="G6" s="159">
        <f t="shared" si="0"/>
        <v>-0.8999999999996362</v>
      </c>
    </row>
    <row r="7" spans="1:7" s="69" customFormat="1" ht="13.5">
      <c r="A7" s="193" t="s">
        <v>9</v>
      </c>
      <c r="B7" s="272">
        <f>Volume!J8</f>
        <v>4248.65</v>
      </c>
      <c r="C7" s="2">
        <v>4240</v>
      </c>
      <c r="D7" s="264">
        <f aca="true" t="shared" si="1" ref="D7:D69">C7-B7</f>
        <v>-8.649999999999636</v>
      </c>
      <c r="E7" s="331">
        <f aca="true" t="shared" si="2" ref="E7:E69">D7/B7</f>
        <v>-0.00203594082826301</v>
      </c>
      <c r="F7" s="264">
        <v>0.5500000000001819</v>
      </c>
      <c r="G7" s="159">
        <f t="shared" si="0"/>
        <v>-9.199999999999818</v>
      </c>
    </row>
    <row r="8" spans="1:7" s="69" customFormat="1" ht="13.5">
      <c r="A8" s="193" t="s">
        <v>279</v>
      </c>
      <c r="B8" s="272">
        <f>Volume!J9</f>
        <v>3028.05</v>
      </c>
      <c r="C8" s="70">
        <v>3040.85</v>
      </c>
      <c r="D8" s="264">
        <f t="shared" si="1"/>
        <v>12.799999999999727</v>
      </c>
      <c r="E8" s="331">
        <f t="shared" si="2"/>
        <v>0.004227142880731734</v>
      </c>
      <c r="F8" s="264">
        <v>16.5</v>
      </c>
      <c r="G8" s="159">
        <f t="shared" si="0"/>
        <v>-3.700000000000273</v>
      </c>
    </row>
    <row r="9" spans="1:10" s="69" customFormat="1" ht="13.5">
      <c r="A9" s="193" t="s">
        <v>134</v>
      </c>
      <c r="B9" s="272">
        <f>Volume!J10</f>
        <v>4656.85</v>
      </c>
      <c r="C9" s="70">
        <v>4667.15</v>
      </c>
      <c r="D9" s="264">
        <f t="shared" si="1"/>
        <v>10.299999999999272</v>
      </c>
      <c r="E9" s="331">
        <f t="shared" si="2"/>
        <v>0.002211795527019181</v>
      </c>
      <c r="F9" s="264">
        <v>21.25</v>
      </c>
      <c r="G9" s="159">
        <f t="shared" si="0"/>
        <v>-10.950000000000728</v>
      </c>
      <c r="H9" s="135"/>
      <c r="I9" s="136"/>
      <c r="J9" s="78"/>
    </row>
    <row r="10" spans="1:10" s="69" customFormat="1" ht="13.5">
      <c r="A10" s="193" t="s">
        <v>401</v>
      </c>
      <c r="B10" s="272">
        <f>Volume!J11</f>
        <v>1275.85</v>
      </c>
      <c r="C10" s="70">
        <v>1282.6</v>
      </c>
      <c r="D10" s="264">
        <f t="shared" si="1"/>
        <v>6.75</v>
      </c>
      <c r="E10" s="331">
        <f t="shared" si="2"/>
        <v>0.005290590586667712</v>
      </c>
      <c r="F10" s="264">
        <v>9.200000000000045</v>
      </c>
      <c r="G10" s="159">
        <f t="shared" si="0"/>
        <v>-2.4500000000000455</v>
      </c>
      <c r="H10" s="135"/>
      <c r="I10" s="136"/>
      <c r="J10" s="78"/>
    </row>
    <row r="11" spans="1:7" s="69" customFormat="1" ht="13.5">
      <c r="A11" s="193" t="s">
        <v>0</v>
      </c>
      <c r="B11" s="272">
        <f>Volume!J12</f>
        <v>849.8</v>
      </c>
      <c r="C11" s="70">
        <v>851.45</v>
      </c>
      <c r="D11" s="264">
        <f t="shared" si="1"/>
        <v>1.650000000000091</v>
      </c>
      <c r="E11" s="331">
        <f t="shared" si="2"/>
        <v>0.0019416333254884573</v>
      </c>
      <c r="F11" s="264">
        <v>-0.14999999999997726</v>
      </c>
      <c r="G11" s="159">
        <f t="shared" si="0"/>
        <v>1.8000000000000682</v>
      </c>
    </row>
    <row r="12" spans="1:7" s="69" customFormat="1" ht="13.5">
      <c r="A12" s="193" t="s">
        <v>402</v>
      </c>
      <c r="B12" s="272">
        <f>Volume!J13</f>
        <v>559.55</v>
      </c>
      <c r="C12" s="70">
        <v>561.15</v>
      </c>
      <c r="D12" s="264">
        <f t="shared" si="1"/>
        <v>1.6000000000000227</v>
      </c>
      <c r="E12" s="331">
        <f t="shared" si="2"/>
        <v>0.002859440621928376</v>
      </c>
      <c r="F12" s="264">
        <v>2.9500000000000455</v>
      </c>
      <c r="G12" s="159">
        <f t="shared" si="0"/>
        <v>-1.3500000000000227</v>
      </c>
    </row>
    <row r="13" spans="1:7" s="69" customFormat="1" ht="13.5">
      <c r="A13" s="193" t="s">
        <v>403</v>
      </c>
      <c r="B13" s="272">
        <f>Volume!J14</f>
        <v>1617.25</v>
      </c>
      <c r="C13" s="70">
        <v>1627.5</v>
      </c>
      <c r="D13" s="264">
        <f t="shared" si="1"/>
        <v>10.25</v>
      </c>
      <c r="E13" s="331">
        <f t="shared" si="2"/>
        <v>0.006337919307466378</v>
      </c>
      <c r="F13" s="264">
        <v>8.399999999999864</v>
      </c>
      <c r="G13" s="159">
        <f t="shared" si="0"/>
        <v>1.8500000000001364</v>
      </c>
    </row>
    <row r="14" spans="1:7" s="69" customFormat="1" ht="13.5">
      <c r="A14" s="193" t="s">
        <v>404</v>
      </c>
      <c r="B14" s="272">
        <f>Volume!J15</f>
        <v>133.8</v>
      </c>
      <c r="C14" s="70">
        <v>133.8</v>
      </c>
      <c r="D14" s="264">
        <f t="shared" si="1"/>
        <v>0</v>
      </c>
      <c r="E14" s="331">
        <f t="shared" si="2"/>
        <v>0</v>
      </c>
      <c r="F14" s="264">
        <v>0.5500000000000114</v>
      </c>
      <c r="G14" s="159">
        <f t="shared" si="0"/>
        <v>-0.5500000000000114</v>
      </c>
    </row>
    <row r="15" spans="1:8" s="25" customFormat="1" ht="13.5">
      <c r="A15" s="193" t="s">
        <v>135</v>
      </c>
      <c r="B15" s="272">
        <f>Volume!J16</f>
        <v>81.1</v>
      </c>
      <c r="C15" s="70">
        <v>81.5</v>
      </c>
      <c r="D15" s="264">
        <f t="shared" si="1"/>
        <v>0.4000000000000057</v>
      </c>
      <c r="E15" s="331">
        <f t="shared" si="2"/>
        <v>0.004932182490752228</v>
      </c>
      <c r="F15" s="264">
        <v>0.5999999999999943</v>
      </c>
      <c r="G15" s="159">
        <f t="shared" si="0"/>
        <v>-0.19999999999998863</v>
      </c>
      <c r="H15" s="69"/>
    </row>
    <row r="16" spans="1:7" s="69" customFormat="1" ht="13.5">
      <c r="A16" s="193" t="s">
        <v>174</v>
      </c>
      <c r="B16" s="272">
        <f>Volume!J17</f>
        <v>57</v>
      </c>
      <c r="C16" s="70">
        <v>57.1</v>
      </c>
      <c r="D16" s="264">
        <f t="shared" si="1"/>
        <v>0.10000000000000142</v>
      </c>
      <c r="E16" s="331">
        <f t="shared" si="2"/>
        <v>0.0017543859649123057</v>
      </c>
      <c r="F16" s="264">
        <v>0.04999999999999716</v>
      </c>
      <c r="G16" s="159">
        <f t="shared" si="0"/>
        <v>0.05000000000000426</v>
      </c>
    </row>
    <row r="17" spans="1:7" s="69" customFormat="1" ht="13.5">
      <c r="A17" s="193" t="s">
        <v>280</v>
      </c>
      <c r="B17" s="272">
        <f>Volume!J18</f>
        <v>414.35</v>
      </c>
      <c r="C17" s="70">
        <v>415.25</v>
      </c>
      <c r="D17" s="264">
        <f t="shared" si="1"/>
        <v>0.8999999999999773</v>
      </c>
      <c r="E17" s="331">
        <f t="shared" si="2"/>
        <v>0.0021720767467116623</v>
      </c>
      <c r="F17" s="264">
        <v>1.8000000000000114</v>
      </c>
      <c r="G17" s="159">
        <f t="shared" si="0"/>
        <v>-0.9000000000000341</v>
      </c>
    </row>
    <row r="18" spans="1:7" s="69" customFormat="1" ht="13.5">
      <c r="A18" s="193" t="s">
        <v>75</v>
      </c>
      <c r="B18" s="272">
        <f>Volume!J19</f>
        <v>85.2</v>
      </c>
      <c r="C18" s="70">
        <v>85.7</v>
      </c>
      <c r="D18" s="264">
        <f t="shared" si="1"/>
        <v>0.5</v>
      </c>
      <c r="E18" s="331">
        <f t="shared" si="2"/>
        <v>0.005868544600938967</v>
      </c>
      <c r="F18" s="264">
        <v>0.6000000000000085</v>
      </c>
      <c r="G18" s="159">
        <f t="shared" si="0"/>
        <v>-0.10000000000000853</v>
      </c>
    </row>
    <row r="19" spans="1:7" s="69" customFormat="1" ht="13.5">
      <c r="A19" s="193" t="s">
        <v>405</v>
      </c>
      <c r="B19" s="272">
        <f>Volume!J20</f>
        <v>256.45</v>
      </c>
      <c r="C19" s="70">
        <v>258.3</v>
      </c>
      <c r="D19" s="264">
        <f t="shared" si="1"/>
        <v>1.8500000000000227</v>
      </c>
      <c r="E19" s="331">
        <f t="shared" si="2"/>
        <v>0.0072138818483136</v>
      </c>
      <c r="F19" s="264">
        <v>1.5</v>
      </c>
      <c r="G19" s="159">
        <f t="shared" si="0"/>
        <v>0.35000000000002274</v>
      </c>
    </row>
    <row r="20" spans="1:7" s="69" customFormat="1" ht="13.5">
      <c r="A20" s="193" t="s">
        <v>406</v>
      </c>
      <c r="B20" s="272">
        <f>Volume!J21</f>
        <v>712.35</v>
      </c>
      <c r="C20" s="70">
        <v>713.75</v>
      </c>
      <c r="D20" s="264">
        <f t="shared" si="1"/>
        <v>1.3999999999999773</v>
      </c>
      <c r="E20" s="331">
        <f t="shared" si="2"/>
        <v>0.001965326033550891</v>
      </c>
      <c r="F20" s="264">
        <v>0.4500000000000455</v>
      </c>
      <c r="G20" s="159">
        <f t="shared" si="0"/>
        <v>0.9499999999999318</v>
      </c>
    </row>
    <row r="21" spans="1:7" s="69" customFormat="1" ht="13.5">
      <c r="A21" s="193" t="s">
        <v>88</v>
      </c>
      <c r="B21" s="272">
        <f>Volume!J22</f>
        <v>43.65</v>
      </c>
      <c r="C21" s="70">
        <v>43.75</v>
      </c>
      <c r="D21" s="264">
        <f t="shared" si="1"/>
        <v>0.10000000000000142</v>
      </c>
      <c r="E21" s="331">
        <f t="shared" si="2"/>
        <v>0.0022909507445590246</v>
      </c>
      <c r="F21" s="264">
        <v>0.25</v>
      </c>
      <c r="G21" s="159">
        <f t="shared" si="0"/>
        <v>-0.14999999999999858</v>
      </c>
    </row>
    <row r="22" spans="1:7" s="69" customFormat="1" ht="13.5">
      <c r="A22" s="193" t="s">
        <v>136</v>
      </c>
      <c r="B22" s="272">
        <f>Volume!J23</f>
        <v>37.05</v>
      </c>
      <c r="C22" s="70">
        <v>37.05</v>
      </c>
      <c r="D22" s="264">
        <f t="shared" si="1"/>
        <v>0</v>
      </c>
      <c r="E22" s="331">
        <f t="shared" si="2"/>
        <v>0</v>
      </c>
      <c r="F22" s="264">
        <v>0.10000000000000142</v>
      </c>
      <c r="G22" s="159">
        <f t="shared" si="0"/>
        <v>-0.10000000000000142</v>
      </c>
    </row>
    <row r="23" spans="1:7" s="69" customFormat="1" ht="13.5">
      <c r="A23" s="193" t="s">
        <v>157</v>
      </c>
      <c r="B23" s="272">
        <f>Volume!J24</f>
        <v>756.65</v>
      </c>
      <c r="C23" s="70">
        <v>761.45</v>
      </c>
      <c r="D23" s="264">
        <f t="shared" si="1"/>
        <v>4.800000000000068</v>
      </c>
      <c r="E23" s="331">
        <f t="shared" si="2"/>
        <v>0.006343752065023549</v>
      </c>
      <c r="F23" s="264">
        <v>3.3999999999999773</v>
      </c>
      <c r="G23" s="159">
        <f t="shared" si="0"/>
        <v>1.400000000000091</v>
      </c>
    </row>
    <row r="24" spans="1:7" s="69" customFormat="1" ht="13.5">
      <c r="A24" s="193" t="s">
        <v>193</v>
      </c>
      <c r="B24" s="272">
        <f>Volume!J25</f>
        <v>2162.8</v>
      </c>
      <c r="C24" s="70">
        <v>2135.4</v>
      </c>
      <c r="D24" s="264">
        <f t="shared" si="1"/>
        <v>-27.40000000000009</v>
      </c>
      <c r="E24" s="331">
        <f t="shared" si="2"/>
        <v>-0.012668762714999116</v>
      </c>
      <c r="F24" s="264">
        <v>-32.5</v>
      </c>
      <c r="G24" s="159">
        <f t="shared" si="0"/>
        <v>5.099999999999909</v>
      </c>
    </row>
    <row r="25" spans="1:7" s="69" customFormat="1" ht="13.5">
      <c r="A25" s="193" t="s">
        <v>281</v>
      </c>
      <c r="B25" s="272">
        <f>Volume!J26</f>
        <v>164</v>
      </c>
      <c r="C25" s="70">
        <v>164.9</v>
      </c>
      <c r="D25" s="264">
        <f t="shared" si="1"/>
        <v>0.9000000000000057</v>
      </c>
      <c r="E25" s="331">
        <f t="shared" si="2"/>
        <v>0.005487804878048815</v>
      </c>
      <c r="F25" s="264">
        <v>0.8499999999999943</v>
      </c>
      <c r="G25" s="159">
        <f t="shared" si="0"/>
        <v>0.05000000000001137</v>
      </c>
    </row>
    <row r="26" spans="1:7" s="14" customFormat="1" ht="13.5">
      <c r="A26" s="193" t="s">
        <v>282</v>
      </c>
      <c r="B26" s="272">
        <f>Volume!J27</f>
        <v>68.25</v>
      </c>
      <c r="C26" s="70">
        <v>68.6</v>
      </c>
      <c r="D26" s="264">
        <f t="shared" si="1"/>
        <v>0.3499999999999943</v>
      </c>
      <c r="E26" s="331">
        <f t="shared" si="2"/>
        <v>0.005128205128205045</v>
      </c>
      <c r="F26" s="264">
        <v>0.4000000000000057</v>
      </c>
      <c r="G26" s="159">
        <f t="shared" si="0"/>
        <v>-0.05000000000001137</v>
      </c>
    </row>
    <row r="27" spans="1:7" s="14" customFormat="1" ht="13.5">
      <c r="A27" s="193" t="s">
        <v>76</v>
      </c>
      <c r="B27" s="272">
        <f>Volume!J28</f>
        <v>270.35</v>
      </c>
      <c r="C27" s="70">
        <v>269.2</v>
      </c>
      <c r="D27" s="264">
        <f t="shared" si="1"/>
        <v>-1.150000000000034</v>
      </c>
      <c r="E27" s="331">
        <f t="shared" si="2"/>
        <v>-0.004253745145182297</v>
      </c>
      <c r="F27" s="264">
        <v>-1.400000000000034</v>
      </c>
      <c r="G27" s="159">
        <f t="shared" si="0"/>
        <v>0.25</v>
      </c>
    </row>
    <row r="28" spans="1:7" s="69" customFormat="1" ht="13.5">
      <c r="A28" s="193" t="s">
        <v>77</v>
      </c>
      <c r="B28" s="272">
        <f>Volume!J29</f>
        <v>213.75</v>
      </c>
      <c r="C28" s="70">
        <v>211.2</v>
      </c>
      <c r="D28" s="264">
        <f t="shared" si="1"/>
        <v>-2.5500000000000114</v>
      </c>
      <c r="E28" s="331">
        <f t="shared" si="2"/>
        <v>-0.011929824561403561</v>
      </c>
      <c r="F28" s="264">
        <v>-0.19999999999998863</v>
      </c>
      <c r="G28" s="159">
        <f t="shared" si="0"/>
        <v>-2.3500000000000227</v>
      </c>
    </row>
    <row r="29" spans="1:7" s="69" customFormat="1" ht="13.5">
      <c r="A29" s="193" t="s">
        <v>283</v>
      </c>
      <c r="B29" s="272">
        <f>Volume!J30</f>
        <v>166.2</v>
      </c>
      <c r="C29" s="70">
        <v>166.85</v>
      </c>
      <c r="D29" s="264">
        <f t="shared" si="1"/>
        <v>0.6500000000000057</v>
      </c>
      <c r="E29" s="331">
        <f t="shared" si="2"/>
        <v>0.003910950661853223</v>
      </c>
      <c r="F29" s="264">
        <v>1.0500000000000114</v>
      </c>
      <c r="G29" s="159">
        <f t="shared" si="0"/>
        <v>-0.4000000000000057</v>
      </c>
    </row>
    <row r="30" spans="1:7" s="69" customFormat="1" ht="13.5">
      <c r="A30" s="193" t="s">
        <v>34</v>
      </c>
      <c r="B30" s="272">
        <f>Volume!J31</f>
        <v>1847.15</v>
      </c>
      <c r="C30" s="70">
        <v>1853.8</v>
      </c>
      <c r="D30" s="264">
        <f t="shared" si="1"/>
        <v>6.649999999999864</v>
      </c>
      <c r="E30" s="331">
        <f t="shared" si="2"/>
        <v>0.0036001407573829215</v>
      </c>
      <c r="F30" s="264">
        <v>10.099999999999909</v>
      </c>
      <c r="G30" s="159">
        <f t="shared" si="0"/>
        <v>-3.4500000000000455</v>
      </c>
    </row>
    <row r="31" spans="1:7" s="69" customFormat="1" ht="13.5">
      <c r="A31" s="193" t="s">
        <v>284</v>
      </c>
      <c r="B31" s="272">
        <f>Volume!J32</f>
        <v>1139.8</v>
      </c>
      <c r="C31" s="70">
        <v>1145.75</v>
      </c>
      <c r="D31" s="264">
        <f t="shared" si="1"/>
        <v>5.9500000000000455</v>
      </c>
      <c r="E31" s="331">
        <f t="shared" si="2"/>
        <v>0.0052202140726443635</v>
      </c>
      <c r="F31" s="264">
        <v>7.149999999999864</v>
      </c>
      <c r="G31" s="159">
        <f t="shared" si="0"/>
        <v>-1.199999999999818</v>
      </c>
    </row>
    <row r="32" spans="1:7" s="69" customFormat="1" ht="13.5">
      <c r="A32" s="193" t="s">
        <v>137</v>
      </c>
      <c r="B32" s="272">
        <f>Volume!J33</f>
        <v>305.6</v>
      </c>
      <c r="C32" s="70">
        <v>306.85</v>
      </c>
      <c r="D32" s="264">
        <f t="shared" si="1"/>
        <v>1.25</v>
      </c>
      <c r="E32" s="331">
        <f t="shared" si="2"/>
        <v>0.004090314136125654</v>
      </c>
      <c r="F32" s="264">
        <v>0.9499999999999886</v>
      </c>
      <c r="G32" s="159">
        <f t="shared" si="0"/>
        <v>0.30000000000001137</v>
      </c>
    </row>
    <row r="33" spans="1:7" s="69" customFormat="1" ht="13.5">
      <c r="A33" s="193" t="s">
        <v>232</v>
      </c>
      <c r="B33" s="272">
        <f>Volume!J34</f>
        <v>824.95</v>
      </c>
      <c r="C33" s="70">
        <v>823.15</v>
      </c>
      <c r="D33" s="264">
        <f t="shared" si="1"/>
        <v>-1.8000000000000682</v>
      </c>
      <c r="E33" s="331">
        <f t="shared" si="2"/>
        <v>-0.0021819504212377333</v>
      </c>
      <c r="F33" s="264">
        <v>0.6999999999999318</v>
      </c>
      <c r="G33" s="159">
        <f t="shared" si="0"/>
        <v>-2.5</v>
      </c>
    </row>
    <row r="34" spans="1:7" s="69" customFormat="1" ht="13.5">
      <c r="A34" s="193" t="s">
        <v>1</v>
      </c>
      <c r="B34" s="272">
        <f>Volume!J35</f>
        <v>1425.8</v>
      </c>
      <c r="C34" s="70">
        <v>1422.65</v>
      </c>
      <c r="D34" s="264">
        <f t="shared" si="1"/>
        <v>-3.1499999999998636</v>
      </c>
      <c r="E34" s="331">
        <f t="shared" si="2"/>
        <v>-0.00220928601486875</v>
      </c>
      <c r="F34" s="264">
        <v>0.4500000000000455</v>
      </c>
      <c r="G34" s="159">
        <f t="shared" si="0"/>
        <v>-3.599999999999909</v>
      </c>
    </row>
    <row r="35" spans="1:7" s="69" customFormat="1" ht="13.5">
      <c r="A35" s="193" t="s">
        <v>158</v>
      </c>
      <c r="B35" s="272">
        <f>Volume!J36</f>
        <v>115.95</v>
      </c>
      <c r="C35" s="70">
        <v>116.3</v>
      </c>
      <c r="D35" s="264">
        <f t="shared" si="1"/>
        <v>0.3499999999999943</v>
      </c>
      <c r="E35" s="331">
        <f t="shared" si="2"/>
        <v>0.0030185424752047804</v>
      </c>
      <c r="F35" s="264">
        <v>0.6500000000000057</v>
      </c>
      <c r="G35" s="159">
        <f t="shared" si="0"/>
        <v>-0.30000000000001137</v>
      </c>
    </row>
    <row r="36" spans="1:7" s="69" customFormat="1" ht="13.5">
      <c r="A36" s="193" t="s">
        <v>407</v>
      </c>
      <c r="B36" s="272">
        <f>Volume!J37</f>
        <v>38.05</v>
      </c>
      <c r="C36" s="70">
        <v>38.15</v>
      </c>
      <c r="D36" s="264">
        <f t="shared" si="1"/>
        <v>0.10000000000000142</v>
      </c>
      <c r="E36" s="331">
        <f t="shared" si="2"/>
        <v>0.002628120893561141</v>
      </c>
      <c r="F36" s="264">
        <v>0.30000000000000426</v>
      </c>
      <c r="G36" s="159">
        <f t="shared" si="0"/>
        <v>-0.20000000000000284</v>
      </c>
    </row>
    <row r="37" spans="1:7" s="69" customFormat="1" ht="13.5">
      <c r="A37" s="193" t="s">
        <v>408</v>
      </c>
      <c r="B37" s="272">
        <f>Volume!J38</f>
        <v>236.65</v>
      </c>
      <c r="C37" s="70">
        <v>237.85</v>
      </c>
      <c r="D37" s="264">
        <f t="shared" si="1"/>
        <v>1.1999999999999886</v>
      </c>
      <c r="E37" s="331">
        <f t="shared" si="2"/>
        <v>0.0050707796323684285</v>
      </c>
      <c r="F37" s="264">
        <v>1.549999999999983</v>
      </c>
      <c r="G37" s="159">
        <f t="shared" si="0"/>
        <v>-0.3499999999999943</v>
      </c>
    </row>
    <row r="38" spans="1:7" s="69" customFormat="1" ht="13.5">
      <c r="A38" s="193" t="s">
        <v>285</v>
      </c>
      <c r="B38" s="272">
        <f>Volume!J39</f>
        <v>542.8</v>
      </c>
      <c r="C38" s="70">
        <v>545.5</v>
      </c>
      <c r="D38" s="264">
        <f t="shared" si="1"/>
        <v>2.7000000000000455</v>
      </c>
      <c r="E38" s="331">
        <f t="shared" si="2"/>
        <v>0.004974207811348648</v>
      </c>
      <c r="F38" s="264">
        <v>2.5</v>
      </c>
      <c r="G38" s="159">
        <f t="shared" si="0"/>
        <v>0.20000000000004547</v>
      </c>
    </row>
    <row r="39" spans="1:7" s="69" customFormat="1" ht="13.5">
      <c r="A39" s="193" t="s">
        <v>159</v>
      </c>
      <c r="B39" s="272">
        <f>Volume!J40</f>
        <v>47.4</v>
      </c>
      <c r="C39" s="70">
        <v>47.45</v>
      </c>
      <c r="D39" s="264">
        <f t="shared" si="1"/>
        <v>0.05000000000000426</v>
      </c>
      <c r="E39" s="331">
        <f t="shared" si="2"/>
        <v>0.0010548523206751954</v>
      </c>
      <c r="F39" s="264">
        <v>-0.14999999999999858</v>
      </c>
      <c r="G39" s="159">
        <f t="shared" si="0"/>
        <v>0.20000000000000284</v>
      </c>
    </row>
    <row r="40" spans="1:7" s="69" customFormat="1" ht="13.5">
      <c r="A40" s="193" t="s">
        <v>2</v>
      </c>
      <c r="B40" s="272">
        <f>Volume!J41</f>
        <v>333</v>
      </c>
      <c r="C40" s="70">
        <v>333.15</v>
      </c>
      <c r="D40" s="264">
        <f t="shared" si="1"/>
        <v>0.14999999999997726</v>
      </c>
      <c r="E40" s="331">
        <f t="shared" si="2"/>
        <v>0.00045045045045038215</v>
      </c>
      <c r="F40" s="264">
        <v>1.8000000000000114</v>
      </c>
      <c r="G40" s="159">
        <f t="shared" si="0"/>
        <v>-1.650000000000034</v>
      </c>
    </row>
    <row r="41" spans="1:7" s="69" customFormat="1" ht="13.5">
      <c r="A41" s="193" t="s">
        <v>409</v>
      </c>
      <c r="B41" s="272">
        <f>Volume!J42</f>
        <v>240.55</v>
      </c>
      <c r="C41" s="70">
        <v>242.3</v>
      </c>
      <c r="D41" s="264">
        <f t="shared" si="1"/>
        <v>1.75</v>
      </c>
      <c r="E41" s="331">
        <f t="shared" si="2"/>
        <v>0.00727499480357514</v>
      </c>
      <c r="F41" s="264">
        <v>0.8499999999999943</v>
      </c>
      <c r="G41" s="159">
        <f t="shared" si="0"/>
        <v>0.9000000000000057</v>
      </c>
    </row>
    <row r="42" spans="1:7" s="69" customFormat="1" ht="13.5">
      <c r="A42" s="193" t="s">
        <v>391</v>
      </c>
      <c r="B42" s="272">
        <f>Volume!J43</f>
        <v>137.95</v>
      </c>
      <c r="C42" s="70">
        <v>138.45</v>
      </c>
      <c r="D42" s="264">
        <f t="shared" si="1"/>
        <v>0.5</v>
      </c>
      <c r="E42" s="331">
        <f t="shared" si="2"/>
        <v>0.0036245016310257343</v>
      </c>
      <c r="F42" s="264">
        <v>0.25</v>
      </c>
      <c r="G42" s="159">
        <f t="shared" si="0"/>
        <v>0.25</v>
      </c>
    </row>
    <row r="43" spans="1:7" s="69" customFormat="1" ht="13.5">
      <c r="A43" s="193" t="s">
        <v>78</v>
      </c>
      <c r="B43" s="272">
        <f>Volume!J44</f>
        <v>275.45</v>
      </c>
      <c r="C43" s="70">
        <v>259.5</v>
      </c>
      <c r="D43" s="264">
        <f t="shared" si="1"/>
        <v>-15.949999999999989</v>
      </c>
      <c r="E43" s="331">
        <f t="shared" si="2"/>
        <v>-0.057905245961154435</v>
      </c>
      <c r="F43" s="264">
        <v>-8.25</v>
      </c>
      <c r="G43" s="159">
        <f t="shared" si="0"/>
        <v>-7.699999999999989</v>
      </c>
    </row>
    <row r="44" spans="1:7" s="69" customFormat="1" ht="13.5">
      <c r="A44" s="193" t="s">
        <v>138</v>
      </c>
      <c r="B44" s="272">
        <f>Volume!J45</f>
        <v>631.4</v>
      </c>
      <c r="C44" s="70">
        <v>632.6</v>
      </c>
      <c r="D44" s="264">
        <f t="shared" si="1"/>
        <v>1.2000000000000455</v>
      </c>
      <c r="E44" s="331">
        <f t="shared" si="2"/>
        <v>0.0019005384859044116</v>
      </c>
      <c r="F44" s="264">
        <v>3.0499999999999545</v>
      </c>
      <c r="G44" s="159">
        <f t="shared" si="0"/>
        <v>-1.849999999999909</v>
      </c>
    </row>
    <row r="45" spans="1:7" s="69" customFormat="1" ht="13.5">
      <c r="A45" s="193" t="s">
        <v>160</v>
      </c>
      <c r="B45" s="272">
        <f>Volume!J46</f>
        <v>353.1</v>
      </c>
      <c r="C45" s="70">
        <v>353.9</v>
      </c>
      <c r="D45" s="264">
        <f t="shared" si="1"/>
        <v>0.7999999999999545</v>
      </c>
      <c r="E45" s="331">
        <f t="shared" si="2"/>
        <v>0.0022656471254600807</v>
      </c>
      <c r="F45" s="264">
        <v>0.05000000000001137</v>
      </c>
      <c r="G45" s="159">
        <f t="shared" si="0"/>
        <v>0.7499999999999432</v>
      </c>
    </row>
    <row r="46" spans="1:7" s="69" customFormat="1" ht="13.5">
      <c r="A46" s="193" t="s">
        <v>161</v>
      </c>
      <c r="B46" s="272">
        <f>Volume!J47</f>
        <v>34.2</v>
      </c>
      <c r="C46" s="70">
        <v>34.2</v>
      </c>
      <c r="D46" s="264">
        <f t="shared" si="1"/>
        <v>0</v>
      </c>
      <c r="E46" s="331">
        <f t="shared" si="2"/>
        <v>0</v>
      </c>
      <c r="F46" s="264">
        <v>0.14999999999999858</v>
      </c>
      <c r="G46" s="159">
        <f t="shared" si="0"/>
        <v>-0.14999999999999858</v>
      </c>
    </row>
    <row r="47" spans="1:7" s="69" customFormat="1" ht="13.5">
      <c r="A47" s="193" t="s">
        <v>392</v>
      </c>
      <c r="B47" s="272">
        <f>Volume!J48</f>
        <v>251.05</v>
      </c>
      <c r="C47" s="70">
        <v>250.45</v>
      </c>
      <c r="D47" s="264">
        <f t="shared" si="1"/>
        <v>-0.6000000000000227</v>
      </c>
      <c r="E47" s="331">
        <f t="shared" si="2"/>
        <v>-0.002389962158932574</v>
      </c>
      <c r="F47" s="264">
        <v>-0.25</v>
      </c>
      <c r="G47" s="159">
        <f t="shared" si="0"/>
        <v>-0.35000000000002274</v>
      </c>
    </row>
    <row r="48" spans="1:8" s="25" customFormat="1" ht="13.5">
      <c r="A48" s="193" t="s">
        <v>3</v>
      </c>
      <c r="B48" s="272">
        <f>Volume!J49</f>
        <v>210.15</v>
      </c>
      <c r="C48" s="70">
        <v>210.15</v>
      </c>
      <c r="D48" s="264">
        <f t="shared" si="1"/>
        <v>0</v>
      </c>
      <c r="E48" s="331">
        <f t="shared" si="2"/>
        <v>0</v>
      </c>
      <c r="F48" s="264">
        <v>0.950000000000017</v>
      </c>
      <c r="G48" s="159">
        <f t="shared" si="0"/>
        <v>-0.950000000000017</v>
      </c>
      <c r="H48" s="69"/>
    </row>
    <row r="49" spans="1:7" s="69" customFormat="1" ht="13.5">
      <c r="A49" s="193" t="s">
        <v>218</v>
      </c>
      <c r="B49" s="272">
        <f>Volume!J50</f>
        <v>361.8</v>
      </c>
      <c r="C49" s="70">
        <v>363.25</v>
      </c>
      <c r="D49" s="264">
        <f t="shared" si="1"/>
        <v>1.4499999999999886</v>
      </c>
      <c r="E49" s="331">
        <f t="shared" si="2"/>
        <v>0.004007739082365917</v>
      </c>
      <c r="F49" s="264">
        <v>1.8000000000000114</v>
      </c>
      <c r="G49" s="159">
        <f t="shared" si="0"/>
        <v>-0.35000000000002274</v>
      </c>
    </row>
    <row r="50" spans="1:7" s="69" customFormat="1" ht="13.5">
      <c r="A50" s="193" t="s">
        <v>162</v>
      </c>
      <c r="B50" s="272">
        <f>Volume!J51</f>
        <v>321.7</v>
      </c>
      <c r="C50" s="70">
        <v>321.1</v>
      </c>
      <c r="D50" s="264">
        <f t="shared" si="1"/>
        <v>-0.5999999999999659</v>
      </c>
      <c r="E50" s="331">
        <f t="shared" si="2"/>
        <v>-0.0018650917003418274</v>
      </c>
      <c r="F50" s="264">
        <v>0.3499999999999659</v>
      </c>
      <c r="G50" s="159">
        <f t="shared" si="0"/>
        <v>-0.9499999999999318</v>
      </c>
    </row>
    <row r="51" spans="1:7" s="69" customFormat="1" ht="13.5">
      <c r="A51" s="193" t="s">
        <v>286</v>
      </c>
      <c r="B51" s="272">
        <f>Volume!J52</f>
        <v>245.2</v>
      </c>
      <c r="C51" s="70">
        <v>246.5</v>
      </c>
      <c r="D51" s="264">
        <f t="shared" si="1"/>
        <v>1.3000000000000114</v>
      </c>
      <c r="E51" s="331">
        <f t="shared" si="2"/>
        <v>0.005301794453507387</v>
      </c>
      <c r="F51" s="264">
        <v>0.8499999999999943</v>
      </c>
      <c r="G51" s="159">
        <f t="shared" si="0"/>
        <v>0.45000000000001705</v>
      </c>
    </row>
    <row r="52" spans="1:7" s="69" customFormat="1" ht="13.5">
      <c r="A52" s="193" t="s">
        <v>183</v>
      </c>
      <c r="B52" s="272">
        <f>Volume!J53</f>
        <v>321.35</v>
      </c>
      <c r="C52" s="70">
        <v>322.95</v>
      </c>
      <c r="D52" s="264">
        <f t="shared" si="1"/>
        <v>1.599999999999966</v>
      </c>
      <c r="E52" s="331">
        <f t="shared" si="2"/>
        <v>0.004978994865411438</v>
      </c>
      <c r="F52" s="264">
        <v>1.2000000000000455</v>
      </c>
      <c r="G52" s="159">
        <f t="shared" si="0"/>
        <v>0.3999999999999204</v>
      </c>
    </row>
    <row r="53" spans="1:7" s="69" customFormat="1" ht="13.5">
      <c r="A53" s="193" t="s">
        <v>219</v>
      </c>
      <c r="B53" s="272">
        <f>Volume!J54</f>
        <v>102.9</v>
      </c>
      <c r="C53" s="70">
        <v>102.45</v>
      </c>
      <c r="D53" s="264">
        <f t="shared" si="1"/>
        <v>-0.45000000000000284</v>
      </c>
      <c r="E53" s="331">
        <f t="shared" si="2"/>
        <v>-0.004373177842565625</v>
      </c>
      <c r="F53" s="264">
        <v>-3.3999999999999915</v>
      </c>
      <c r="G53" s="159">
        <f t="shared" si="0"/>
        <v>2.9499999999999886</v>
      </c>
    </row>
    <row r="54" spans="1:7" s="69" customFormat="1" ht="13.5">
      <c r="A54" s="193" t="s">
        <v>410</v>
      </c>
      <c r="B54" s="272">
        <f>Volume!J55</f>
        <v>48.6</v>
      </c>
      <c r="C54" s="70">
        <v>48.6</v>
      </c>
      <c r="D54" s="264">
        <f t="shared" si="1"/>
        <v>0</v>
      </c>
      <c r="E54" s="331">
        <f t="shared" si="2"/>
        <v>0</v>
      </c>
      <c r="F54" s="264">
        <v>0</v>
      </c>
      <c r="G54" s="159">
        <f t="shared" si="0"/>
        <v>0</v>
      </c>
    </row>
    <row r="55" spans="1:7" s="69" customFormat="1" ht="13.5">
      <c r="A55" s="193" t="s">
        <v>163</v>
      </c>
      <c r="B55" s="272">
        <f>Volume!J56</f>
        <v>6285.75</v>
      </c>
      <c r="C55" s="70">
        <v>6315.95</v>
      </c>
      <c r="D55" s="264">
        <f t="shared" si="1"/>
        <v>30.199999999999818</v>
      </c>
      <c r="E55" s="331">
        <f t="shared" si="2"/>
        <v>0.0048045181561468114</v>
      </c>
      <c r="F55" s="264">
        <v>13.25</v>
      </c>
      <c r="G55" s="159">
        <f t="shared" si="0"/>
        <v>16.949999999999818</v>
      </c>
    </row>
    <row r="56" spans="1:7" s="69" customFormat="1" ht="13.5">
      <c r="A56" s="193" t="s">
        <v>194</v>
      </c>
      <c r="B56" s="272">
        <f>Volume!J57</f>
        <v>641.6</v>
      </c>
      <c r="C56" s="70">
        <v>643.15</v>
      </c>
      <c r="D56" s="264">
        <f t="shared" si="1"/>
        <v>1.5499999999999545</v>
      </c>
      <c r="E56" s="331">
        <f t="shared" si="2"/>
        <v>0.0024158354114712506</v>
      </c>
      <c r="F56" s="264">
        <v>2.400000000000091</v>
      </c>
      <c r="G56" s="159">
        <f t="shared" si="0"/>
        <v>-0.8500000000001364</v>
      </c>
    </row>
    <row r="57" spans="1:7" s="69" customFormat="1" ht="13.5">
      <c r="A57" s="193" t="s">
        <v>411</v>
      </c>
      <c r="B57" s="272">
        <f>Volume!J58</f>
        <v>2308.45</v>
      </c>
      <c r="C57" s="70">
        <v>2316.05</v>
      </c>
      <c r="D57" s="264">
        <f t="shared" si="1"/>
        <v>7.600000000000364</v>
      </c>
      <c r="E57" s="331">
        <f t="shared" si="2"/>
        <v>0.0032922523771363316</v>
      </c>
      <c r="F57" s="264">
        <v>8.700000000000273</v>
      </c>
      <c r="G57" s="159">
        <f t="shared" si="0"/>
        <v>-1.099999999999909</v>
      </c>
    </row>
    <row r="58" spans="1:7" s="69" customFormat="1" ht="13.5">
      <c r="A58" s="193" t="s">
        <v>412</v>
      </c>
      <c r="B58" s="272">
        <f>Volume!J59</f>
        <v>1085.6</v>
      </c>
      <c r="C58" s="70">
        <v>1087.4</v>
      </c>
      <c r="D58" s="264">
        <f t="shared" si="1"/>
        <v>1.800000000000182</v>
      </c>
      <c r="E58" s="331">
        <f t="shared" si="2"/>
        <v>0.0016580692704496888</v>
      </c>
      <c r="F58" s="264">
        <v>-0.650000000000091</v>
      </c>
      <c r="G58" s="159">
        <f t="shared" si="0"/>
        <v>2.450000000000273</v>
      </c>
    </row>
    <row r="59" spans="1:7" s="69" customFormat="1" ht="13.5">
      <c r="A59" s="193" t="s">
        <v>220</v>
      </c>
      <c r="B59" s="272">
        <f>Volume!J60</f>
        <v>113.7</v>
      </c>
      <c r="C59" s="70">
        <v>114.5</v>
      </c>
      <c r="D59" s="264">
        <f t="shared" si="1"/>
        <v>0.7999999999999972</v>
      </c>
      <c r="E59" s="331">
        <f t="shared" si="2"/>
        <v>0.0070360598065083305</v>
      </c>
      <c r="F59" s="264">
        <v>0.8500000000000085</v>
      </c>
      <c r="G59" s="159">
        <f t="shared" si="0"/>
        <v>-0.05000000000001137</v>
      </c>
    </row>
    <row r="60" spans="1:7" s="69" customFormat="1" ht="13.5">
      <c r="A60" s="193" t="s">
        <v>164</v>
      </c>
      <c r="B60" s="272">
        <f>Volume!J61</f>
        <v>53.5</v>
      </c>
      <c r="C60" s="70">
        <v>53.9</v>
      </c>
      <c r="D60" s="264">
        <f t="shared" si="1"/>
        <v>0.3999999999999986</v>
      </c>
      <c r="E60" s="331">
        <f t="shared" si="2"/>
        <v>0.007476635514018665</v>
      </c>
      <c r="F60" s="264">
        <v>0.30000000000000426</v>
      </c>
      <c r="G60" s="159">
        <f t="shared" si="0"/>
        <v>0.09999999999999432</v>
      </c>
    </row>
    <row r="61" spans="1:7" s="69" customFormat="1" ht="13.5">
      <c r="A61" s="193" t="s">
        <v>165</v>
      </c>
      <c r="B61" s="272">
        <f>Volume!J62</f>
        <v>293.8</v>
      </c>
      <c r="C61" s="70">
        <v>294.7</v>
      </c>
      <c r="D61" s="264">
        <f t="shared" si="1"/>
        <v>0.8999999999999773</v>
      </c>
      <c r="E61" s="331">
        <f t="shared" si="2"/>
        <v>0.0030633083730428087</v>
      </c>
      <c r="F61" s="264">
        <v>1.3500000000000227</v>
      </c>
      <c r="G61" s="159">
        <f t="shared" si="0"/>
        <v>-0.4500000000000455</v>
      </c>
    </row>
    <row r="62" spans="1:7" s="69" customFormat="1" ht="13.5">
      <c r="A62" s="193" t="s">
        <v>413</v>
      </c>
      <c r="B62" s="272">
        <f>Volume!J63</f>
        <v>2686.65</v>
      </c>
      <c r="C62" s="70">
        <v>2704.75</v>
      </c>
      <c r="D62" s="264">
        <f t="shared" si="1"/>
        <v>18.09999999999991</v>
      </c>
      <c r="E62" s="331">
        <f t="shared" si="2"/>
        <v>0.006737014497608512</v>
      </c>
      <c r="F62" s="264">
        <v>11.349999999999909</v>
      </c>
      <c r="G62" s="159">
        <f t="shared" si="0"/>
        <v>6.75</v>
      </c>
    </row>
    <row r="63" spans="1:7" s="69" customFormat="1" ht="13.5">
      <c r="A63" s="193" t="s">
        <v>89</v>
      </c>
      <c r="B63" s="272">
        <f>Volume!J64</f>
        <v>297.35</v>
      </c>
      <c r="C63" s="70">
        <v>296.25</v>
      </c>
      <c r="D63" s="264">
        <f t="shared" si="1"/>
        <v>-1.1000000000000227</v>
      </c>
      <c r="E63" s="331">
        <f t="shared" si="2"/>
        <v>-0.003699344207163352</v>
      </c>
      <c r="F63" s="264">
        <v>-2.849999999999966</v>
      </c>
      <c r="G63" s="159">
        <f t="shared" si="0"/>
        <v>1.7499999999999432</v>
      </c>
    </row>
    <row r="64" spans="1:7" s="69" customFormat="1" ht="13.5">
      <c r="A64" s="193" t="s">
        <v>287</v>
      </c>
      <c r="B64" s="272">
        <f>Volume!J65</f>
        <v>198.85</v>
      </c>
      <c r="C64" s="70">
        <v>200.3</v>
      </c>
      <c r="D64" s="264">
        <f t="shared" si="1"/>
        <v>1.450000000000017</v>
      </c>
      <c r="E64" s="331">
        <f t="shared" si="2"/>
        <v>0.007291928589389073</v>
      </c>
      <c r="F64" s="264">
        <v>1.0999999999999943</v>
      </c>
      <c r="G64" s="159">
        <f t="shared" si="0"/>
        <v>0.35000000000002274</v>
      </c>
    </row>
    <row r="65" spans="1:7" s="69" customFormat="1" ht="13.5">
      <c r="A65" s="193" t="s">
        <v>414</v>
      </c>
      <c r="B65" s="272">
        <f>Volume!J66</f>
        <v>542.55</v>
      </c>
      <c r="C65" s="70">
        <v>545.5</v>
      </c>
      <c r="D65" s="264">
        <f t="shared" si="1"/>
        <v>2.9500000000000455</v>
      </c>
      <c r="E65" s="331">
        <f t="shared" si="2"/>
        <v>0.005437286886001374</v>
      </c>
      <c r="F65" s="264">
        <v>3.1499999999999773</v>
      </c>
      <c r="G65" s="159">
        <f t="shared" si="0"/>
        <v>-0.1999999999999318</v>
      </c>
    </row>
    <row r="66" spans="1:7" s="69" customFormat="1" ht="13.5">
      <c r="A66" s="193" t="s">
        <v>271</v>
      </c>
      <c r="B66" s="272">
        <f>Volume!J67</f>
        <v>313.25</v>
      </c>
      <c r="C66" s="70">
        <v>313.5</v>
      </c>
      <c r="D66" s="264">
        <f t="shared" si="1"/>
        <v>0.25</v>
      </c>
      <c r="E66" s="331">
        <f t="shared" si="2"/>
        <v>0.0007980845969672786</v>
      </c>
      <c r="F66" s="264">
        <v>0.75</v>
      </c>
      <c r="G66" s="159">
        <f t="shared" si="0"/>
        <v>-0.5</v>
      </c>
    </row>
    <row r="67" spans="1:7" s="69" customFormat="1" ht="13.5">
      <c r="A67" s="193" t="s">
        <v>221</v>
      </c>
      <c r="B67" s="272">
        <f>Volume!J68</f>
        <v>1269.3</v>
      </c>
      <c r="C67" s="70">
        <v>1261.45</v>
      </c>
      <c r="D67" s="264">
        <f t="shared" si="1"/>
        <v>-7.849999999999909</v>
      </c>
      <c r="E67" s="331">
        <f t="shared" si="2"/>
        <v>-0.006184511147876711</v>
      </c>
      <c r="F67" s="264">
        <v>-12.350000000000136</v>
      </c>
      <c r="G67" s="159">
        <f t="shared" si="0"/>
        <v>4.500000000000227</v>
      </c>
    </row>
    <row r="68" spans="1:7" s="69" customFormat="1" ht="13.5">
      <c r="A68" s="193" t="s">
        <v>233</v>
      </c>
      <c r="B68" s="272">
        <f>Volume!J69</f>
        <v>586.85</v>
      </c>
      <c r="C68" s="70">
        <v>589.75</v>
      </c>
      <c r="D68" s="264">
        <f t="shared" si="1"/>
        <v>2.8999999999999773</v>
      </c>
      <c r="E68" s="331">
        <f t="shared" si="2"/>
        <v>0.00494163755644539</v>
      </c>
      <c r="F68" s="264">
        <v>2.5</v>
      </c>
      <c r="G68" s="159">
        <f t="shared" si="0"/>
        <v>0.39999999999997726</v>
      </c>
    </row>
    <row r="69" spans="1:7" s="69" customFormat="1" ht="13.5">
      <c r="A69" s="193" t="s">
        <v>166</v>
      </c>
      <c r="B69" s="272">
        <f>Volume!J70</f>
        <v>105.35</v>
      </c>
      <c r="C69" s="70">
        <v>106.2</v>
      </c>
      <c r="D69" s="264">
        <f t="shared" si="1"/>
        <v>0.8500000000000085</v>
      </c>
      <c r="E69" s="331">
        <f t="shared" si="2"/>
        <v>0.008068343616516455</v>
      </c>
      <c r="F69" s="264">
        <v>0.8000000000000114</v>
      </c>
      <c r="G69" s="159">
        <f t="shared" si="0"/>
        <v>0.04999999999999716</v>
      </c>
    </row>
    <row r="70" spans="1:7" s="69" customFormat="1" ht="13.5">
      <c r="A70" s="193" t="s">
        <v>222</v>
      </c>
      <c r="B70" s="272">
        <f>Volume!J71</f>
        <v>2511.45</v>
      </c>
      <c r="C70" s="70">
        <v>2509.05</v>
      </c>
      <c r="D70" s="264">
        <f aca="true" t="shared" si="3" ref="D70:D134">C70-B70</f>
        <v>-2.399999999999636</v>
      </c>
      <c r="E70" s="331">
        <f aca="true" t="shared" si="4" ref="E70:E134">D70/B70</f>
        <v>-0.0009556232455353029</v>
      </c>
      <c r="F70" s="264">
        <v>3</v>
      </c>
      <c r="G70" s="159">
        <f t="shared" si="0"/>
        <v>-5.399999999999636</v>
      </c>
    </row>
    <row r="71" spans="1:7" s="69" customFormat="1" ht="13.5">
      <c r="A71" s="193" t="s">
        <v>288</v>
      </c>
      <c r="B71" s="272">
        <f>Volume!J72</f>
        <v>230.15</v>
      </c>
      <c r="C71" s="70">
        <v>229.8</v>
      </c>
      <c r="D71" s="264">
        <f t="shared" si="3"/>
        <v>-0.3499999999999943</v>
      </c>
      <c r="E71" s="331">
        <f t="shared" si="4"/>
        <v>-0.0015207473386921325</v>
      </c>
      <c r="F71" s="264">
        <v>0.8499999999999943</v>
      </c>
      <c r="G71" s="159">
        <f t="shared" si="0"/>
        <v>-1.1999999999999886</v>
      </c>
    </row>
    <row r="72" spans="1:7" s="69" customFormat="1" ht="13.5">
      <c r="A72" s="193" t="s">
        <v>289</v>
      </c>
      <c r="B72" s="272">
        <f>Volume!J73</f>
        <v>152.2</v>
      </c>
      <c r="C72" s="70">
        <v>153.25</v>
      </c>
      <c r="D72" s="264">
        <f t="shared" si="3"/>
        <v>1.0500000000000114</v>
      </c>
      <c r="E72" s="331">
        <f t="shared" si="4"/>
        <v>0.006898817345597973</v>
      </c>
      <c r="F72" s="264">
        <v>0.75</v>
      </c>
      <c r="G72" s="159">
        <f t="shared" si="0"/>
        <v>0.30000000000001137</v>
      </c>
    </row>
    <row r="73" spans="1:7" s="69" customFormat="1" ht="13.5">
      <c r="A73" s="193" t="s">
        <v>195</v>
      </c>
      <c r="B73" s="272">
        <f>Volume!J74</f>
        <v>118.15</v>
      </c>
      <c r="C73" s="70">
        <v>118.15</v>
      </c>
      <c r="D73" s="264">
        <f t="shared" si="3"/>
        <v>0</v>
      </c>
      <c r="E73" s="331">
        <f t="shared" si="4"/>
        <v>0</v>
      </c>
      <c r="F73" s="264">
        <v>0.25</v>
      </c>
      <c r="G73" s="159">
        <f t="shared" si="0"/>
        <v>-0.25</v>
      </c>
    </row>
    <row r="74" spans="1:8" s="25" customFormat="1" ht="13.5">
      <c r="A74" s="193" t="s">
        <v>290</v>
      </c>
      <c r="B74" s="272">
        <f>Volume!J75</f>
        <v>104</v>
      </c>
      <c r="C74" s="70">
        <v>103.5</v>
      </c>
      <c r="D74" s="264">
        <f t="shared" si="3"/>
        <v>-0.5</v>
      </c>
      <c r="E74" s="331">
        <f t="shared" si="4"/>
        <v>-0.004807692307692308</v>
      </c>
      <c r="F74" s="264">
        <v>0.4000000000000057</v>
      </c>
      <c r="G74" s="159">
        <f t="shared" si="0"/>
        <v>-0.9000000000000057</v>
      </c>
      <c r="H74" s="69"/>
    </row>
    <row r="75" spans="1:7" s="69" customFormat="1" ht="13.5">
      <c r="A75" s="193" t="s">
        <v>197</v>
      </c>
      <c r="B75" s="272">
        <f>Volume!J76</f>
        <v>337.25</v>
      </c>
      <c r="C75" s="70">
        <v>338.65</v>
      </c>
      <c r="D75" s="264">
        <f t="shared" si="3"/>
        <v>1.3999999999999773</v>
      </c>
      <c r="E75" s="331">
        <f t="shared" si="4"/>
        <v>0.004151223128243076</v>
      </c>
      <c r="F75" s="264">
        <v>0.6999999999999886</v>
      </c>
      <c r="G75" s="159">
        <f t="shared" si="0"/>
        <v>0.6999999999999886</v>
      </c>
    </row>
    <row r="76" spans="1:8" s="25" customFormat="1" ht="13.5">
      <c r="A76" s="193" t="s">
        <v>4</v>
      </c>
      <c r="B76" s="272">
        <f>Volume!J77</f>
        <v>1814.55</v>
      </c>
      <c r="C76" s="70">
        <v>1815.15</v>
      </c>
      <c r="D76" s="264">
        <f t="shared" si="3"/>
        <v>0.6000000000001364</v>
      </c>
      <c r="E76" s="331">
        <f t="shared" si="4"/>
        <v>0.0003306604943375142</v>
      </c>
      <c r="F76" s="264">
        <v>12.099999999999909</v>
      </c>
      <c r="G76" s="159">
        <f t="shared" si="0"/>
        <v>-11.499999999999773</v>
      </c>
      <c r="H76" s="69"/>
    </row>
    <row r="77" spans="1:7" s="69" customFormat="1" ht="13.5">
      <c r="A77" s="193" t="s">
        <v>79</v>
      </c>
      <c r="B77" s="272">
        <f>Volume!J78</f>
        <v>1100.05</v>
      </c>
      <c r="C77" s="70">
        <v>1103.2</v>
      </c>
      <c r="D77" s="264">
        <f t="shared" si="3"/>
        <v>3.150000000000091</v>
      </c>
      <c r="E77" s="331">
        <f t="shared" si="4"/>
        <v>0.0028635062042635254</v>
      </c>
      <c r="F77" s="264">
        <v>3.7000000000000455</v>
      </c>
      <c r="G77" s="159">
        <f t="shared" si="0"/>
        <v>-0.5499999999999545</v>
      </c>
    </row>
    <row r="78" spans="1:7" s="69" customFormat="1" ht="13.5">
      <c r="A78" s="193" t="s">
        <v>196</v>
      </c>
      <c r="B78" s="272">
        <f>Volume!J79</f>
        <v>669.4</v>
      </c>
      <c r="C78" s="70">
        <v>667.3</v>
      </c>
      <c r="D78" s="264">
        <f t="shared" si="3"/>
        <v>-2.1000000000000227</v>
      </c>
      <c r="E78" s="331">
        <f t="shared" si="4"/>
        <v>-0.003137137735285364</v>
      </c>
      <c r="F78" s="264">
        <v>-0.3000000000000682</v>
      </c>
      <c r="G78" s="159">
        <f t="shared" si="0"/>
        <v>-1.7999999999999545</v>
      </c>
    </row>
    <row r="79" spans="1:7" s="69" customFormat="1" ht="13.5">
      <c r="A79" s="193" t="s">
        <v>5</v>
      </c>
      <c r="B79" s="272">
        <f>Volume!J80</f>
        <v>162.7</v>
      </c>
      <c r="C79" s="70">
        <v>162.9</v>
      </c>
      <c r="D79" s="264">
        <f t="shared" si="3"/>
        <v>0.20000000000001705</v>
      </c>
      <c r="E79" s="331">
        <f t="shared" si="4"/>
        <v>0.001229256299938642</v>
      </c>
      <c r="F79" s="264">
        <v>0.05000000000001137</v>
      </c>
      <c r="G79" s="159">
        <f t="shared" si="0"/>
        <v>0.15000000000000568</v>
      </c>
    </row>
    <row r="80" spans="1:7" s="69" customFormat="1" ht="13.5">
      <c r="A80" s="193" t="s">
        <v>198</v>
      </c>
      <c r="B80" s="272">
        <f>Volume!J81</f>
        <v>188.6</v>
      </c>
      <c r="C80" s="70">
        <v>188.9</v>
      </c>
      <c r="D80" s="264">
        <f t="shared" si="3"/>
        <v>0.30000000000001137</v>
      </c>
      <c r="E80" s="331">
        <f t="shared" si="4"/>
        <v>0.0015906680805939097</v>
      </c>
      <c r="F80" s="264">
        <v>0.45000000000001705</v>
      </c>
      <c r="G80" s="159">
        <f t="shared" si="0"/>
        <v>-0.15000000000000568</v>
      </c>
    </row>
    <row r="81" spans="1:7" s="69" customFormat="1" ht="13.5">
      <c r="A81" s="193" t="s">
        <v>199</v>
      </c>
      <c r="B81" s="272">
        <f>Volume!J82</f>
        <v>263.05</v>
      </c>
      <c r="C81" s="70">
        <v>264.5</v>
      </c>
      <c r="D81" s="264">
        <f t="shared" si="3"/>
        <v>1.4499999999999886</v>
      </c>
      <c r="E81" s="331">
        <f t="shared" si="4"/>
        <v>0.005512260026610867</v>
      </c>
      <c r="F81" s="264">
        <v>1.4499999999999886</v>
      </c>
      <c r="G81" s="159">
        <f t="shared" si="0"/>
        <v>0</v>
      </c>
    </row>
    <row r="82" spans="1:7" s="69" customFormat="1" ht="13.5">
      <c r="A82" s="193" t="s">
        <v>399</v>
      </c>
      <c r="B82" s="272">
        <f>Volume!J83</f>
        <v>489.5</v>
      </c>
      <c r="C82" s="70">
        <v>492.1</v>
      </c>
      <c r="D82" s="264">
        <f t="shared" si="3"/>
        <v>2.6000000000000227</v>
      </c>
      <c r="E82" s="331">
        <f t="shared" si="4"/>
        <v>0.005311542390194122</v>
      </c>
      <c r="F82" s="264">
        <v>3.8500000000000227</v>
      </c>
      <c r="G82" s="159">
        <f t="shared" si="0"/>
        <v>-1.25</v>
      </c>
    </row>
    <row r="83" spans="1:7" s="69" customFormat="1" ht="13.5">
      <c r="A83" s="193" t="s">
        <v>415</v>
      </c>
      <c r="B83" s="272">
        <f>Volume!J84</f>
        <v>53.35</v>
      </c>
      <c r="C83" s="70">
        <v>53.65</v>
      </c>
      <c r="D83" s="264">
        <f t="shared" si="3"/>
        <v>0.29999999999999716</v>
      </c>
      <c r="E83" s="331">
        <f t="shared" si="4"/>
        <v>0.005623242736644745</v>
      </c>
      <c r="F83" s="264">
        <v>0.4000000000000057</v>
      </c>
      <c r="G83" s="159">
        <f t="shared" si="0"/>
        <v>-0.10000000000000853</v>
      </c>
    </row>
    <row r="84" spans="1:7" s="69" customFormat="1" ht="13.5">
      <c r="A84" s="201" t="s">
        <v>494</v>
      </c>
      <c r="B84" s="272">
        <f>Volume!J85</f>
        <v>595.9</v>
      </c>
      <c r="C84" s="70">
        <v>599.95</v>
      </c>
      <c r="D84" s="264">
        <f>C84-B84</f>
        <v>4.050000000000068</v>
      </c>
      <c r="E84" s="331">
        <f>D84/B84</f>
        <v>0.006796442356100132</v>
      </c>
      <c r="F84" s="264">
        <v>4.899999999999977</v>
      </c>
      <c r="G84" s="159">
        <f t="shared" si="0"/>
        <v>-0.849999999999909</v>
      </c>
    </row>
    <row r="85" spans="1:8" s="25" customFormat="1" ht="13.5">
      <c r="A85" s="193" t="s">
        <v>43</v>
      </c>
      <c r="B85" s="272">
        <f>Volume!J86</f>
        <v>2579.65</v>
      </c>
      <c r="C85" s="70">
        <v>2594.05</v>
      </c>
      <c r="D85" s="264">
        <f t="shared" si="3"/>
        <v>14.400000000000091</v>
      </c>
      <c r="E85" s="331">
        <f t="shared" si="4"/>
        <v>0.0055821526176031986</v>
      </c>
      <c r="F85" s="264">
        <v>15.099999999999909</v>
      </c>
      <c r="G85" s="159">
        <f t="shared" si="0"/>
        <v>-0.6999999999998181</v>
      </c>
      <c r="H85" s="69"/>
    </row>
    <row r="86" spans="1:7" s="69" customFormat="1" ht="13.5">
      <c r="A86" s="193" t="s">
        <v>200</v>
      </c>
      <c r="B86" s="272">
        <f>Volume!J87</f>
        <v>948.15</v>
      </c>
      <c r="C86" s="70">
        <v>953.4</v>
      </c>
      <c r="D86" s="264">
        <f t="shared" si="3"/>
        <v>5.25</v>
      </c>
      <c r="E86" s="331">
        <f t="shared" si="4"/>
        <v>0.005537098560354375</v>
      </c>
      <c r="F86" s="264">
        <v>4.350000000000023</v>
      </c>
      <c r="G86" s="159">
        <f t="shared" si="0"/>
        <v>0.8999999999999773</v>
      </c>
    </row>
    <row r="87" spans="1:7" s="69" customFormat="1" ht="13.5">
      <c r="A87" s="193" t="s">
        <v>141</v>
      </c>
      <c r="B87" s="272">
        <f>Volume!J88</f>
        <v>105.75</v>
      </c>
      <c r="C87" s="70">
        <v>106.45</v>
      </c>
      <c r="D87" s="264">
        <f t="shared" si="3"/>
        <v>0.7000000000000028</v>
      </c>
      <c r="E87" s="331">
        <f t="shared" si="4"/>
        <v>0.006619385342789625</v>
      </c>
      <c r="F87" s="264">
        <v>0.5499999999999972</v>
      </c>
      <c r="G87" s="159">
        <f aca="true" t="shared" si="5" ref="G87:G150">D87-F87</f>
        <v>0.15000000000000568</v>
      </c>
    </row>
    <row r="88" spans="1:7" s="69" customFormat="1" ht="13.5">
      <c r="A88" s="193" t="s">
        <v>397</v>
      </c>
      <c r="B88" s="272">
        <f>Volume!J89</f>
        <v>115.1</v>
      </c>
      <c r="C88" s="70">
        <v>115.75</v>
      </c>
      <c r="D88" s="264">
        <f t="shared" si="3"/>
        <v>0.6500000000000057</v>
      </c>
      <c r="E88" s="331">
        <f t="shared" si="4"/>
        <v>0.0056472632493484425</v>
      </c>
      <c r="F88" s="264">
        <v>-0.09999999999999432</v>
      </c>
      <c r="G88" s="159">
        <f t="shared" si="5"/>
        <v>0.75</v>
      </c>
    </row>
    <row r="89" spans="1:7" s="69" customFormat="1" ht="13.5">
      <c r="A89" s="193" t="s">
        <v>184</v>
      </c>
      <c r="B89" s="272">
        <f>Volume!J90</f>
        <v>120.15</v>
      </c>
      <c r="C89" s="70">
        <v>120.95</v>
      </c>
      <c r="D89" s="264">
        <f t="shared" si="3"/>
        <v>0.7999999999999972</v>
      </c>
      <c r="E89" s="331">
        <f t="shared" si="4"/>
        <v>0.0066583437369953985</v>
      </c>
      <c r="F89" s="264">
        <v>0.3999999999999915</v>
      </c>
      <c r="G89" s="159">
        <f t="shared" si="5"/>
        <v>0.4000000000000057</v>
      </c>
    </row>
    <row r="90" spans="1:7" s="69" customFormat="1" ht="13.5">
      <c r="A90" s="193" t="s">
        <v>175</v>
      </c>
      <c r="B90" s="272">
        <f>Volume!J91</f>
        <v>49.05</v>
      </c>
      <c r="C90" s="70">
        <v>49.25</v>
      </c>
      <c r="D90" s="264">
        <f t="shared" si="3"/>
        <v>0.20000000000000284</v>
      </c>
      <c r="E90" s="331">
        <f t="shared" si="4"/>
        <v>0.004077471967380283</v>
      </c>
      <c r="F90" s="264">
        <v>0.3499999999999943</v>
      </c>
      <c r="G90" s="159">
        <f t="shared" si="5"/>
        <v>-0.14999999999999147</v>
      </c>
    </row>
    <row r="91" spans="1:7" s="69" customFormat="1" ht="13.5">
      <c r="A91" s="193" t="s">
        <v>142</v>
      </c>
      <c r="B91" s="272">
        <f>Volume!J92</f>
        <v>144.85</v>
      </c>
      <c r="C91" s="70">
        <v>145.4</v>
      </c>
      <c r="D91" s="264">
        <f t="shared" si="3"/>
        <v>0.5500000000000114</v>
      </c>
      <c r="E91" s="331">
        <f t="shared" si="4"/>
        <v>0.0037970314118053947</v>
      </c>
      <c r="F91" s="264">
        <v>0.5999999999999943</v>
      </c>
      <c r="G91" s="159">
        <f t="shared" si="5"/>
        <v>-0.04999999999998295</v>
      </c>
    </row>
    <row r="92" spans="1:8" s="25" customFormat="1" ht="13.5">
      <c r="A92" s="193" t="s">
        <v>176</v>
      </c>
      <c r="B92" s="272">
        <f>Volume!J93</f>
        <v>187.25</v>
      </c>
      <c r="C92" s="70">
        <v>186.65</v>
      </c>
      <c r="D92" s="264">
        <f t="shared" si="3"/>
        <v>-0.5999999999999943</v>
      </c>
      <c r="E92" s="331">
        <f t="shared" si="4"/>
        <v>-0.0032042723631508373</v>
      </c>
      <c r="F92" s="264">
        <v>0.8500000000000227</v>
      </c>
      <c r="G92" s="159">
        <f t="shared" si="5"/>
        <v>-1.450000000000017</v>
      </c>
      <c r="H92" s="69"/>
    </row>
    <row r="93" spans="1:8" s="25" customFormat="1" ht="13.5">
      <c r="A93" s="193" t="s">
        <v>416</v>
      </c>
      <c r="B93" s="272">
        <f>Volume!J94</f>
        <v>732.6</v>
      </c>
      <c r="C93" s="70">
        <v>736.3</v>
      </c>
      <c r="D93" s="264">
        <f t="shared" si="3"/>
        <v>3.699999999999932</v>
      </c>
      <c r="E93" s="331">
        <f t="shared" si="4"/>
        <v>0.005050505050504957</v>
      </c>
      <c r="F93" s="264">
        <v>4.399999999999977</v>
      </c>
      <c r="G93" s="159">
        <f t="shared" si="5"/>
        <v>-0.7000000000000455</v>
      </c>
      <c r="H93" s="69"/>
    </row>
    <row r="94" spans="1:8" s="25" customFormat="1" ht="13.5">
      <c r="A94" s="193" t="s">
        <v>396</v>
      </c>
      <c r="B94" s="272">
        <f>Volume!J95</f>
        <v>124.2</v>
      </c>
      <c r="C94" s="70">
        <v>125.15</v>
      </c>
      <c r="D94" s="264">
        <f t="shared" si="3"/>
        <v>0.9500000000000028</v>
      </c>
      <c r="E94" s="331">
        <f t="shared" si="4"/>
        <v>0.007648953301127237</v>
      </c>
      <c r="F94" s="264">
        <v>0.8999999999999915</v>
      </c>
      <c r="G94" s="159">
        <f t="shared" si="5"/>
        <v>0.05000000000001137</v>
      </c>
      <c r="H94" s="69"/>
    </row>
    <row r="95" spans="1:7" s="69" customFormat="1" ht="13.5">
      <c r="A95" s="193" t="s">
        <v>167</v>
      </c>
      <c r="B95" s="272">
        <f>Volume!J96</f>
        <v>46.65</v>
      </c>
      <c r="C95" s="70">
        <v>46.55</v>
      </c>
      <c r="D95" s="264">
        <f t="shared" si="3"/>
        <v>-0.10000000000000142</v>
      </c>
      <c r="E95" s="331">
        <f t="shared" si="4"/>
        <v>-0.0021436227224008878</v>
      </c>
      <c r="F95" s="264">
        <v>0.14999999999999858</v>
      </c>
      <c r="G95" s="159">
        <f t="shared" si="5"/>
        <v>-0.25</v>
      </c>
    </row>
    <row r="96" spans="1:7" s="69" customFormat="1" ht="13.5">
      <c r="A96" s="193" t="s">
        <v>201</v>
      </c>
      <c r="B96" s="272">
        <f>Volume!J97</f>
        <v>1954.2</v>
      </c>
      <c r="C96" s="70">
        <v>1957</v>
      </c>
      <c r="D96" s="264">
        <f t="shared" si="3"/>
        <v>2.7999999999999545</v>
      </c>
      <c r="E96" s="331">
        <f t="shared" si="4"/>
        <v>0.0014328113806160855</v>
      </c>
      <c r="F96" s="264">
        <v>8.150000000000091</v>
      </c>
      <c r="G96" s="159">
        <f t="shared" si="5"/>
        <v>-5.350000000000136</v>
      </c>
    </row>
    <row r="97" spans="1:7" s="69" customFormat="1" ht="13.5">
      <c r="A97" s="193" t="s">
        <v>143</v>
      </c>
      <c r="B97" s="272">
        <f>Volume!J98</f>
        <v>114.45</v>
      </c>
      <c r="C97" s="70">
        <v>115.15</v>
      </c>
      <c r="D97" s="264">
        <f t="shared" si="3"/>
        <v>0.7000000000000028</v>
      </c>
      <c r="E97" s="331">
        <f t="shared" si="4"/>
        <v>0.006116207951070361</v>
      </c>
      <c r="F97" s="264">
        <v>0.8499999999999943</v>
      </c>
      <c r="G97" s="159">
        <f t="shared" si="5"/>
        <v>-0.14999999999999147</v>
      </c>
    </row>
    <row r="98" spans="1:7" s="69" customFormat="1" ht="13.5">
      <c r="A98" s="193" t="s">
        <v>90</v>
      </c>
      <c r="B98" s="272">
        <f>Volume!J99</f>
        <v>430.7</v>
      </c>
      <c r="C98" s="70">
        <v>431.4</v>
      </c>
      <c r="D98" s="264">
        <f t="shared" si="3"/>
        <v>0.6999999999999886</v>
      </c>
      <c r="E98" s="331">
        <f t="shared" si="4"/>
        <v>0.0016252612026932637</v>
      </c>
      <c r="F98" s="264">
        <v>1</v>
      </c>
      <c r="G98" s="159">
        <f t="shared" si="5"/>
        <v>-0.30000000000001137</v>
      </c>
    </row>
    <row r="99" spans="1:7" s="69" customFormat="1" ht="13.5">
      <c r="A99" s="193" t="s">
        <v>35</v>
      </c>
      <c r="B99" s="272">
        <f>Volume!J100</f>
        <v>347.4</v>
      </c>
      <c r="C99" s="70">
        <v>346</v>
      </c>
      <c r="D99" s="264">
        <f t="shared" si="3"/>
        <v>-1.3999999999999773</v>
      </c>
      <c r="E99" s="331">
        <f t="shared" si="4"/>
        <v>-0.004029936672423654</v>
      </c>
      <c r="F99" s="264">
        <v>0.75</v>
      </c>
      <c r="G99" s="159">
        <f t="shared" si="5"/>
        <v>-2.1499999999999773</v>
      </c>
    </row>
    <row r="100" spans="1:7" s="69" customFormat="1" ht="13.5">
      <c r="A100" s="193" t="s">
        <v>6</v>
      </c>
      <c r="B100" s="272">
        <f>Volume!J101</f>
        <v>155.05</v>
      </c>
      <c r="C100" s="70">
        <v>155.1</v>
      </c>
      <c r="D100" s="264">
        <f t="shared" si="3"/>
        <v>0.04999999999998295</v>
      </c>
      <c r="E100" s="331">
        <f t="shared" si="4"/>
        <v>0.0003224766204449077</v>
      </c>
      <c r="F100" s="264">
        <v>0.5999999999999943</v>
      </c>
      <c r="G100" s="159">
        <f t="shared" si="5"/>
        <v>-0.5500000000000114</v>
      </c>
    </row>
    <row r="101" spans="1:7" s="69" customFormat="1" ht="13.5">
      <c r="A101" s="193" t="s">
        <v>177</v>
      </c>
      <c r="B101" s="272">
        <f>Volume!J102</f>
        <v>361.5</v>
      </c>
      <c r="C101" s="70">
        <v>363.5</v>
      </c>
      <c r="D101" s="264">
        <f t="shared" si="3"/>
        <v>2</v>
      </c>
      <c r="E101" s="331">
        <f t="shared" si="4"/>
        <v>0.005532503457814661</v>
      </c>
      <c r="F101" s="264">
        <v>0.9499999999999886</v>
      </c>
      <c r="G101" s="159">
        <f t="shared" si="5"/>
        <v>1.0500000000000114</v>
      </c>
    </row>
    <row r="102" spans="1:7" s="69" customFormat="1" ht="13.5">
      <c r="A102" s="193" t="s">
        <v>168</v>
      </c>
      <c r="B102" s="272">
        <f>Volume!J103</f>
        <v>660.8</v>
      </c>
      <c r="C102" s="70">
        <v>663.1</v>
      </c>
      <c r="D102" s="264">
        <f t="shared" si="3"/>
        <v>2.300000000000068</v>
      </c>
      <c r="E102" s="331">
        <f t="shared" si="4"/>
        <v>0.0034806295399516774</v>
      </c>
      <c r="F102" s="264">
        <v>0.75</v>
      </c>
      <c r="G102" s="159">
        <f t="shared" si="5"/>
        <v>1.5500000000000682</v>
      </c>
    </row>
    <row r="103" spans="1:7" s="69" customFormat="1" ht="13.5">
      <c r="A103" s="193" t="s">
        <v>132</v>
      </c>
      <c r="B103" s="272">
        <f>Volume!J104</f>
        <v>791.1</v>
      </c>
      <c r="C103" s="70">
        <v>780</v>
      </c>
      <c r="D103" s="264">
        <f t="shared" si="3"/>
        <v>-11.100000000000023</v>
      </c>
      <c r="E103" s="331">
        <f t="shared" si="4"/>
        <v>-0.01403109594235877</v>
      </c>
      <c r="F103" s="264">
        <v>-14.7</v>
      </c>
      <c r="G103" s="159">
        <f t="shared" si="5"/>
        <v>3.5999999999999766</v>
      </c>
    </row>
    <row r="104" spans="1:7" s="69" customFormat="1" ht="13.5">
      <c r="A104" s="193" t="s">
        <v>144</v>
      </c>
      <c r="B104" s="272">
        <f>Volume!J105</f>
        <v>3432.15</v>
      </c>
      <c r="C104" s="70">
        <v>3445.5</v>
      </c>
      <c r="D104" s="264">
        <f t="shared" si="3"/>
        <v>13.349999999999909</v>
      </c>
      <c r="E104" s="331">
        <f t="shared" si="4"/>
        <v>0.0038896901359206063</v>
      </c>
      <c r="F104" s="264">
        <v>23.84999999999991</v>
      </c>
      <c r="G104" s="159">
        <f t="shared" si="5"/>
        <v>-10.5</v>
      </c>
    </row>
    <row r="105" spans="1:8" s="25" customFormat="1" ht="13.5">
      <c r="A105" s="193" t="s">
        <v>291</v>
      </c>
      <c r="B105" s="272">
        <f>Volume!J106</f>
        <v>698.6</v>
      </c>
      <c r="C105" s="70">
        <v>701.75</v>
      </c>
      <c r="D105" s="264">
        <f t="shared" si="3"/>
        <v>3.1499999999999773</v>
      </c>
      <c r="E105" s="331">
        <f t="shared" si="4"/>
        <v>0.0045090180360721115</v>
      </c>
      <c r="F105" s="264">
        <v>2.3999999999999773</v>
      </c>
      <c r="G105" s="159">
        <f t="shared" si="5"/>
        <v>0.75</v>
      </c>
      <c r="H105" s="69"/>
    </row>
    <row r="106" spans="1:7" s="69" customFormat="1" ht="13.5">
      <c r="A106" s="193" t="s">
        <v>133</v>
      </c>
      <c r="B106" s="272">
        <f>Volume!J107</f>
        <v>33.3</v>
      </c>
      <c r="C106" s="70">
        <v>33.3</v>
      </c>
      <c r="D106" s="264">
        <f t="shared" si="3"/>
        <v>0</v>
      </c>
      <c r="E106" s="331">
        <f t="shared" si="4"/>
        <v>0</v>
      </c>
      <c r="F106" s="264">
        <v>0.10000000000000142</v>
      </c>
      <c r="G106" s="159">
        <f t="shared" si="5"/>
        <v>-0.10000000000000142</v>
      </c>
    </row>
    <row r="107" spans="1:7" s="69" customFormat="1" ht="13.5">
      <c r="A107" s="193" t="s">
        <v>169</v>
      </c>
      <c r="B107" s="272">
        <f>Volume!J108</f>
        <v>145.05</v>
      </c>
      <c r="C107" s="70">
        <v>145.15</v>
      </c>
      <c r="D107" s="264">
        <f t="shared" si="3"/>
        <v>0.09999999999999432</v>
      </c>
      <c r="E107" s="331">
        <f t="shared" si="4"/>
        <v>0.00068941744226125</v>
      </c>
      <c r="F107" s="264">
        <v>0.6500000000000057</v>
      </c>
      <c r="G107" s="159">
        <f t="shared" si="5"/>
        <v>-0.5500000000000114</v>
      </c>
    </row>
    <row r="108" spans="1:7" s="69" customFormat="1" ht="13.5">
      <c r="A108" s="193" t="s">
        <v>292</v>
      </c>
      <c r="B108" s="272">
        <f>Volume!J109</f>
        <v>605.9</v>
      </c>
      <c r="C108" s="70">
        <v>606.9</v>
      </c>
      <c r="D108" s="264">
        <f t="shared" si="3"/>
        <v>1</v>
      </c>
      <c r="E108" s="331">
        <f t="shared" si="4"/>
        <v>0.0016504373659019642</v>
      </c>
      <c r="F108" s="264">
        <v>1.4500000000000455</v>
      </c>
      <c r="G108" s="159">
        <f t="shared" si="5"/>
        <v>-0.4500000000000455</v>
      </c>
    </row>
    <row r="109" spans="1:7" s="69" customFormat="1" ht="13.5">
      <c r="A109" s="193" t="s">
        <v>417</v>
      </c>
      <c r="B109" s="272">
        <f>Volume!J110</f>
        <v>386</v>
      </c>
      <c r="C109" s="70">
        <v>388.5</v>
      </c>
      <c r="D109" s="264">
        <f t="shared" si="3"/>
        <v>2.5</v>
      </c>
      <c r="E109" s="331">
        <f t="shared" si="4"/>
        <v>0.006476683937823834</v>
      </c>
      <c r="F109" s="264">
        <v>2.6999999999999886</v>
      </c>
      <c r="G109" s="159">
        <f t="shared" si="5"/>
        <v>-0.19999999999998863</v>
      </c>
    </row>
    <row r="110" spans="1:7" s="69" customFormat="1" ht="13.5">
      <c r="A110" s="193" t="s">
        <v>293</v>
      </c>
      <c r="B110" s="272">
        <f>Volume!J111</f>
        <v>602.2</v>
      </c>
      <c r="C110" s="70">
        <v>601.85</v>
      </c>
      <c r="D110" s="264">
        <f t="shared" si="3"/>
        <v>-0.35000000000002274</v>
      </c>
      <c r="E110" s="331">
        <f t="shared" si="4"/>
        <v>-0.000581202258385956</v>
      </c>
      <c r="F110" s="264">
        <v>-1.3999999999999773</v>
      </c>
      <c r="G110" s="159">
        <f t="shared" si="5"/>
        <v>1.0499999999999545</v>
      </c>
    </row>
    <row r="111" spans="1:7" s="69" customFormat="1" ht="13.5">
      <c r="A111" s="193" t="s">
        <v>178</v>
      </c>
      <c r="B111" s="272">
        <f>Volume!J112</f>
        <v>170.9</v>
      </c>
      <c r="C111" s="70">
        <v>168.6</v>
      </c>
      <c r="D111" s="264">
        <f t="shared" si="3"/>
        <v>-2.3000000000000114</v>
      </c>
      <c r="E111" s="331">
        <f t="shared" si="4"/>
        <v>-0.0134581626682271</v>
      </c>
      <c r="F111" s="264">
        <v>-2.0999999999999943</v>
      </c>
      <c r="G111" s="159">
        <f t="shared" si="5"/>
        <v>-0.20000000000001705</v>
      </c>
    </row>
    <row r="112" spans="1:7" s="69" customFormat="1" ht="13.5">
      <c r="A112" s="193" t="s">
        <v>145</v>
      </c>
      <c r="B112" s="272">
        <f>Volume!J113</f>
        <v>177.7</v>
      </c>
      <c r="C112" s="70">
        <v>177.3</v>
      </c>
      <c r="D112" s="264">
        <f t="shared" si="3"/>
        <v>-0.39999999999997726</v>
      </c>
      <c r="E112" s="331">
        <f t="shared" si="4"/>
        <v>-0.0022509848058524327</v>
      </c>
      <c r="F112" s="264">
        <v>-0.5</v>
      </c>
      <c r="G112" s="159">
        <f t="shared" si="5"/>
        <v>0.10000000000002274</v>
      </c>
    </row>
    <row r="113" spans="1:7" s="69" customFormat="1" ht="13.5">
      <c r="A113" s="193" t="s">
        <v>272</v>
      </c>
      <c r="B113" s="272">
        <f>Volume!J114</f>
        <v>210.65</v>
      </c>
      <c r="C113" s="70">
        <v>211.9</v>
      </c>
      <c r="D113" s="264">
        <f t="shared" si="3"/>
        <v>1.25</v>
      </c>
      <c r="E113" s="331">
        <f t="shared" si="4"/>
        <v>0.0059340137669119395</v>
      </c>
      <c r="F113" s="264">
        <v>0.8500000000000227</v>
      </c>
      <c r="G113" s="159">
        <f t="shared" si="5"/>
        <v>0.39999999999997726</v>
      </c>
    </row>
    <row r="114" spans="1:7" s="69" customFormat="1" ht="13.5">
      <c r="A114" s="193" t="s">
        <v>210</v>
      </c>
      <c r="B114" s="272">
        <f>Volume!J115</f>
        <v>2026.65</v>
      </c>
      <c r="C114" s="70">
        <v>2024.1</v>
      </c>
      <c r="D114" s="264">
        <f t="shared" si="3"/>
        <v>-2.550000000000182</v>
      </c>
      <c r="E114" s="331">
        <f t="shared" si="4"/>
        <v>-0.0012582340315299542</v>
      </c>
      <c r="F114" s="264">
        <v>0.9499999999998181</v>
      </c>
      <c r="G114" s="159">
        <f t="shared" si="5"/>
        <v>-3.5</v>
      </c>
    </row>
    <row r="115" spans="1:7" s="69" customFormat="1" ht="13.5">
      <c r="A115" s="193" t="s">
        <v>294</v>
      </c>
      <c r="B115" s="366">
        <f>Volume!J116</f>
        <v>685.9</v>
      </c>
      <c r="C115" s="70">
        <v>685.85</v>
      </c>
      <c r="D115" s="365">
        <f t="shared" si="3"/>
        <v>-0.049999999999954525</v>
      </c>
      <c r="E115" s="331">
        <f t="shared" si="4"/>
        <v>-7.289692374975146E-05</v>
      </c>
      <c r="F115" s="365">
        <v>1.7999999999999545</v>
      </c>
      <c r="G115" s="159">
        <f t="shared" si="5"/>
        <v>-1.849999999999909</v>
      </c>
    </row>
    <row r="116" spans="1:7" s="69" customFormat="1" ht="13.5">
      <c r="A116" s="193" t="s">
        <v>7</v>
      </c>
      <c r="B116" s="272">
        <f>Volume!J117</f>
        <v>713.45</v>
      </c>
      <c r="C116" s="70">
        <v>714.1</v>
      </c>
      <c r="D116" s="264">
        <f t="shared" si="3"/>
        <v>0.6499999999999773</v>
      </c>
      <c r="E116" s="331">
        <f t="shared" si="4"/>
        <v>0.0009110659471581431</v>
      </c>
      <c r="F116" s="264">
        <v>3.3999999999999773</v>
      </c>
      <c r="G116" s="159">
        <f t="shared" si="5"/>
        <v>-2.75</v>
      </c>
    </row>
    <row r="117" spans="1:7" s="69" customFormat="1" ht="13.5">
      <c r="A117" s="193" t="s">
        <v>170</v>
      </c>
      <c r="B117" s="272">
        <f>Volume!J118</f>
        <v>630.95</v>
      </c>
      <c r="C117" s="70">
        <v>634.55</v>
      </c>
      <c r="D117" s="264">
        <f t="shared" si="3"/>
        <v>3.599999999999909</v>
      </c>
      <c r="E117" s="331">
        <f t="shared" si="4"/>
        <v>0.005705681908233472</v>
      </c>
      <c r="F117" s="264">
        <v>1</v>
      </c>
      <c r="G117" s="159">
        <f t="shared" si="5"/>
        <v>2.599999999999909</v>
      </c>
    </row>
    <row r="118" spans="1:7" s="69" customFormat="1" ht="13.5">
      <c r="A118" s="193" t="s">
        <v>223</v>
      </c>
      <c r="B118" s="272">
        <f>Volume!J119</f>
        <v>767.9</v>
      </c>
      <c r="C118" s="70">
        <v>768.7</v>
      </c>
      <c r="D118" s="264">
        <f t="shared" si="3"/>
        <v>0.8000000000000682</v>
      </c>
      <c r="E118" s="331">
        <f t="shared" si="4"/>
        <v>0.0010418023180102465</v>
      </c>
      <c r="F118" s="264">
        <v>2.3999999999999773</v>
      </c>
      <c r="G118" s="159">
        <f t="shared" si="5"/>
        <v>-1.599999999999909</v>
      </c>
    </row>
    <row r="119" spans="1:7" s="69" customFormat="1" ht="13.5">
      <c r="A119" s="193" t="s">
        <v>207</v>
      </c>
      <c r="B119" s="272">
        <f>Volume!J120</f>
        <v>247.65</v>
      </c>
      <c r="C119" s="70">
        <v>248.1</v>
      </c>
      <c r="D119" s="264">
        <f t="shared" si="3"/>
        <v>0.44999999999998863</v>
      </c>
      <c r="E119" s="331">
        <f t="shared" si="4"/>
        <v>0.0018170805572379916</v>
      </c>
      <c r="F119" s="264">
        <v>0.05000000000001137</v>
      </c>
      <c r="G119" s="159">
        <f t="shared" si="5"/>
        <v>0.39999999999997726</v>
      </c>
    </row>
    <row r="120" spans="1:7" s="69" customFormat="1" ht="13.5">
      <c r="A120" s="193" t="s">
        <v>295</v>
      </c>
      <c r="B120" s="272">
        <f>Volume!J121</f>
        <v>1179.2</v>
      </c>
      <c r="C120" s="70">
        <v>1181.55</v>
      </c>
      <c r="D120" s="264">
        <f t="shared" si="3"/>
        <v>2.349999999999909</v>
      </c>
      <c r="E120" s="331">
        <f t="shared" si="4"/>
        <v>0.001992876526458539</v>
      </c>
      <c r="F120" s="264">
        <v>-2.25</v>
      </c>
      <c r="G120" s="159">
        <f t="shared" si="5"/>
        <v>4.599999999999909</v>
      </c>
    </row>
    <row r="121" spans="1:7" s="69" customFormat="1" ht="13.5">
      <c r="A121" s="193" t="s">
        <v>418</v>
      </c>
      <c r="B121" s="272">
        <f>Volume!J122</f>
        <v>444.4</v>
      </c>
      <c r="C121" s="70">
        <v>447.1</v>
      </c>
      <c r="D121" s="264">
        <f t="shared" si="3"/>
        <v>2.7000000000000455</v>
      </c>
      <c r="E121" s="331">
        <f t="shared" si="4"/>
        <v>0.006075607560756178</v>
      </c>
      <c r="F121" s="264">
        <v>2.5500000000000114</v>
      </c>
      <c r="G121" s="159">
        <f t="shared" si="5"/>
        <v>0.1500000000000341</v>
      </c>
    </row>
    <row r="122" spans="1:7" s="69" customFormat="1" ht="13.5">
      <c r="A122" s="193" t="s">
        <v>277</v>
      </c>
      <c r="B122" s="272">
        <f>Volume!J123</f>
        <v>318.1</v>
      </c>
      <c r="C122" s="70">
        <v>319.3</v>
      </c>
      <c r="D122" s="264">
        <f t="shared" si="3"/>
        <v>1.1999999999999886</v>
      </c>
      <c r="E122" s="331">
        <f t="shared" si="4"/>
        <v>0.003772398616787138</v>
      </c>
      <c r="F122" s="264">
        <v>1.4500000000000455</v>
      </c>
      <c r="G122" s="159">
        <f t="shared" si="5"/>
        <v>-0.25000000000005684</v>
      </c>
    </row>
    <row r="123" spans="1:7" s="69" customFormat="1" ht="13.5">
      <c r="A123" s="193" t="s">
        <v>146</v>
      </c>
      <c r="B123" s="272">
        <f>Volume!J124</f>
        <v>41.3</v>
      </c>
      <c r="C123" s="70">
        <v>41.35</v>
      </c>
      <c r="D123" s="264">
        <f t="shared" si="3"/>
        <v>0.05000000000000426</v>
      </c>
      <c r="E123" s="331">
        <f t="shared" si="4"/>
        <v>0.0012106537530267377</v>
      </c>
      <c r="F123" s="264">
        <v>0.14999999999999858</v>
      </c>
      <c r="G123" s="159">
        <f t="shared" si="5"/>
        <v>-0.09999999999999432</v>
      </c>
    </row>
    <row r="124" spans="1:7" s="69" customFormat="1" ht="13.5">
      <c r="A124" s="193" t="s">
        <v>8</v>
      </c>
      <c r="B124" s="272">
        <f>Volume!J125</f>
        <v>160.25</v>
      </c>
      <c r="C124" s="70">
        <v>161.05</v>
      </c>
      <c r="D124" s="264">
        <f t="shared" si="3"/>
        <v>0.8000000000000114</v>
      </c>
      <c r="E124" s="331">
        <f t="shared" si="4"/>
        <v>0.004992199687987591</v>
      </c>
      <c r="F124" s="264">
        <v>0.5500000000000114</v>
      </c>
      <c r="G124" s="159">
        <f t="shared" si="5"/>
        <v>0.25</v>
      </c>
    </row>
    <row r="125" spans="1:7" s="69" customFormat="1" ht="13.5">
      <c r="A125" s="193" t="s">
        <v>296</v>
      </c>
      <c r="B125" s="272">
        <f>Volume!J126</f>
        <v>175.15</v>
      </c>
      <c r="C125" s="70">
        <v>176.1</v>
      </c>
      <c r="D125" s="264">
        <f t="shared" si="3"/>
        <v>0.9499999999999886</v>
      </c>
      <c r="E125" s="331">
        <f t="shared" si="4"/>
        <v>0.005423922352269418</v>
      </c>
      <c r="F125" s="264">
        <v>-0.4000000000000057</v>
      </c>
      <c r="G125" s="159">
        <f t="shared" si="5"/>
        <v>1.3499999999999943</v>
      </c>
    </row>
    <row r="126" spans="1:10" s="69" customFormat="1" ht="13.5">
      <c r="A126" s="193" t="s">
        <v>179</v>
      </c>
      <c r="B126" s="272">
        <f>Volume!J127</f>
        <v>19.8</v>
      </c>
      <c r="C126" s="70">
        <v>19.9</v>
      </c>
      <c r="D126" s="264">
        <f t="shared" si="3"/>
        <v>0.09999999999999787</v>
      </c>
      <c r="E126" s="331">
        <f t="shared" si="4"/>
        <v>0.0050505050505049425</v>
      </c>
      <c r="F126" s="264">
        <v>0.15000000000000213</v>
      </c>
      <c r="G126" s="159">
        <f t="shared" si="5"/>
        <v>-0.05000000000000426</v>
      </c>
      <c r="J126" s="14"/>
    </row>
    <row r="127" spans="1:10" s="69" customFormat="1" ht="13.5">
      <c r="A127" s="193" t="s">
        <v>202</v>
      </c>
      <c r="B127" s="272">
        <f>Volume!J128</f>
        <v>259.15</v>
      </c>
      <c r="C127" s="70">
        <v>256.3</v>
      </c>
      <c r="D127" s="264">
        <f t="shared" si="3"/>
        <v>-2.849999999999966</v>
      </c>
      <c r="E127" s="331">
        <f t="shared" si="4"/>
        <v>-0.010997491800115632</v>
      </c>
      <c r="F127" s="264">
        <v>-3.1000000000000227</v>
      </c>
      <c r="G127" s="159">
        <f t="shared" si="5"/>
        <v>0.25000000000005684</v>
      </c>
      <c r="J127" s="14"/>
    </row>
    <row r="128" spans="1:7" s="69" customFormat="1" ht="13.5">
      <c r="A128" s="193" t="s">
        <v>171</v>
      </c>
      <c r="B128" s="272">
        <f>Volume!J129</f>
        <v>378.05</v>
      </c>
      <c r="C128" s="70">
        <v>379.7</v>
      </c>
      <c r="D128" s="264">
        <f t="shared" si="3"/>
        <v>1.6499999999999773</v>
      </c>
      <c r="E128" s="331">
        <f t="shared" si="4"/>
        <v>0.0043645020499933265</v>
      </c>
      <c r="F128" s="264">
        <v>1.8500000000000227</v>
      </c>
      <c r="G128" s="159">
        <f t="shared" si="5"/>
        <v>-0.20000000000004547</v>
      </c>
    </row>
    <row r="129" spans="1:7" s="69" customFormat="1" ht="13.5">
      <c r="A129" s="193" t="s">
        <v>147</v>
      </c>
      <c r="B129" s="272">
        <f>Volume!J130</f>
        <v>61.25</v>
      </c>
      <c r="C129" s="70">
        <v>61.9</v>
      </c>
      <c r="D129" s="264">
        <f t="shared" si="3"/>
        <v>0.6499999999999986</v>
      </c>
      <c r="E129" s="331">
        <f t="shared" si="4"/>
        <v>0.01061224489795916</v>
      </c>
      <c r="F129" s="264">
        <v>0.44999999999999574</v>
      </c>
      <c r="G129" s="159">
        <f t="shared" si="5"/>
        <v>0.20000000000000284</v>
      </c>
    </row>
    <row r="130" spans="1:7" s="69" customFormat="1" ht="13.5">
      <c r="A130" s="193" t="s">
        <v>148</v>
      </c>
      <c r="B130" s="272">
        <f>Volume!J131</f>
        <v>304.4</v>
      </c>
      <c r="C130" s="70">
        <v>305.25</v>
      </c>
      <c r="D130" s="264">
        <f t="shared" si="3"/>
        <v>0.8500000000000227</v>
      </c>
      <c r="E130" s="331">
        <f t="shared" si="4"/>
        <v>0.0027923784494087475</v>
      </c>
      <c r="F130" s="264">
        <v>2.1499999999999773</v>
      </c>
      <c r="G130" s="159">
        <f t="shared" si="5"/>
        <v>-1.2999999999999545</v>
      </c>
    </row>
    <row r="131" spans="1:8" s="25" customFormat="1" ht="13.5">
      <c r="A131" s="193" t="s">
        <v>122</v>
      </c>
      <c r="B131" s="272">
        <f>Volume!J132</f>
        <v>150.65</v>
      </c>
      <c r="C131" s="70">
        <v>151.25</v>
      </c>
      <c r="D131" s="264">
        <f t="shared" si="3"/>
        <v>0.5999999999999943</v>
      </c>
      <c r="E131" s="331">
        <f t="shared" si="4"/>
        <v>0.003982741453700592</v>
      </c>
      <c r="F131" s="264">
        <v>0.4000000000000057</v>
      </c>
      <c r="G131" s="159">
        <f t="shared" si="5"/>
        <v>0.19999999999998863</v>
      </c>
      <c r="H131" s="69"/>
    </row>
    <row r="132" spans="1:8" s="25" customFormat="1" ht="13.5">
      <c r="A132" s="201" t="s">
        <v>36</v>
      </c>
      <c r="B132" s="272">
        <f>Volume!J133</f>
        <v>922.65</v>
      </c>
      <c r="C132" s="70">
        <v>907.7</v>
      </c>
      <c r="D132" s="264">
        <f t="shared" si="3"/>
        <v>-14.949999999999932</v>
      </c>
      <c r="E132" s="331">
        <f t="shared" si="4"/>
        <v>-0.01620332737224292</v>
      </c>
      <c r="F132" s="264">
        <v>-10.6</v>
      </c>
      <c r="G132" s="159">
        <f t="shared" si="5"/>
        <v>-4.349999999999932</v>
      </c>
      <c r="H132" s="69"/>
    </row>
    <row r="133" spans="1:8" s="25" customFormat="1" ht="13.5">
      <c r="A133" s="193" t="s">
        <v>172</v>
      </c>
      <c r="B133" s="272">
        <f>Volume!J134</f>
        <v>259.1</v>
      </c>
      <c r="C133" s="70">
        <v>260.2</v>
      </c>
      <c r="D133" s="264">
        <f t="shared" si="3"/>
        <v>1.099999999999966</v>
      </c>
      <c r="E133" s="331">
        <f t="shared" si="4"/>
        <v>0.004245465071400872</v>
      </c>
      <c r="F133" s="264">
        <v>1.299999999999983</v>
      </c>
      <c r="G133" s="159">
        <f t="shared" si="5"/>
        <v>-0.20000000000001705</v>
      </c>
      <c r="H133" s="69"/>
    </row>
    <row r="134" spans="1:7" s="69" customFormat="1" ht="13.5">
      <c r="A134" s="193" t="s">
        <v>80</v>
      </c>
      <c r="B134" s="272">
        <f>Volume!J135</f>
        <v>217.75</v>
      </c>
      <c r="C134" s="70">
        <v>219.3</v>
      </c>
      <c r="D134" s="264">
        <f t="shared" si="3"/>
        <v>1.5500000000000114</v>
      </c>
      <c r="E134" s="331">
        <f t="shared" si="4"/>
        <v>0.007118254879448962</v>
      </c>
      <c r="F134" s="264">
        <v>1.4000000000000057</v>
      </c>
      <c r="G134" s="159">
        <f t="shared" si="5"/>
        <v>0.15000000000000568</v>
      </c>
    </row>
    <row r="135" spans="1:7" s="69" customFormat="1" ht="13.5">
      <c r="A135" s="193" t="s">
        <v>419</v>
      </c>
      <c r="B135" s="272">
        <f>Volume!J136</f>
        <v>440.05</v>
      </c>
      <c r="C135" s="70">
        <v>441.65</v>
      </c>
      <c r="D135" s="264">
        <f aca="true" t="shared" si="6" ref="D135:D194">C135-B135</f>
        <v>1.599999999999966</v>
      </c>
      <c r="E135" s="331">
        <f aca="true" t="shared" si="7" ref="E135:E194">D135/B135</f>
        <v>0.0036359504601749027</v>
      </c>
      <c r="F135" s="264">
        <v>1.5</v>
      </c>
      <c r="G135" s="159">
        <f t="shared" si="5"/>
        <v>0.0999999999999659</v>
      </c>
    </row>
    <row r="136" spans="1:7" s="69" customFormat="1" ht="13.5">
      <c r="A136" s="193" t="s">
        <v>274</v>
      </c>
      <c r="B136" s="272">
        <f>Volume!J137</f>
        <v>337.6</v>
      </c>
      <c r="C136" s="70">
        <v>339.15</v>
      </c>
      <c r="D136" s="264">
        <f t="shared" si="6"/>
        <v>1.5499999999999545</v>
      </c>
      <c r="E136" s="331">
        <f t="shared" si="7"/>
        <v>0.004591232227488017</v>
      </c>
      <c r="F136" s="264">
        <v>1.8999999999999773</v>
      </c>
      <c r="G136" s="159">
        <f t="shared" si="5"/>
        <v>-0.35000000000002274</v>
      </c>
    </row>
    <row r="137" spans="1:7" s="69" customFormat="1" ht="13.5">
      <c r="A137" s="193" t="s">
        <v>420</v>
      </c>
      <c r="B137" s="272">
        <f>Volume!J138</f>
        <v>417.1</v>
      </c>
      <c r="C137" s="70">
        <v>419.9</v>
      </c>
      <c r="D137" s="264">
        <f t="shared" si="6"/>
        <v>2.7999999999999545</v>
      </c>
      <c r="E137" s="331">
        <f t="shared" si="7"/>
        <v>0.0067130184608006575</v>
      </c>
      <c r="F137" s="264">
        <v>2.8999999999999773</v>
      </c>
      <c r="G137" s="159">
        <f t="shared" si="5"/>
        <v>-0.10000000000002274</v>
      </c>
    </row>
    <row r="138" spans="1:7" s="69" customFormat="1" ht="13.5">
      <c r="A138" s="193" t="s">
        <v>224</v>
      </c>
      <c r="B138" s="272">
        <f>Volume!J139</f>
        <v>527.85</v>
      </c>
      <c r="C138" s="70">
        <v>528.25</v>
      </c>
      <c r="D138" s="264">
        <f t="shared" si="6"/>
        <v>0.39999999999997726</v>
      </c>
      <c r="E138" s="331">
        <f t="shared" si="7"/>
        <v>0.0007577910391209192</v>
      </c>
      <c r="F138" s="264">
        <v>3.2000000000000455</v>
      </c>
      <c r="G138" s="159">
        <f t="shared" si="5"/>
        <v>-2.800000000000068</v>
      </c>
    </row>
    <row r="139" spans="1:7" s="69" customFormat="1" ht="13.5">
      <c r="A139" s="193" t="s">
        <v>421</v>
      </c>
      <c r="B139" s="272">
        <f>Volume!J140</f>
        <v>498.9</v>
      </c>
      <c r="C139" s="70">
        <v>502.5</v>
      </c>
      <c r="D139" s="264">
        <f t="shared" si="6"/>
        <v>3.6000000000000227</v>
      </c>
      <c r="E139" s="331">
        <f t="shared" si="7"/>
        <v>0.0072158749248346825</v>
      </c>
      <c r="F139" s="264">
        <v>2.25</v>
      </c>
      <c r="G139" s="159">
        <f t="shared" si="5"/>
        <v>1.3500000000000227</v>
      </c>
    </row>
    <row r="140" spans="1:7" s="69" customFormat="1" ht="13.5">
      <c r="A140" s="193" t="s">
        <v>422</v>
      </c>
      <c r="B140" s="272">
        <f>Volume!J141</f>
        <v>55</v>
      </c>
      <c r="C140" s="70">
        <v>55.15</v>
      </c>
      <c r="D140" s="264">
        <f t="shared" si="6"/>
        <v>0.14999999999999858</v>
      </c>
      <c r="E140" s="331">
        <f t="shared" si="7"/>
        <v>0.0027272727272727015</v>
      </c>
      <c r="F140" s="264">
        <v>0.3500000000000014</v>
      </c>
      <c r="G140" s="159">
        <f t="shared" si="5"/>
        <v>-0.20000000000000284</v>
      </c>
    </row>
    <row r="141" spans="1:7" s="69" customFormat="1" ht="13.5">
      <c r="A141" s="193" t="s">
        <v>393</v>
      </c>
      <c r="B141" s="272">
        <f>Volume!J142</f>
        <v>149.9</v>
      </c>
      <c r="C141" s="70">
        <v>150.75</v>
      </c>
      <c r="D141" s="264">
        <f t="shared" si="6"/>
        <v>0.8499999999999943</v>
      </c>
      <c r="E141" s="331">
        <f t="shared" si="7"/>
        <v>0.005670446964643057</v>
      </c>
      <c r="F141" s="264">
        <v>0.6000000000000227</v>
      </c>
      <c r="G141" s="159">
        <f t="shared" si="5"/>
        <v>0.24999999999997158</v>
      </c>
    </row>
    <row r="142" spans="1:7" s="69" customFormat="1" ht="13.5">
      <c r="A142" s="193" t="s">
        <v>81</v>
      </c>
      <c r="B142" s="272">
        <f>Volume!J143</f>
        <v>514.25</v>
      </c>
      <c r="C142" s="70">
        <v>516.95</v>
      </c>
      <c r="D142" s="264">
        <f t="shared" si="6"/>
        <v>2.7000000000000455</v>
      </c>
      <c r="E142" s="331">
        <f t="shared" si="7"/>
        <v>0.0052503646086534675</v>
      </c>
      <c r="F142" s="264">
        <v>2.75</v>
      </c>
      <c r="G142" s="159">
        <f t="shared" si="5"/>
        <v>-0.049999999999954525</v>
      </c>
    </row>
    <row r="143" spans="1:7" s="69" customFormat="1" ht="13.5">
      <c r="A143" s="193" t="s">
        <v>225</v>
      </c>
      <c r="B143" s="272">
        <f>Volume!J144</f>
        <v>157.95</v>
      </c>
      <c r="C143" s="70">
        <v>158.4</v>
      </c>
      <c r="D143" s="264">
        <f t="shared" si="6"/>
        <v>0.45000000000001705</v>
      </c>
      <c r="E143" s="331">
        <f t="shared" si="7"/>
        <v>0.002849002849002957</v>
      </c>
      <c r="F143" s="264">
        <v>0.29999999999998295</v>
      </c>
      <c r="G143" s="159">
        <f t="shared" si="5"/>
        <v>0.1500000000000341</v>
      </c>
    </row>
    <row r="144" spans="1:7" s="69" customFormat="1" ht="13.5">
      <c r="A144" s="193" t="s">
        <v>297</v>
      </c>
      <c r="B144" s="272">
        <f>Volume!J145</f>
        <v>514.3</v>
      </c>
      <c r="C144" s="70">
        <v>517.45</v>
      </c>
      <c r="D144" s="264">
        <f t="shared" si="6"/>
        <v>3.150000000000091</v>
      </c>
      <c r="E144" s="331">
        <f t="shared" si="7"/>
        <v>0.006124829865837238</v>
      </c>
      <c r="F144" s="264">
        <v>2.8500000000000227</v>
      </c>
      <c r="G144" s="159">
        <f t="shared" si="5"/>
        <v>0.3000000000000682</v>
      </c>
    </row>
    <row r="145" spans="1:7" s="69" customFormat="1" ht="13.5">
      <c r="A145" s="193" t="s">
        <v>226</v>
      </c>
      <c r="B145" s="272">
        <f>Volume!J146</f>
        <v>262.45</v>
      </c>
      <c r="C145" s="70">
        <v>263.85</v>
      </c>
      <c r="D145" s="264">
        <f t="shared" si="6"/>
        <v>1.400000000000034</v>
      </c>
      <c r="E145" s="331">
        <f t="shared" si="7"/>
        <v>0.005334349399885823</v>
      </c>
      <c r="F145" s="264">
        <v>0.35000000000002274</v>
      </c>
      <c r="G145" s="159">
        <f t="shared" si="5"/>
        <v>1.0500000000000114</v>
      </c>
    </row>
    <row r="146" spans="1:7" s="69" customFormat="1" ht="13.5">
      <c r="A146" s="193" t="s">
        <v>423</v>
      </c>
      <c r="B146" s="272">
        <f>Volume!J147</f>
        <v>515.8</v>
      </c>
      <c r="C146" s="70">
        <v>519.3</v>
      </c>
      <c r="D146" s="264">
        <f t="shared" si="6"/>
        <v>3.5</v>
      </c>
      <c r="E146" s="331">
        <f t="shared" si="7"/>
        <v>0.006785575804575417</v>
      </c>
      <c r="F146" s="264">
        <v>4.149999999999977</v>
      </c>
      <c r="G146" s="159">
        <f t="shared" si="5"/>
        <v>-0.6499999999999773</v>
      </c>
    </row>
    <row r="147" spans="1:7" s="69" customFormat="1" ht="13.5">
      <c r="A147" s="193" t="s">
        <v>227</v>
      </c>
      <c r="B147" s="272">
        <f>Volume!J148</f>
        <v>352.9</v>
      </c>
      <c r="C147" s="70">
        <v>354.3</v>
      </c>
      <c r="D147" s="264">
        <f t="shared" si="6"/>
        <v>1.400000000000034</v>
      </c>
      <c r="E147" s="331">
        <f t="shared" si="7"/>
        <v>0.003967129498441582</v>
      </c>
      <c r="F147" s="264">
        <v>1.75</v>
      </c>
      <c r="G147" s="159">
        <f t="shared" si="5"/>
        <v>-0.3499999999999659</v>
      </c>
    </row>
    <row r="148" spans="1:7" s="69" customFormat="1" ht="13.5">
      <c r="A148" s="193" t="s">
        <v>234</v>
      </c>
      <c r="B148" s="272">
        <f>Volume!J149</f>
        <v>506.3</v>
      </c>
      <c r="C148" s="70">
        <v>507.8</v>
      </c>
      <c r="D148" s="264">
        <f t="shared" si="6"/>
        <v>1.5</v>
      </c>
      <c r="E148" s="331">
        <f t="shared" si="7"/>
        <v>0.0029626703535453286</v>
      </c>
      <c r="F148" s="264">
        <v>1.9500000000000455</v>
      </c>
      <c r="G148" s="159">
        <f t="shared" si="5"/>
        <v>-0.4500000000000455</v>
      </c>
    </row>
    <row r="149" spans="1:7" s="69" customFormat="1" ht="13.5">
      <c r="A149" s="193" t="s">
        <v>98</v>
      </c>
      <c r="B149" s="272">
        <f>Volume!J150</f>
        <v>538.1</v>
      </c>
      <c r="C149" s="70">
        <v>536.1</v>
      </c>
      <c r="D149" s="264">
        <f t="shared" si="6"/>
        <v>-2</v>
      </c>
      <c r="E149" s="331">
        <f t="shared" si="7"/>
        <v>-0.003716781267422412</v>
      </c>
      <c r="F149" s="264">
        <v>-2.3500000000000227</v>
      </c>
      <c r="G149" s="159">
        <f t="shared" si="5"/>
        <v>0.35000000000002274</v>
      </c>
    </row>
    <row r="150" spans="1:7" s="69" customFormat="1" ht="13.5">
      <c r="A150" s="193" t="s">
        <v>149</v>
      </c>
      <c r="B150" s="272">
        <f>Volume!J151</f>
        <v>1108.35</v>
      </c>
      <c r="C150" s="70">
        <v>1111.15</v>
      </c>
      <c r="D150" s="264">
        <f t="shared" si="6"/>
        <v>2.800000000000182</v>
      </c>
      <c r="E150" s="331">
        <f t="shared" si="7"/>
        <v>0.002526277800333994</v>
      </c>
      <c r="F150" s="264">
        <v>4.4500000000000455</v>
      </c>
      <c r="G150" s="159">
        <f t="shared" si="5"/>
        <v>-1.6499999999998636</v>
      </c>
    </row>
    <row r="151" spans="1:7" s="69" customFormat="1" ht="13.5">
      <c r="A151" s="193" t="s">
        <v>203</v>
      </c>
      <c r="B151" s="272">
        <f>Volume!J152</f>
        <v>1732.95</v>
      </c>
      <c r="C151" s="70">
        <v>1732.2</v>
      </c>
      <c r="D151" s="264">
        <f t="shared" si="6"/>
        <v>-0.75</v>
      </c>
      <c r="E151" s="331">
        <f t="shared" si="7"/>
        <v>-0.00043278802042759454</v>
      </c>
      <c r="F151" s="264">
        <v>5.4500000000000455</v>
      </c>
      <c r="G151" s="159">
        <f aca="true" t="shared" si="8" ref="G151:G194">D151-F151</f>
        <v>-6.2000000000000455</v>
      </c>
    </row>
    <row r="152" spans="1:7" s="69" customFormat="1" ht="13.5">
      <c r="A152" s="193" t="s">
        <v>298</v>
      </c>
      <c r="B152" s="272">
        <f>Volume!J153</f>
        <v>606.3</v>
      </c>
      <c r="C152" s="70">
        <v>609.9</v>
      </c>
      <c r="D152" s="264">
        <f t="shared" si="6"/>
        <v>3.6000000000000227</v>
      </c>
      <c r="E152" s="331">
        <f t="shared" si="7"/>
        <v>0.005937654626422601</v>
      </c>
      <c r="F152" s="264">
        <v>3.5</v>
      </c>
      <c r="G152" s="159">
        <f t="shared" si="8"/>
        <v>0.10000000000002274</v>
      </c>
    </row>
    <row r="153" spans="1:7" s="69" customFormat="1" ht="13.5">
      <c r="A153" s="193" t="s">
        <v>424</v>
      </c>
      <c r="B153" s="272">
        <f>Volume!J154</f>
        <v>34</v>
      </c>
      <c r="C153" s="70">
        <v>34.2</v>
      </c>
      <c r="D153" s="264">
        <f t="shared" si="6"/>
        <v>0.20000000000000284</v>
      </c>
      <c r="E153" s="331">
        <f t="shared" si="7"/>
        <v>0.005882352941176554</v>
      </c>
      <c r="F153" s="264">
        <v>0.25</v>
      </c>
      <c r="G153" s="159">
        <f t="shared" si="8"/>
        <v>-0.04999999999999716</v>
      </c>
    </row>
    <row r="154" spans="1:7" s="69" customFormat="1" ht="13.5">
      <c r="A154" s="193" t="s">
        <v>425</v>
      </c>
      <c r="B154" s="272">
        <f>Volume!J155</f>
        <v>464</v>
      </c>
      <c r="C154" s="70">
        <v>466.35</v>
      </c>
      <c r="D154" s="264">
        <f t="shared" si="6"/>
        <v>2.3500000000000227</v>
      </c>
      <c r="E154" s="331">
        <f t="shared" si="7"/>
        <v>0.005064655172413842</v>
      </c>
      <c r="F154" s="264">
        <v>3</v>
      </c>
      <c r="G154" s="159">
        <f t="shared" si="8"/>
        <v>-0.6499999999999773</v>
      </c>
    </row>
    <row r="155" spans="1:7" s="69" customFormat="1" ht="13.5">
      <c r="A155" s="193" t="s">
        <v>216</v>
      </c>
      <c r="B155" s="272">
        <f>Volume!J156</f>
        <v>97.2</v>
      </c>
      <c r="C155" s="70">
        <v>97.7</v>
      </c>
      <c r="D155" s="264">
        <f t="shared" si="6"/>
        <v>0.5</v>
      </c>
      <c r="E155" s="331">
        <f t="shared" si="7"/>
        <v>0.0051440329218107</v>
      </c>
      <c r="F155" s="264">
        <v>0.25</v>
      </c>
      <c r="G155" s="159">
        <f t="shared" si="8"/>
        <v>0.25</v>
      </c>
    </row>
    <row r="156" spans="1:7" s="69" customFormat="1" ht="13.5">
      <c r="A156" s="193" t="s">
        <v>235</v>
      </c>
      <c r="B156" s="272">
        <f>Volume!J157</f>
        <v>135.05</v>
      </c>
      <c r="C156" s="70">
        <v>135.1</v>
      </c>
      <c r="D156" s="264">
        <f t="shared" si="6"/>
        <v>0.04999999999998295</v>
      </c>
      <c r="E156" s="331">
        <f t="shared" si="7"/>
        <v>0.0003702332469454494</v>
      </c>
      <c r="F156" s="264">
        <v>0.09999999999999432</v>
      </c>
      <c r="G156" s="159">
        <f t="shared" si="8"/>
        <v>-0.05000000000001137</v>
      </c>
    </row>
    <row r="157" spans="1:7" s="69" customFormat="1" ht="13.5">
      <c r="A157" s="193" t="s">
        <v>204</v>
      </c>
      <c r="B157" s="272">
        <f>Volume!J158</f>
        <v>471</v>
      </c>
      <c r="C157" s="70">
        <v>471.9</v>
      </c>
      <c r="D157" s="264">
        <f t="shared" si="6"/>
        <v>0.8999999999999773</v>
      </c>
      <c r="E157" s="331">
        <f t="shared" si="7"/>
        <v>0.0019108280254776587</v>
      </c>
      <c r="F157" s="264">
        <v>1.8000000000000114</v>
      </c>
      <c r="G157" s="159">
        <f t="shared" si="8"/>
        <v>-0.9000000000000341</v>
      </c>
    </row>
    <row r="158" spans="1:7" s="69" customFormat="1" ht="13.5">
      <c r="A158" s="193" t="s">
        <v>205</v>
      </c>
      <c r="B158" s="272">
        <f>Volume!J159</f>
        <v>1423.8</v>
      </c>
      <c r="C158" s="70">
        <v>1429.5</v>
      </c>
      <c r="D158" s="264">
        <f t="shared" si="6"/>
        <v>5.7000000000000455</v>
      </c>
      <c r="E158" s="331">
        <f t="shared" si="7"/>
        <v>0.0040033712600084604</v>
      </c>
      <c r="F158" s="264">
        <v>6.399999999999864</v>
      </c>
      <c r="G158" s="159">
        <f t="shared" si="8"/>
        <v>-0.6999999999998181</v>
      </c>
    </row>
    <row r="159" spans="1:7" s="69" customFormat="1" ht="13.5">
      <c r="A159" s="193" t="s">
        <v>37</v>
      </c>
      <c r="B159" s="272">
        <f>Volume!J160</f>
        <v>192.2</v>
      </c>
      <c r="C159" s="70">
        <v>192.9</v>
      </c>
      <c r="D159" s="264">
        <f t="shared" si="6"/>
        <v>0.700000000000017</v>
      </c>
      <c r="E159" s="331">
        <f t="shared" si="7"/>
        <v>0.0036420395421436894</v>
      </c>
      <c r="F159" s="264">
        <v>0.8000000000000114</v>
      </c>
      <c r="G159" s="159">
        <f t="shared" si="8"/>
        <v>-0.09999999999999432</v>
      </c>
    </row>
    <row r="160" spans="1:12" s="69" customFormat="1" ht="13.5">
      <c r="A160" s="193" t="s">
        <v>299</v>
      </c>
      <c r="B160" s="272">
        <f>Volume!J161</f>
        <v>1743.9</v>
      </c>
      <c r="C160" s="70">
        <v>1748.6</v>
      </c>
      <c r="D160" s="264">
        <f t="shared" si="6"/>
        <v>4.699999999999818</v>
      </c>
      <c r="E160" s="331">
        <f t="shared" si="7"/>
        <v>0.0026951086644875382</v>
      </c>
      <c r="F160" s="264">
        <v>1.5</v>
      </c>
      <c r="G160" s="159">
        <f t="shared" si="8"/>
        <v>3.199999999999818</v>
      </c>
      <c r="L160" s="267"/>
    </row>
    <row r="161" spans="1:12" s="69" customFormat="1" ht="13.5">
      <c r="A161" s="193" t="s">
        <v>426</v>
      </c>
      <c r="B161" s="272">
        <f>Volume!J162</f>
        <v>1178.3</v>
      </c>
      <c r="C161" s="70">
        <v>1185.2</v>
      </c>
      <c r="D161" s="264">
        <f t="shared" si="6"/>
        <v>6.900000000000091</v>
      </c>
      <c r="E161" s="331">
        <f t="shared" si="7"/>
        <v>0.005855894084698372</v>
      </c>
      <c r="F161" s="264">
        <v>9</v>
      </c>
      <c r="G161" s="159">
        <f t="shared" si="8"/>
        <v>-2.099999999999909</v>
      </c>
      <c r="L161" s="267"/>
    </row>
    <row r="162" spans="1:12" s="69" customFormat="1" ht="13.5">
      <c r="A162" s="193" t="s">
        <v>228</v>
      </c>
      <c r="B162" s="272">
        <f>Volume!J163</f>
        <v>1336.15</v>
      </c>
      <c r="C162" s="70">
        <v>1334.7</v>
      </c>
      <c r="D162" s="264">
        <f t="shared" si="6"/>
        <v>-1.4500000000000455</v>
      </c>
      <c r="E162" s="331">
        <f t="shared" si="7"/>
        <v>-0.0010852074991580627</v>
      </c>
      <c r="F162" s="264">
        <v>1.5499999999999545</v>
      </c>
      <c r="G162" s="159">
        <f t="shared" si="8"/>
        <v>-3</v>
      </c>
      <c r="L162" s="267"/>
    </row>
    <row r="163" spans="1:12" s="69" customFormat="1" ht="13.5">
      <c r="A163" s="193" t="s">
        <v>427</v>
      </c>
      <c r="B163" s="272">
        <f>Volume!J164</f>
        <v>90.75</v>
      </c>
      <c r="C163" s="70">
        <v>91</v>
      </c>
      <c r="D163" s="264">
        <f t="shared" si="6"/>
        <v>0.25</v>
      </c>
      <c r="E163" s="331">
        <f t="shared" si="7"/>
        <v>0.0027548209366391185</v>
      </c>
      <c r="F163" s="264">
        <v>0.20000000000000284</v>
      </c>
      <c r="G163" s="159">
        <f t="shared" si="8"/>
        <v>0.04999999999999716</v>
      </c>
      <c r="L163" s="267"/>
    </row>
    <row r="164" spans="1:12" s="69" customFormat="1" ht="13.5">
      <c r="A164" s="193" t="s">
        <v>276</v>
      </c>
      <c r="B164" s="272">
        <f>Volume!J165</f>
        <v>858.2</v>
      </c>
      <c r="C164" s="70">
        <v>862.75</v>
      </c>
      <c r="D164" s="264">
        <f t="shared" si="6"/>
        <v>4.5499999999999545</v>
      </c>
      <c r="E164" s="331">
        <f t="shared" si="7"/>
        <v>0.005301794453507288</v>
      </c>
      <c r="F164" s="264">
        <v>4.0499999999999545</v>
      </c>
      <c r="G164" s="159">
        <f t="shared" si="8"/>
        <v>0.5</v>
      </c>
      <c r="L164" s="267"/>
    </row>
    <row r="165" spans="1:12" s="69" customFormat="1" ht="13.5">
      <c r="A165" s="193" t="s">
        <v>180</v>
      </c>
      <c r="B165" s="272">
        <f>Volume!J166</f>
        <v>161.95</v>
      </c>
      <c r="C165" s="70">
        <v>162.55</v>
      </c>
      <c r="D165" s="264">
        <f t="shared" si="6"/>
        <v>0.6000000000000227</v>
      </c>
      <c r="E165" s="331">
        <f t="shared" si="7"/>
        <v>0.0037048471750541698</v>
      </c>
      <c r="F165" s="264">
        <v>0.799999999999983</v>
      </c>
      <c r="G165" s="159">
        <f t="shared" si="8"/>
        <v>-0.1999999999999602</v>
      </c>
      <c r="L165" s="267"/>
    </row>
    <row r="166" spans="1:12" s="69" customFormat="1" ht="13.5">
      <c r="A166" s="193" t="s">
        <v>181</v>
      </c>
      <c r="B166" s="272">
        <f>Volume!J167</f>
        <v>341.45</v>
      </c>
      <c r="C166" s="70">
        <v>344.25</v>
      </c>
      <c r="D166" s="264">
        <f t="shared" si="6"/>
        <v>2.8000000000000114</v>
      </c>
      <c r="E166" s="331">
        <f t="shared" si="7"/>
        <v>0.008200322155513286</v>
      </c>
      <c r="F166" s="264">
        <v>3.3000000000000114</v>
      </c>
      <c r="G166" s="159">
        <f t="shared" si="8"/>
        <v>-0.5</v>
      </c>
      <c r="L166" s="267"/>
    </row>
    <row r="167" spans="1:12" s="69" customFormat="1" ht="13.5">
      <c r="A167" s="193" t="s">
        <v>150</v>
      </c>
      <c r="B167" s="272">
        <f>Volume!J168</f>
        <v>609</v>
      </c>
      <c r="C167" s="70">
        <v>599.7</v>
      </c>
      <c r="D167" s="264">
        <f t="shared" si="6"/>
        <v>-9.299999999999955</v>
      </c>
      <c r="E167" s="331">
        <f t="shared" si="7"/>
        <v>-0.01527093596059106</v>
      </c>
      <c r="F167" s="264">
        <v>-6.349999999999909</v>
      </c>
      <c r="G167" s="159">
        <f t="shared" si="8"/>
        <v>-2.9500000000000455</v>
      </c>
      <c r="L167" s="267"/>
    </row>
    <row r="168" spans="1:12" s="69" customFormat="1" ht="13.5">
      <c r="A168" s="193" t="s">
        <v>428</v>
      </c>
      <c r="B168" s="272">
        <f>Volume!J169</f>
        <v>164.35</v>
      </c>
      <c r="C168" s="70">
        <v>164.8</v>
      </c>
      <c r="D168" s="264">
        <f t="shared" si="6"/>
        <v>0.45000000000001705</v>
      </c>
      <c r="E168" s="331">
        <f t="shared" si="7"/>
        <v>0.002738059020383432</v>
      </c>
      <c r="F168" s="264">
        <v>0.5</v>
      </c>
      <c r="G168" s="159">
        <f t="shared" si="8"/>
        <v>-0.04999999999998295</v>
      </c>
      <c r="L168" s="267"/>
    </row>
    <row r="169" spans="1:12" s="69" customFormat="1" ht="13.5">
      <c r="A169" s="193" t="s">
        <v>429</v>
      </c>
      <c r="B169" s="272">
        <f>Volume!J170</f>
        <v>240.45</v>
      </c>
      <c r="C169" s="70">
        <v>241.4</v>
      </c>
      <c r="D169" s="264">
        <f t="shared" si="6"/>
        <v>0.950000000000017</v>
      </c>
      <c r="E169" s="331">
        <f t="shared" si="7"/>
        <v>0.003950925348305332</v>
      </c>
      <c r="F169" s="264">
        <v>1.5</v>
      </c>
      <c r="G169" s="159">
        <f t="shared" si="8"/>
        <v>-0.549999999999983</v>
      </c>
      <c r="L169" s="267"/>
    </row>
    <row r="170" spans="1:12" s="69" customFormat="1" ht="13.5">
      <c r="A170" s="193" t="s">
        <v>151</v>
      </c>
      <c r="B170" s="272">
        <f>Volume!J171</f>
        <v>1050.65</v>
      </c>
      <c r="C170" s="70">
        <v>1047.1</v>
      </c>
      <c r="D170" s="264">
        <f t="shared" si="6"/>
        <v>-3.550000000000182</v>
      </c>
      <c r="E170" s="331">
        <f t="shared" si="7"/>
        <v>-0.0033788607052778583</v>
      </c>
      <c r="F170" s="264">
        <v>1.9500000000000455</v>
      </c>
      <c r="G170" s="159">
        <f t="shared" si="8"/>
        <v>-5.500000000000227</v>
      </c>
      <c r="L170" s="267"/>
    </row>
    <row r="171" spans="1:12" s="69" customFormat="1" ht="13.5">
      <c r="A171" s="193" t="s">
        <v>214</v>
      </c>
      <c r="B171" s="272">
        <f>Volume!J172</f>
        <v>1537.2</v>
      </c>
      <c r="C171" s="70">
        <v>1534.75</v>
      </c>
      <c r="D171" s="264">
        <f t="shared" si="6"/>
        <v>-2.4500000000000455</v>
      </c>
      <c r="E171" s="331">
        <f t="shared" si="7"/>
        <v>-0.0015938069216758037</v>
      </c>
      <c r="F171" s="264">
        <v>3.1000000000001364</v>
      </c>
      <c r="G171" s="159">
        <f t="shared" si="8"/>
        <v>-5.550000000000182</v>
      </c>
      <c r="L171" s="267"/>
    </row>
    <row r="172" spans="1:12" s="69" customFormat="1" ht="13.5">
      <c r="A172" s="193" t="s">
        <v>229</v>
      </c>
      <c r="B172" s="272">
        <f>Volume!J173</f>
        <v>1382.2</v>
      </c>
      <c r="C172" s="70">
        <v>1385.3</v>
      </c>
      <c r="D172" s="264">
        <f t="shared" si="6"/>
        <v>3.099999999999909</v>
      </c>
      <c r="E172" s="331">
        <f t="shared" si="7"/>
        <v>0.002242801331211047</v>
      </c>
      <c r="F172" s="264">
        <v>2.0499999999999545</v>
      </c>
      <c r="G172" s="159">
        <f t="shared" si="8"/>
        <v>1.0499999999999545</v>
      </c>
      <c r="L172" s="267"/>
    </row>
    <row r="173" spans="1:12" s="69" customFormat="1" ht="13.5">
      <c r="A173" s="193" t="s">
        <v>91</v>
      </c>
      <c r="B173" s="272">
        <f>Volume!J174</f>
        <v>75.3</v>
      </c>
      <c r="C173" s="70">
        <v>75.7</v>
      </c>
      <c r="D173" s="264">
        <f t="shared" si="6"/>
        <v>0.4000000000000057</v>
      </c>
      <c r="E173" s="331">
        <f t="shared" si="7"/>
        <v>0.00531208499335997</v>
      </c>
      <c r="F173" s="264">
        <v>0.4000000000000057</v>
      </c>
      <c r="G173" s="159">
        <f t="shared" si="8"/>
        <v>0</v>
      </c>
      <c r="L173" s="267"/>
    </row>
    <row r="174" spans="1:12" s="69" customFormat="1" ht="13.5">
      <c r="A174" s="193" t="s">
        <v>152</v>
      </c>
      <c r="B174" s="272">
        <f>Volume!J175</f>
        <v>242.35</v>
      </c>
      <c r="C174" s="70">
        <v>241.7</v>
      </c>
      <c r="D174" s="264">
        <f t="shared" si="6"/>
        <v>-0.6500000000000057</v>
      </c>
      <c r="E174" s="331">
        <f t="shared" si="7"/>
        <v>-0.0026820713843614843</v>
      </c>
      <c r="F174" s="264">
        <v>-1.5</v>
      </c>
      <c r="G174" s="159">
        <f t="shared" si="8"/>
        <v>0.8499999999999943</v>
      </c>
      <c r="L174" s="267"/>
    </row>
    <row r="175" spans="1:12" s="69" customFormat="1" ht="13.5">
      <c r="A175" s="193" t="s">
        <v>208</v>
      </c>
      <c r="B175" s="272">
        <f>Volume!J176</f>
        <v>686.4</v>
      </c>
      <c r="C175" s="70">
        <v>683.5</v>
      </c>
      <c r="D175" s="264">
        <f t="shared" si="6"/>
        <v>-2.8999999999999773</v>
      </c>
      <c r="E175" s="331">
        <f t="shared" si="7"/>
        <v>-0.004224941724941692</v>
      </c>
      <c r="F175" s="264">
        <v>0.7000000000000455</v>
      </c>
      <c r="G175" s="159">
        <f t="shared" si="8"/>
        <v>-3.6000000000000227</v>
      </c>
      <c r="L175" s="267"/>
    </row>
    <row r="176" spans="1:12" s="69" customFormat="1" ht="13.5">
      <c r="A176" s="193" t="s">
        <v>230</v>
      </c>
      <c r="B176" s="272">
        <f>Volume!J177</f>
        <v>623.15</v>
      </c>
      <c r="C176" s="70">
        <v>625.9</v>
      </c>
      <c r="D176" s="264">
        <f t="shared" si="6"/>
        <v>2.75</v>
      </c>
      <c r="E176" s="331">
        <f t="shared" si="7"/>
        <v>0.0044130626654898504</v>
      </c>
      <c r="F176" s="264">
        <v>-2.7999999999999545</v>
      </c>
      <c r="G176" s="159">
        <f t="shared" si="8"/>
        <v>5.5499999999999545</v>
      </c>
      <c r="L176" s="267"/>
    </row>
    <row r="177" spans="1:12" s="69" customFormat="1" ht="13.5">
      <c r="A177" s="193" t="s">
        <v>185</v>
      </c>
      <c r="B177" s="272">
        <f>Volume!J178</f>
        <v>609.4</v>
      </c>
      <c r="C177" s="70">
        <v>606.15</v>
      </c>
      <c r="D177" s="264">
        <f t="shared" si="6"/>
        <v>-3.25</v>
      </c>
      <c r="E177" s="331">
        <f t="shared" si="7"/>
        <v>-0.005333114538890712</v>
      </c>
      <c r="F177" s="264">
        <v>-3.599999999999909</v>
      </c>
      <c r="G177" s="159">
        <f t="shared" si="8"/>
        <v>0.34999999999990905</v>
      </c>
      <c r="L177" s="267"/>
    </row>
    <row r="178" spans="1:12" s="69" customFormat="1" ht="13.5">
      <c r="A178" s="193" t="s">
        <v>206</v>
      </c>
      <c r="B178" s="272">
        <f>Volume!J179</f>
        <v>825.3</v>
      </c>
      <c r="C178" s="70">
        <v>829.5</v>
      </c>
      <c r="D178" s="264">
        <f t="shared" si="6"/>
        <v>4.2000000000000455</v>
      </c>
      <c r="E178" s="331">
        <f t="shared" si="7"/>
        <v>0.005089058524173083</v>
      </c>
      <c r="F178" s="264">
        <v>1.75</v>
      </c>
      <c r="G178" s="159">
        <f t="shared" si="8"/>
        <v>2.4500000000000455</v>
      </c>
      <c r="L178" s="267"/>
    </row>
    <row r="179" spans="1:12" s="69" customFormat="1" ht="13.5">
      <c r="A179" s="193" t="s">
        <v>118</v>
      </c>
      <c r="B179" s="272">
        <f>Volume!J180</f>
        <v>1147</v>
      </c>
      <c r="C179" s="70">
        <v>1152.75</v>
      </c>
      <c r="D179" s="264">
        <f t="shared" si="6"/>
        <v>5.75</v>
      </c>
      <c r="E179" s="331">
        <f t="shared" si="7"/>
        <v>0.005013077593722755</v>
      </c>
      <c r="F179" s="264">
        <v>5.349999999999909</v>
      </c>
      <c r="G179" s="159">
        <f t="shared" si="8"/>
        <v>0.40000000000009095</v>
      </c>
      <c r="L179" s="267"/>
    </row>
    <row r="180" spans="1:12" s="69" customFormat="1" ht="13.5">
      <c r="A180" s="193" t="s">
        <v>231</v>
      </c>
      <c r="B180" s="272">
        <f>Volume!J181</f>
        <v>1199.4</v>
      </c>
      <c r="C180" s="70">
        <v>1201.25</v>
      </c>
      <c r="D180" s="264">
        <f t="shared" si="6"/>
        <v>1.849999999999909</v>
      </c>
      <c r="E180" s="331">
        <f t="shared" si="7"/>
        <v>0.0015424378856093955</v>
      </c>
      <c r="F180" s="264">
        <v>5.349999999999909</v>
      </c>
      <c r="G180" s="159">
        <f t="shared" si="8"/>
        <v>-3.5</v>
      </c>
      <c r="L180" s="267"/>
    </row>
    <row r="181" spans="1:12" s="69" customFormat="1" ht="13.5">
      <c r="A181" s="193" t="s">
        <v>300</v>
      </c>
      <c r="B181" s="272">
        <f>Volume!J182</f>
        <v>51.15</v>
      </c>
      <c r="C181" s="70">
        <v>51.5</v>
      </c>
      <c r="D181" s="264">
        <f t="shared" si="6"/>
        <v>0.3500000000000014</v>
      </c>
      <c r="E181" s="331">
        <f t="shared" si="7"/>
        <v>0.00684261974584558</v>
      </c>
      <c r="F181" s="264">
        <v>0.3999999999999986</v>
      </c>
      <c r="G181" s="159">
        <f t="shared" si="8"/>
        <v>-0.04999999999999716</v>
      </c>
      <c r="L181" s="267"/>
    </row>
    <row r="182" spans="1:12" s="69" customFormat="1" ht="13.5">
      <c r="A182" s="193" t="s">
        <v>301</v>
      </c>
      <c r="B182" s="272">
        <f>Volume!J183</f>
        <v>26.55</v>
      </c>
      <c r="C182" s="70">
        <v>26.7</v>
      </c>
      <c r="D182" s="264">
        <f t="shared" si="6"/>
        <v>0.14999999999999858</v>
      </c>
      <c r="E182" s="331">
        <f t="shared" si="7"/>
        <v>0.00564971751412424</v>
      </c>
      <c r="F182" s="264">
        <v>0.09999999999999787</v>
      </c>
      <c r="G182" s="159">
        <f t="shared" si="8"/>
        <v>0.05000000000000071</v>
      </c>
      <c r="L182" s="267"/>
    </row>
    <row r="183" spans="1:12" s="69" customFormat="1" ht="13.5">
      <c r="A183" s="193" t="s">
        <v>173</v>
      </c>
      <c r="B183" s="272">
        <f>Volume!J184</f>
        <v>65.75</v>
      </c>
      <c r="C183" s="70">
        <v>65.75</v>
      </c>
      <c r="D183" s="264">
        <f t="shared" si="6"/>
        <v>0</v>
      </c>
      <c r="E183" s="331">
        <f t="shared" si="7"/>
        <v>0</v>
      </c>
      <c r="F183" s="264">
        <v>0.15000000000000568</v>
      </c>
      <c r="G183" s="159">
        <f t="shared" si="8"/>
        <v>-0.15000000000000568</v>
      </c>
      <c r="L183" s="267"/>
    </row>
    <row r="184" spans="1:12" s="69" customFormat="1" ht="13.5">
      <c r="A184" s="193" t="s">
        <v>302</v>
      </c>
      <c r="B184" s="272">
        <f>Volume!J185</f>
        <v>841.25</v>
      </c>
      <c r="C184" s="70">
        <v>846.9</v>
      </c>
      <c r="D184" s="264">
        <f t="shared" si="6"/>
        <v>5.649999999999977</v>
      </c>
      <c r="E184" s="331">
        <f t="shared" si="7"/>
        <v>0.006716196136701311</v>
      </c>
      <c r="F184" s="264">
        <v>5.050000000000068</v>
      </c>
      <c r="G184" s="159">
        <f t="shared" si="8"/>
        <v>0.599999999999909</v>
      </c>
      <c r="L184" s="267"/>
    </row>
    <row r="185" spans="1:12" s="69" customFormat="1" ht="13.5">
      <c r="A185" s="193" t="s">
        <v>82</v>
      </c>
      <c r="B185" s="272">
        <f>Volume!J186</f>
        <v>133.05</v>
      </c>
      <c r="C185" s="70">
        <v>134.15</v>
      </c>
      <c r="D185" s="264">
        <f t="shared" si="6"/>
        <v>1.0999999999999943</v>
      </c>
      <c r="E185" s="331">
        <f t="shared" si="7"/>
        <v>0.00826756858323934</v>
      </c>
      <c r="F185" s="264">
        <v>0.8499999999999943</v>
      </c>
      <c r="G185" s="159">
        <f t="shared" si="8"/>
        <v>0.25</v>
      </c>
      <c r="L185" s="267"/>
    </row>
    <row r="186" spans="1:12" s="69" customFormat="1" ht="13.5">
      <c r="A186" s="193" t="s">
        <v>430</v>
      </c>
      <c r="B186" s="272">
        <f>Volume!J187</f>
        <v>305.55</v>
      </c>
      <c r="C186" s="70">
        <v>303.75</v>
      </c>
      <c r="D186" s="264">
        <f t="shared" si="6"/>
        <v>-1.8000000000000114</v>
      </c>
      <c r="E186" s="331">
        <f t="shared" si="7"/>
        <v>-0.005891016200294588</v>
      </c>
      <c r="F186" s="264">
        <v>0.7999999999999545</v>
      </c>
      <c r="G186" s="159">
        <f t="shared" si="8"/>
        <v>-2.599999999999966</v>
      </c>
      <c r="L186" s="267"/>
    </row>
    <row r="187" spans="1:12" s="69" customFormat="1" ht="13.5">
      <c r="A187" s="193" t="s">
        <v>431</v>
      </c>
      <c r="B187" s="272">
        <f>Volume!J188</f>
        <v>517.2</v>
      </c>
      <c r="C187" s="70">
        <v>520.6</v>
      </c>
      <c r="D187" s="264">
        <f t="shared" si="6"/>
        <v>3.3999999999999773</v>
      </c>
      <c r="E187" s="331">
        <f t="shared" si="7"/>
        <v>0.006573859242072655</v>
      </c>
      <c r="F187" s="264">
        <v>3.1499999999999773</v>
      </c>
      <c r="G187" s="159">
        <f t="shared" si="8"/>
        <v>0.25</v>
      </c>
      <c r="L187" s="267"/>
    </row>
    <row r="188" spans="1:12" s="69" customFormat="1" ht="13.5">
      <c r="A188" s="193" t="s">
        <v>153</v>
      </c>
      <c r="B188" s="272">
        <f>Volume!J189</f>
        <v>620.5</v>
      </c>
      <c r="C188" s="70">
        <v>623.2</v>
      </c>
      <c r="D188" s="264">
        <f t="shared" si="6"/>
        <v>2.7000000000000455</v>
      </c>
      <c r="E188" s="331">
        <f t="shared" si="7"/>
        <v>0.004351329572925134</v>
      </c>
      <c r="F188" s="264">
        <v>1.6499999999999773</v>
      </c>
      <c r="G188" s="159">
        <f t="shared" si="8"/>
        <v>1.0500000000000682</v>
      </c>
      <c r="L188" s="267"/>
    </row>
    <row r="189" spans="1:12" s="69" customFormat="1" ht="13.5">
      <c r="A189" s="193" t="s">
        <v>154</v>
      </c>
      <c r="B189" s="272">
        <f>Volume!J190</f>
        <v>49.8</v>
      </c>
      <c r="C189" s="70">
        <v>49.9</v>
      </c>
      <c r="D189" s="264">
        <f t="shared" si="6"/>
        <v>0.10000000000000142</v>
      </c>
      <c r="E189" s="331">
        <f t="shared" si="7"/>
        <v>0.0020080321285140847</v>
      </c>
      <c r="F189" s="264">
        <v>0</v>
      </c>
      <c r="G189" s="159">
        <f t="shared" si="8"/>
        <v>0.10000000000000142</v>
      </c>
      <c r="L189" s="267"/>
    </row>
    <row r="190" spans="1:12" s="69" customFormat="1" ht="13.5">
      <c r="A190" s="193" t="s">
        <v>303</v>
      </c>
      <c r="B190" s="272">
        <f>Volume!J191</f>
        <v>110.6</v>
      </c>
      <c r="C190" s="70">
        <v>111.15</v>
      </c>
      <c r="D190" s="264">
        <f t="shared" si="6"/>
        <v>0.5500000000000114</v>
      </c>
      <c r="E190" s="331">
        <f t="shared" si="7"/>
        <v>0.004972875226039886</v>
      </c>
      <c r="F190" s="264">
        <v>0.45000000000000284</v>
      </c>
      <c r="G190" s="159">
        <f t="shared" si="8"/>
        <v>0.10000000000000853</v>
      </c>
      <c r="L190" s="267"/>
    </row>
    <row r="191" spans="1:12" s="69" customFormat="1" ht="13.5">
      <c r="A191" s="193" t="s">
        <v>155</v>
      </c>
      <c r="B191" s="272">
        <f>Volume!J192</f>
        <v>464.35</v>
      </c>
      <c r="C191" s="70">
        <v>465.2</v>
      </c>
      <c r="D191" s="264">
        <f t="shared" si="6"/>
        <v>0.8499999999999659</v>
      </c>
      <c r="E191" s="331">
        <f t="shared" si="7"/>
        <v>0.0018305157747388087</v>
      </c>
      <c r="F191" s="264">
        <v>1.1000000000000227</v>
      </c>
      <c r="G191" s="159">
        <f t="shared" si="8"/>
        <v>-0.25000000000005684</v>
      </c>
      <c r="L191" s="267"/>
    </row>
    <row r="192" spans="1:12" s="69" customFormat="1" ht="13.5">
      <c r="A192" s="193" t="s">
        <v>38</v>
      </c>
      <c r="B192" s="272">
        <f>Volume!J193</f>
        <v>522.85</v>
      </c>
      <c r="C192" s="70">
        <v>521</v>
      </c>
      <c r="D192" s="264">
        <f t="shared" si="6"/>
        <v>-1.8500000000000227</v>
      </c>
      <c r="E192" s="331">
        <f t="shared" si="7"/>
        <v>-0.003538299703547906</v>
      </c>
      <c r="F192" s="264">
        <v>1.8000000000000682</v>
      </c>
      <c r="G192" s="159">
        <f t="shared" si="8"/>
        <v>-3.650000000000091</v>
      </c>
      <c r="L192" s="267"/>
    </row>
    <row r="193" spans="1:7" ht="13.5">
      <c r="A193" s="193" t="s">
        <v>156</v>
      </c>
      <c r="B193" s="272">
        <f>Volume!J194</f>
        <v>395.7</v>
      </c>
      <c r="C193" s="70">
        <v>398.25</v>
      </c>
      <c r="D193" s="264">
        <f t="shared" si="6"/>
        <v>2.5500000000000114</v>
      </c>
      <c r="E193" s="331">
        <f t="shared" si="7"/>
        <v>0.006444275966641424</v>
      </c>
      <c r="F193" s="264">
        <v>2.75</v>
      </c>
      <c r="G193" s="159">
        <f t="shared" si="8"/>
        <v>-0.19999999999998863</v>
      </c>
    </row>
    <row r="194" spans="1:7" ht="14.25" thickBot="1">
      <c r="A194" s="194" t="s">
        <v>394</v>
      </c>
      <c r="B194" s="272">
        <f>Volume!J195</f>
        <v>293.55</v>
      </c>
      <c r="C194" s="70">
        <v>293.2</v>
      </c>
      <c r="D194" s="264">
        <f t="shared" si="6"/>
        <v>-0.35000000000002274</v>
      </c>
      <c r="E194" s="331">
        <f t="shared" si="7"/>
        <v>-0.0011923011412025982</v>
      </c>
      <c r="F194" s="264">
        <v>-1.2000000000000455</v>
      </c>
      <c r="G194" s="159">
        <f t="shared" si="8"/>
        <v>0.8500000000000227</v>
      </c>
    </row>
    <row r="195" ht="11.25" customHeight="1" hidden="1">
      <c r="C195" s="70">
        <v>2366.7</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F345" sqref="F345"/>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9" s="133" customFormat="1" ht="19.5" customHeight="1" thickBot="1">
      <c r="A1" s="421" t="s">
        <v>209</v>
      </c>
      <c r="B1" s="422"/>
      <c r="C1" s="422"/>
      <c r="D1" s="422"/>
      <c r="E1" s="422"/>
      <c r="F1" s="421"/>
      <c r="G1" s="422"/>
      <c r="H1" s="422"/>
      <c r="I1" s="422"/>
    </row>
    <row r="2" spans="1:9" s="69" customFormat="1" ht="14.25" thickBot="1">
      <c r="A2" s="134" t="s">
        <v>113</v>
      </c>
      <c r="B2" s="268" t="s">
        <v>213</v>
      </c>
      <c r="C2" s="33" t="s">
        <v>99</v>
      </c>
      <c r="D2" s="268" t="s">
        <v>123</v>
      </c>
      <c r="E2" s="205" t="s">
        <v>215</v>
      </c>
      <c r="F2" s="205" t="s">
        <v>59</v>
      </c>
      <c r="G2" s="205" t="s">
        <v>485</v>
      </c>
      <c r="H2" s="205" t="s">
        <v>483</v>
      </c>
      <c r="I2" s="205" t="s">
        <v>107</v>
      </c>
    </row>
    <row r="3" spans="1:9" s="69" customFormat="1" ht="13.5">
      <c r="A3" s="271" t="s">
        <v>212</v>
      </c>
      <c r="B3" s="179">
        <f>VLOOKUP(A3,Margins!$A$2:$M$195,2,FALSE)</f>
        <v>50</v>
      </c>
      <c r="C3" s="270">
        <f>VLOOKUP(A3,Basis!$A$3:$G$194,2,FALSE)</f>
        <v>4248.65</v>
      </c>
      <c r="D3" s="270">
        <f>VLOOKUP(A3,Basis!$A$3:$G$194,3,FALSE)</f>
        <v>4240</v>
      </c>
      <c r="E3" s="179">
        <f>VLOOKUP(A3,Margins!$A$2:$M$195,7,FALSE)</f>
        <v>21340.975</v>
      </c>
      <c r="F3" s="69">
        <f>VLOOKUP(A3,'Open Int.'!$A$4:$D$195,2,FALSE)</f>
        <v>41021950</v>
      </c>
      <c r="G3" s="69">
        <f>VLOOKUP(A3,'Open Int.'!$A$4:$D$195,3,FALSE)</f>
        <v>187800</v>
      </c>
      <c r="H3" s="69">
        <f>F3-G3</f>
        <v>40834150</v>
      </c>
      <c r="I3" s="331">
        <f>VLOOKUP(A3,'Open Int.'!$A$4:$D$195,4,FALSE)</f>
        <v>0</v>
      </c>
    </row>
    <row r="4" spans="1:9" s="69" customFormat="1" ht="13.5">
      <c r="A4" s="201" t="s">
        <v>134</v>
      </c>
      <c r="B4" s="179">
        <f>VLOOKUP(A4,Margins!$A$2:$M$195,2,FALSE)</f>
        <v>100</v>
      </c>
      <c r="C4" s="272">
        <f>VLOOKUP(A4,Basis!$A$3:$G$194,2,FALSE)</f>
        <v>4656.85</v>
      </c>
      <c r="D4" s="273">
        <f>VLOOKUP(A4,Basis!$A$3:$G$194,3,FALSE)</f>
        <v>4667.15</v>
      </c>
      <c r="E4" s="374">
        <f>VLOOKUP(A4,Margins!$A$2:$M$195,7,FALSE)</f>
        <v>72845.25</v>
      </c>
      <c r="F4" s="69">
        <f>VLOOKUP(A4,'Open Int.'!$A$4:$D$195,2,FALSE)</f>
        <v>309300</v>
      </c>
      <c r="G4" s="69">
        <f>VLOOKUP(A4,'Open Int.'!$A$4:$D$195,3,FALSE)</f>
        <v>-8000</v>
      </c>
      <c r="H4" s="69">
        <f aca="true" t="shared" si="0" ref="H4:H53">F4-G4</f>
        <v>317300</v>
      </c>
      <c r="I4" s="331">
        <f>VLOOKUP(A4,'Open Int.'!$A$4:$D$195,4,FALSE)</f>
        <v>-0.03</v>
      </c>
    </row>
    <row r="5" spans="1:9" s="69" customFormat="1" ht="13.5">
      <c r="A5" s="201" t="s">
        <v>0</v>
      </c>
      <c r="B5" s="179">
        <f>VLOOKUP(A5,Margins!$A$2:$M$195,2,FALSE)</f>
        <v>375</v>
      </c>
      <c r="C5" s="272">
        <f>VLOOKUP(A5,Basis!$A$3:$G$194,2,FALSE)</f>
        <v>849.8</v>
      </c>
      <c r="D5" s="273">
        <f>VLOOKUP(A5,Basis!$A$3:$G$194,3,FALSE)</f>
        <v>851.45</v>
      </c>
      <c r="E5" s="374">
        <f>VLOOKUP(A5,Margins!$A$2:$M$195,7,FALSE)</f>
        <v>51225</v>
      </c>
      <c r="F5" s="69">
        <f>VLOOKUP(A5,'Open Int.'!$A$4:$D$195,2,FALSE)</f>
        <v>2071125</v>
      </c>
      <c r="G5" s="69">
        <f>VLOOKUP(A5,'Open Int.'!$A$4:$D$195,3,FALSE)</f>
        <v>73125</v>
      </c>
      <c r="H5" s="69">
        <f t="shared" si="0"/>
        <v>1998000</v>
      </c>
      <c r="I5" s="331">
        <f>VLOOKUP(A5,'Open Int.'!$A$4:$D$195,4,FALSE)</f>
        <v>0.04</v>
      </c>
    </row>
    <row r="6" spans="1:9" s="69" customFormat="1" ht="13.5">
      <c r="A6" s="193" t="s">
        <v>193</v>
      </c>
      <c r="B6" s="179">
        <f>VLOOKUP(A6,Margins!$A$2:$M$195,2,FALSE)</f>
        <v>100</v>
      </c>
      <c r="C6" s="272">
        <f>VLOOKUP(A6,Basis!$A$3:$G$194,2,FALSE)</f>
        <v>2162.8</v>
      </c>
      <c r="D6" s="273">
        <f>VLOOKUP(A6,Basis!$A$3:$G$194,3,FALSE)</f>
        <v>2135.4</v>
      </c>
      <c r="E6" s="374">
        <f>VLOOKUP(A6,Margins!$A$2:$M$195,7,FALSE)</f>
        <v>33835.536</v>
      </c>
      <c r="F6" s="69">
        <f>VLOOKUP(A6,'Open Int.'!$A$4:$D$195,2,FALSE)</f>
        <v>2090800</v>
      </c>
      <c r="G6" s="69">
        <f>VLOOKUP(A6,'Open Int.'!$A$4:$D$195,3,FALSE)</f>
        <v>94400</v>
      </c>
      <c r="H6" s="69">
        <f t="shared" si="0"/>
        <v>1996400</v>
      </c>
      <c r="I6" s="331">
        <f>VLOOKUP(A6,'Open Int.'!$A$4:$D$195,4,FALSE)</f>
        <v>0.05</v>
      </c>
    </row>
    <row r="7" spans="1:9" s="14" customFormat="1" ht="13.5">
      <c r="A7" s="201" t="s">
        <v>232</v>
      </c>
      <c r="B7" s="179">
        <f>VLOOKUP(A7,Margins!$A$2:$M$195,2,FALSE)</f>
        <v>500</v>
      </c>
      <c r="C7" s="272">
        <f>VLOOKUP(A7,Basis!$A$3:$G$194,2,FALSE)</f>
        <v>824.95</v>
      </c>
      <c r="D7" s="273">
        <f>VLOOKUP(A7,Basis!$A$3:$G$194,3,FALSE)</f>
        <v>823.15</v>
      </c>
      <c r="E7" s="374">
        <f>VLOOKUP(A7,Margins!$A$2:$M$195,7,FALSE)</f>
        <v>64163.75</v>
      </c>
      <c r="F7" s="69">
        <f>VLOOKUP(A7,'Open Int.'!$A$4:$D$195,2,FALSE)</f>
        <v>10325000</v>
      </c>
      <c r="G7" s="69">
        <f>VLOOKUP(A7,'Open Int.'!$A$4:$D$195,3,FALSE)</f>
        <v>314500</v>
      </c>
      <c r="H7" s="69">
        <f t="shared" si="0"/>
        <v>10010500</v>
      </c>
      <c r="I7" s="331">
        <f>VLOOKUP(A7,'Open Int.'!$A$4:$D$195,4,FALSE)</f>
        <v>0.03</v>
      </c>
    </row>
    <row r="8" spans="1:9" s="69" customFormat="1" ht="13.5">
      <c r="A8" s="201" t="s">
        <v>1</v>
      </c>
      <c r="B8" s="179">
        <f>VLOOKUP(A8,Margins!$A$2:$M$195,2,FALSE)</f>
        <v>300</v>
      </c>
      <c r="C8" s="272">
        <f>VLOOKUP(A8,Basis!$A$3:$G$194,2,FALSE)</f>
        <v>1425.8</v>
      </c>
      <c r="D8" s="273">
        <f>VLOOKUP(A8,Basis!$A$3:$G$194,3,FALSE)</f>
        <v>1422.65</v>
      </c>
      <c r="E8" s="374">
        <f>VLOOKUP(A8,Margins!$A$2:$M$195,7,FALSE)</f>
        <v>66570</v>
      </c>
      <c r="F8" s="69">
        <f>VLOOKUP(A8,'Open Int.'!$A$4:$D$195,2,FALSE)</f>
        <v>2670900</v>
      </c>
      <c r="G8" s="69">
        <f>VLOOKUP(A8,'Open Int.'!$A$4:$D$195,3,FALSE)</f>
        <v>1800</v>
      </c>
      <c r="H8" s="69">
        <f t="shared" si="0"/>
        <v>2669100</v>
      </c>
      <c r="I8" s="331">
        <f>VLOOKUP(A8,'Open Int.'!$A$4:$D$195,4,FALSE)</f>
        <v>0</v>
      </c>
    </row>
    <row r="9" spans="1:9" s="69" customFormat="1" ht="13.5">
      <c r="A9" s="201" t="s">
        <v>2</v>
      </c>
      <c r="B9" s="179">
        <f>VLOOKUP(A9,Margins!$A$2:$M$195,2,FALSE)</f>
        <v>1100</v>
      </c>
      <c r="C9" s="272">
        <f>VLOOKUP(A9,Basis!$A$3:$G$194,2,FALSE)</f>
        <v>333</v>
      </c>
      <c r="D9" s="273">
        <f>VLOOKUP(A9,Basis!$A$3:$G$194,3,FALSE)</f>
        <v>333.15</v>
      </c>
      <c r="E9" s="374">
        <f>VLOOKUP(A9,Margins!$A$2:$M$195,7,FALSE)</f>
        <v>57629</v>
      </c>
      <c r="F9" s="69">
        <f>VLOOKUP(A9,'Open Int.'!$A$4:$D$195,2,FALSE)</f>
        <v>2416700</v>
      </c>
      <c r="G9" s="69">
        <f>VLOOKUP(A9,'Open Int.'!$A$4:$D$195,3,FALSE)</f>
        <v>17600</v>
      </c>
      <c r="H9" s="69">
        <f t="shared" si="0"/>
        <v>2399100</v>
      </c>
      <c r="I9" s="331">
        <f>VLOOKUP(A9,'Open Int.'!$A$4:$D$195,4,FALSE)</f>
        <v>0.01</v>
      </c>
    </row>
    <row r="10" spans="1:9" s="69" customFormat="1" ht="13.5">
      <c r="A10" s="201" t="s">
        <v>3</v>
      </c>
      <c r="B10" s="179">
        <f>VLOOKUP(A10,Margins!$A$2:$M$195,2,FALSE)</f>
        <v>1250</v>
      </c>
      <c r="C10" s="272">
        <f>VLOOKUP(A10,Basis!$A$3:$G$194,2,FALSE)</f>
        <v>210.15</v>
      </c>
      <c r="D10" s="273">
        <f>VLOOKUP(A10,Basis!$A$3:$G$194,3,FALSE)</f>
        <v>210.15</v>
      </c>
      <c r="E10" s="374">
        <f>VLOOKUP(A10,Margins!$A$2:$M$195,7,FALSE)</f>
        <v>41071.875</v>
      </c>
      <c r="F10" s="69">
        <f>VLOOKUP(A10,'Open Int.'!$A$4:$D$195,2,FALSE)</f>
        <v>10205000</v>
      </c>
      <c r="G10" s="69">
        <f>VLOOKUP(A10,'Open Int.'!$A$4:$D$195,3,FALSE)</f>
        <v>-312500</v>
      </c>
      <c r="H10" s="69">
        <f t="shared" si="0"/>
        <v>10517500</v>
      </c>
      <c r="I10" s="331">
        <f>VLOOKUP(A10,'Open Int.'!$A$4:$D$195,4,FALSE)</f>
        <v>-0.03</v>
      </c>
    </row>
    <row r="11" spans="1:9" s="69" customFormat="1" ht="13.5">
      <c r="A11" s="201" t="s">
        <v>139</v>
      </c>
      <c r="B11" s="179">
        <f>VLOOKUP(A11,Margins!$A$2:$M$195,2,FALSE)</f>
        <v>2700</v>
      </c>
      <c r="C11" s="272">
        <f>VLOOKUP(A11,Basis!$A$3:$G$194,2,FALSE)</f>
        <v>102.9</v>
      </c>
      <c r="D11" s="273">
        <f>VLOOKUP(A11,Basis!$A$3:$G$194,3,FALSE)</f>
        <v>102.45</v>
      </c>
      <c r="E11" s="374">
        <f>VLOOKUP(A11,Margins!$A$2:$M$195,7,FALSE)</f>
        <v>44050.5</v>
      </c>
      <c r="F11" s="69">
        <f>VLOOKUP(A11,'Open Int.'!$A$4:$D$195,2,FALSE)</f>
        <v>7176600</v>
      </c>
      <c r="G11" s="69">
        <f>VLOOKUP(A11,'Open Int.'!$A$4:$D$195,3,FALSE)</f>
        <v>51300</v>
      </c>
      <c r="H11" s="69">
        <f t="shared" si="0"/>
        <v>7125300</v>
      </c>
      <c r="I11" s="331">
        <f>VLOOKUP(A11,'Open Int.'!$A$4:$D$195,4,FALSE)</f>
        <v>0.01</v>
      </c>
    </row>
    <row r="12" spans="1:9" s="69" customFormat="1" ht="13.5">
      <c r="A12" s="201" t="s">
        <v>304</v>
      </c>
      <c r="B12" s="179">
        <f>VLOOKUP(A12,Margins!$A$2:$M$195,2,FALSE)</f>
        <v>400</v>
      </c>
      <c r="C12" s="272">
        <f>VLOOKUP(A12,Basis!$A$3:$G$194,2,FALSE)</f>
        <v>641.6</v>
      </c>
      <c r="D12" s="273">
        <f>VLOOKUP(A12,Basis!$A$3:$G$194,3,FALSE)</f>
        <v>643.15</v>
      </c>
      <c r="E12" s="374">
        <f>VLOOKUP(A12,Margins!$A$2:$M$195,7,FALSE)</f>
        <v>40663.616</v>
      </c>
      <c r="F12" s="69">
        <f>VLOOKUP(A12,'Open Int.'!$A$4:$D$195,2,FALSE)</f>
        <v>4742400</v>
      </c>
      <c r="G12" s="69">
        <f>VLOOKUP(A12,'Open Int.'!$A$4:$D$195,3,FALSE)</f>
        <v>-132800</v>
      </c>
      <c r="H12" s="69">
        <f t="shared" si="0"/>
        <v>4875200</v>
      </c>
      <c r="I12" s="331">
        <f>VLOOKUP(A12,'Open Int.'!$A$4:$D$195,4,FALSE)</f>
        <v>-0.03</v>
      </c>
    </row>
    <row r="13" spans="1:9" s="69" customFormat="1" ht="13.5">
      <c r="A13" s="201" t="s">
        <v>89</v>
      </c>
      <c r="B13" s="179">
        <f>VLOOKUP(A13,Margins!$A$2:$M$195,2,FALSE)</f>
        <v>750</v>
      </c>
      <c r="C13" s="272">
        <f>VLOOKUP(A13,Basis!$A$3:$G$194,2,FALSE)</f>
        <v>297.35</v>
      </c>
      <c r="D13" s="273">
        <f>VLOOKUP(A13,Basis!$A$3:$G$194,3,FALSE)</f>
        <v>296.25</v>
      </c>
      <c r="E13" s="374">
        <f>VLOOKUP(A13,Margins!$A$2:$M$195,7,FALSE)</f>
        <v>40735.3425</v>
      </c>
      <c r="F13" s="69">
        <f>VLOOKUP(A13,'Open Int.'!$A$4:$D$195,2,FALSE)</f>
        <v>4917750</v>
      </c>
      <c r="G13" s="69">
        <f>VLOOKUP(A13,'Open Int.'!$A$4:$D$195,3,FALSE)</f>
        <v>144000</v>
      </c>
      <c r="H13" s="69">
        <f t="shared" si="0"/>
        <v>4773750</v>
      </c>
      <c r="I13" s="331">
        <f>VLOOKUP(A13,'Open Int.'!$A$4:$D$195,4,FALSE)</f>
        <v>0.03</v>
      </c>
    </row>
    <row r="14" spans="1:9" s="69" customFormat="1" ht="13.5">
      <c r="A14" s="201" t="s">
        <v>140</v>
      </c>
      <c r="B14" s="179">
        <f>VLOOKUP(A14,Margins!$A$2:$M$195,2,FALSE)</f>
        <v>300</v>
      </c>
      <c r="C14" s="272">
        <f>VLOOKUP(A14,Basis!$A$3:$G$194,2,FALSE)</f>
        <v>1269.3</v>
      </c>
      <c r="D14" s="273">
        <f>VLOOKUP(A14,Basis!$A$3:$G$194,3,FALSE)</f>
        <v>1261.45</v>
      </c>
      <c r="E14" s="374">
        <f>VLOOKUP(A14,Margins!$A$2:$M$195,7,FALSE)</f>
        <v>60688.50000000001</v>
      </c>
      <c r="F14" s="69">
        <f>VLOOKUP(A14,'Open Int.'!$A$4:$D$195,2,FALSE)</f>
        <v>715800</v>
      </c>
      <c r="G14" s="69">
        <f>VLOOKUP(A14,'Open Int.'!$A$4:$D$195,3,FALSE)</f>
        <v>40500</v>
      </c>
      <c r="H14" s="69">
        <f t="shared" si="0"/>
        <v>675300</v>
      </c>
      <c r="I14" s="331">
        <f>VLOOKUP(A14,'Open Int.'!$A$4:$D$195,4,FALSE)</f>
        <v>0.06</v>
      </c>
    </row>
    <row r="15" spans="1:9" s="69" customFormat="1" ht="13.5">
      <c r="A15" s="201" t="s">
        <v>24</v>
      </c>
      <c r="B15" s="179">
        <f>VLOOKUP(A15,Margins!$A$2:$M$195,2,FALSE)</f>
        <v>88</v>
      </c>
      <c r="C15" s="272">
        <f>VLOOKUP(A15,Basis!$A$3:$G$194,2,FALSE)</f>
        <v>2511.45</v>
      </c>
      <c r="D15" s="273">
        <f>VLOOKUP(A15,Basis!$A$3:$G$194,3,FALSE)</f>
        <v>2509.05</v>
      </c>
      <c r="E15" s="374">
        <f>VLOOKUP(A15,Margins!$A$2:$M$195,7,FALSE)</f>
        <v>34031.579999999994</v>
      </c>
      <c r="F15" s="69">
        <f>VLOOKUP(A15,'Open Int.'!$A$4:$D$195,2,FALSE)</f>
        <v>716496</v>
      </c>
      <c r="G15" s="69">
        <f>VLOOKUP(A15,'Open Int.'!$A$4:$D$195,3,FALSE)</f>
        <v>47960</v>
      </c>
      <c r="H15" s="69">
        <f t="shared" si="0"/>
        <v>668536</v>
      </c>
      <c r="I15" s="331">
        <f>VLOOKUP(A15,'Open Int.'!$A$4:$D$195,4,FALSE)</f>
        <v>0.07</v>
      </c>
    </row>
    <row r="16" spans="1:9" s="69" customFormat="1" ht="13.5">
      <c r="A16" s="193" t="s">
        <v>195</v>
      </c>
      <c r="B16" s="179">
        <f>VLOOKUP(A16,Margins!$A$2:$M$195,2,FALSE)</f>
        <v>2062</v>
      </c>
      <c r="C16" s="272">
        <f>VLOOKUP(A16,Basis!$A$3:$G$194,2,FALSE)</f>
        <v>118.15</v>
      </c>
      <c r="D16" s="273">
        <f>VLOOKUP(A16,Basis!$A$3:$G$194,3,FALSE)</f>
        <v>118.15</v>
      </c>
      <c r="E16" s="374">
        <f>VLOOKUP(A16,Margins!$A$2:$M$195,7,FALSE)</f>
        <v>37296.425</v>
      </c>
      <c r="F16" s="69">
        <f>VLOOKUP(A16,'Open Int.'!$A$4:$D$195,2,FALSE)</f>
        <v>24442948</v>
      </c>
      <c r="G16" s="69">
        <f>VLOOKUP(A16,'Open Int.'!$A$4:$D$195,3,FALSE)</f>
        <v>-3391990</v>
      </c>
      <c r="H16" s="69">
        <f t="shared" si="0"/>
        <v>27834938</v>
      </c>
      <c r="I16" s="331">
        <f>VLOOKUP(A16,'Open Int.'!$A$4:$D$195,4,FALSE)</f>
        <v>-0.12</v>
      </c>
    </row>
    <row r="17" spans="1:9" s="69" customFormat="1" ht="13.5">
      <c r="A17" s="201" t="s">
        <v>197</v>
      </c>
      <c r="B17" s="179">
        <f>VLOOKUP(A17,Margins!$A$2:$M$195,2,FALSE)</f>
        <v>650</v>
      </c>
      <c r="C17" s="272">
        <f>VLOOKUP(A17,Basis!$A$3:$G$194,2,FALSE)</f>
        <v>337.25</v>
      </c>
      <c r="D17" s="273">
        <f>VLOOKUP(A17,Basis!$A$3:$G$194,3,FALSE)</f>
        <v>338.65</v>
      </c>
      <c r="E17" s="374">
        <f>VLOOKUP(A17,Margins!$A$2:$M$195,7,FALSE)</f>
        <v>34386.625</v>
      </c>
      <c r="F17" s="69">
        <f>VLOOKUP(A17,'Open Int.'!$A$4:$D$195,2,FALSE)</f>
        <v>3526250</v>
      </c>
      <c r="G17" s="69">
        <f>VLOOKUP(A17,'Open Int.'!$A$4:$D$195,3,FALSE)</f>
        <v>118950</v>
      </c>
      <c r="H17" s="69">
        <f t="shared" si="0"/>
        <v>3407300</v>
      </c>
      <c r="I17" s="331">
        <f>VLOOKUP(A17,'Open Int.'!$A$4:$D$195,4,FALSE)</f>
        <v>0.03</v>
      </c>
    </row>
    <row r="18" spans="1:9" s="69" customFormat="1" ht="13.5">
      <c r="A18" s="201" t="s">
        <v>4</v>
      </c>
      <c r="B18" s="179">
        <f>VLOOKUP(A18,Margins!$A$2:$M$195,2,FALSE)</f>
        <v>150</v>
      </c>
      <c r="C18" s="272">
        <f>VLOOKUP(A18,Basis!$A$3:$G$194,2,FALSE)</f>
        <v>1814.55</v>
      </c>
      <c r="D18" s="273">
        <f>VLOOKUP(A18,Basis!$A$3:$G$194,3,FALSE)</f>
        <v>1815.15</v>
      </c>
      <c r="E18" s="374">
        <f>VLOOKUP(A18,Margins!$A$2:$M$195,7,FALSE)</f>
        <v>43322.625</v>
      </c>
      <c r="F18" s="69">
        <f>VLOOKUP(A18,'Open Int.'!$A$4:$D$195,2,FALSE)</f>
        <v>1262550</v>
      </c>
      <c r="G18" s="69">
        <f>VLOOKUP(A18,'Open Int.'!$A$4:$D$195,3,FALSE)</f>
        <v>-21300</v>
      </c>
      <c r="H18" s="69">
        <f t="shared" si="0"/>
        <v>1283850</v>
      </c>
      <c r="I18" s="331">
        <f>VLOOKUP(A18,'Open Int.'!$A$4:$D$195,4,FALSE)</f>
        <v>-0.02</v>
      </c>
    </row>
    <row r="19" spans="1:9" s="69" customFormat="1" ht="13.5">
      <c r="A19" s="201" t="s">
        <v>79</v>
      </c>
      <c r="B19" s="179">
        <f>VLOOKUP(A19,Margins!$A$2:$M$195,2,FALSE)</f>
        <v>200</v>
      </c>
      <c r="C19" s="272">
        <f>VLOOKUP(A19,Basis!$A$3:$G$194,2,FALSE)</f>
        <v>1100.05</v>
      </c>
      <c r="D19" s="273">
        <f>VLOOKUP(A19,Basis!$A$3:$G$194,3,FALSE)</f>
        <v>1103.2</v>
      </c>
      <c r="E19" s="374">
        <f>VLOOKUP(A19,Margins!$A$2:$M$195,7,FALSE)</f>
        <v>34638.5</v>
      </c>
      <c r="F19" s="69">
        <f>VLOOKUP(A19,'Open Int.'!$A$4:$D$195,2,FALSE)</f>
        <v>1715600</v>
      </c>
      <c r="G19" s="69">
        <f>VLOOKUP(A19,'Open Int.'!$A$4:$D$195,3,FALSE)</f>
        <v>-29400</v>
      </c>
      <c r="H19" s="69">
        <f t="shared" si="0"/>
        <v>1745000</v>
      </c>
      <c r="I19" s="331">
        <f>VLOOKUP(A19,'Open Int.'!$A$4:$D$195,4,FALSE)</f>
        <v>-0.02</v>
      </c>
    </row>
    <row r="20" spans="1:9" s="69" customFormat="1" ht="13.5">
      <c r="A20" s="201" t="s">
        <v>196</v>
      </c>
      <c r="B20" s="179">
        <f>VLOOKUP(A20,Margins!$A$2:$M$195,2,FALSE)</f>
        <v>400</v>
      </c>
      <c r="C20" s="272">
        <f>VLOOKUP(A20,Basis!$A$3:$G$194,2,FALSE)</f>
        <v>669.4</v>
      </c>
      <c r="D20" s="273">
        <f>VLOOKUP(A20,Basis!$A$3:$G$194,3,FALSE)</f>
        <v>667.3</v>
      </c>
      <c r="E20" s="374">
        <f>VLOOKUP(A20,Margins!$A$2:$M$195,7,FALSE)</f>
        <v>41980</v>
      </c>
      <c r="F20" s="69">
        <f>VLOOKUP(A20,'Open Int.'!$A$4:$D$195,2,FALSE)</f>
        <v>1945600</v>
      </c>
      <c r="G20" s="69">
        <f>VLOOKUP(A20,'Open Int.'!$A$4:$D$195,3,FALSE)</f>
        <v>22000</v>
      </c>
      <c r="H20" s="69">
        <f t="shared" si="0"/>
        <v>1923600</v>
      </c>
      <c r="I20" s="331">
        <f>VLOOKUP(A20,'Open Int.'!$A$4:$D$195,4,FALSE)</f>
        <v>0.01</v>
      </c>
    </row>
    <row r="21" spans="1:9" s="69" customFormat="1" ht="13.5">
      <c r="A21" s="201" t="s">
        <v>5</v>
      </c>
      <c r="B21" s="179">
        <f>VLOOKUP(A21,Margins!$A$2:$M$195,2,FALSE)</f>
        <v>1595</v>
      </c>
      <c r="C21" s="272">
        <f>VLOOKUP(A21,Basis!$A$3:$G$194,2,FALSE)</f>
        <v>162.7</v>
      </c>
      <c r="D21" s="273">
        <f>VLOOKUP(A21,Basis!$A$3:$G$194,3,FALSE)</f>
        <v>162.9</v>
      </c>
      <c r="E21" s="374">
        <f>VLOOKUP(A21,Margins!$A$2:$M$195,7,FALSE)</f>
        <v>40760.225</v>
      </c>
      <c r="F21" s="69">
        <f>VLOOKUP(A21,'Open Int.'!$A$4:$D$195,2,FALSE)</f>
        <v>30365610</v>
      </c>
      <c r="G21" s="69">
        <f>VLOOKUP(A21,'Open Int.'!$A$4:$D$195,3,FALSE)</f>
        <v>54230</v>
      </c>
      <c r="H21" s="69">
        <f t="shared" si="0"/>
        <v>30311380</v>
      </c>
      <c r="I21" s="331">
        <f>VLOOKUP(A21,'Open Int.'!$A$4:$D$195,4,FALSE)</f>
        <v>0</v>
      </c>
    </row>
    <row r="22" spans="1:9" s="69" customFormat="1" ht="13.5">
      <c r="A22" s="201" t="s">
        <v>198</v>
      </c>
      <c r="B22" s="179">
        <f>VLOOKUP(A22,Margins!$A$2:$M$195,2,FALSE)</f>
        <v>1000</v>
      </c>
      <c r="C22" s="272">
        <f>VLOOKUP(A22,Basis!$A$3:$G$194,2,FALSE)</f>
        <v>188.6</v>
      </c>
      <c r="D22" s="273">
        <f>VLOOKUP(A22,Basis!$A$3:$G$194,3,FALSE)</f>
        <v>188.9</v>
      </c>
      <c r="E22" s="374">
        <f>VLOOKUP(A22,Margins!$A$2:$M$195,7,FALSE)</f>
        <v>29770</v>
      </c>
      <c r="F22" s="69">
        <f>VLOOKUP(A22,'Open Int.'!$A$4:$D$195,2,FALSE)</f>
        <v>11321000</v>
      </c>
      <c r="G22" s="69">
        <f>VLOOKUP(A22,'Open Int.'!$A$4:$D$195,3,FALSE)</f>
        <v>350000</v>
      </c>
      <c r="H22" s="69">
        <f t="shared" si="0"/>
        <v>10971000</v>
      </c>
      <c r="I22" s="331">
        <f>VLOOKUP(A22,'Open Int.'!$A$4:$D$195,4,FALSE)</f>
        <v>0.03</v>
      </c>
    </row>
    <row r="23" spans="1:9" s="69" customFormat="1" ht="13.5">
      <c r="A23" s="201" t="s">
        <v>199</v>
      </c>
      <c r="B23" s="179">
        <f>VLOOKUP(A23,Margins!$A$2:$M$195,2,FALSE)</f>
        <v>1300</v>
      </c>
      <c r="C23" s="272">
        <f>VLOOKUP(A23,Basis!$A$3:$G$194,2,FALSE)</f>
        <v>263.05</v>
      </c>
      <c r="D23" s="273">
        <f>VLOOKUP(A23,Basis!$A$3:$G$194,3,FALSE)</f>
        <v>264.5</v>
      </c>
      <c r="E23" s="374">
        <f>VLOOKUP(A23,Margins!$A$2:$M$195,7,FALSE)</f>
        <v>60388.24999999999</v>
      </c>
      <c r="F23" s="69">
        <f>VLOOKUP(A23,'Open Int.'!$A$4:$D$195,2,FALSE)</f>
        <v>4070300</v>
      </c>
      <c r="G23" s="69">
        <f>VLOOKUP(A23,'Open Int.'!$A$4:$D$195,3,FALSE)</f>
        <v>0</v>
      </c>
      <c r="H23" s="69">
        <f t="shared" si="0"/>
        <v>4070300</v>
      </c>
      <c r="I23" s="331">
        <f>VLOOKUP(A23,'Open Int.'!$A$4:$D$195,4,FALSE)</f>
        <v>0</v>
      </c>
    </row>
    <row r="24" spans="1:9" s="69" customFormat="1" ht="13.5">
      <c r="A24" s="201" t="s">
        <v>305</v>
      </c>
      <c r="B24" s="179">
        <f>VLOOKUP(A24,Margins!$A$2:$M$195,2,FALSE)</f>
        <v>350</v>
      </c>
      <c r="C24" s="272">
        <f>VLOOKUP(A24,Basis!$A$3:$G$194,2,FALSE)</f>
        <v>948.15</v>
      </c>
      <c r="D24" s="273">
        <f>VLOOKUP(A24,Basis!$A$3:$G$194,3,FALSE)</f>
        <v>953.4</v>
      </c>
      <c r="E24" s="374">
        <f>VLOOKUP(A24,Margins!$A$2:$M$195,7,FALSE)</f>
        <v>52180.625</v>
      </c>
      <c r="F24" s="69">
        <f>VLOOKUP(A24,'Open Int.'!$A$4:$D$195,2,FALSE)</f>
        <v>10762500</v>
      </c>
      <c r="G24" s="69">
        <f>VLOOKUP(A24,'Open Int.'!$A$4:$D$195,3,FALSE)</f>
        <v>246400</v>
      </c>
      <c r="H24" s="69">
        <f t="shared" si="0"/>
        <v>10516100</v>
      </c>
      <c r="I24" s="331">
        <f>VLOOKUP(A24,'Open Int.'!$A$4:$D$195,4,FALSE)</f>
        <v>0.02</v>
      </c>
    </row>
    <row r="25" spans="1:9" s="69" customFormat="1" ht="13.5">
      <c r="A25" s="193" t="s">
        <v>201</v>
      </c>
      <c r="B25" s="179">
        <f>VLOOKUP(A25,Margins!$A$2:$M$195,2,FALSE)</f>
        <v>100</v>
      </c>
      <c r="C25" s="272">
        <f>VLOOKUP(A25,Basis!$A$3:$G$194,2,FALSE)</f>
        <v>1954.2</v>
      </c>
      <c r="D25" s="273">
        <f>VLOOKUP(A25,Basis!$A$3:$G$194,3,FALSE)</f>
        <v>1957</v>
      </c>
      <c r="E25" s="374">
        <f>VLOOKUP(A25,Margins!$A$2:$M$195,7,FALSE)</f>
        <v>30802</v>
      </c>
      <c r="F25" s="69">
        <f>VLOOKUP(A25,'Open Int.'!$A$4:$D$195,2,FALSE)</f>
        <v>5450800</v>
      </c>
      <c r="G25" s="69">
        <f>VLOOKUP(A25,'Open Int.'!$A$4:$D$195,3,FALSE)</f>
        <v>-103000</v>
      </c>
      <c r="H25" s="69">
        <f t="shared" si="0"/>
        <v>5553800</v>
      </c>
      <c r="I25" s="331">
        <f>VLOOKUP(A25,'Open Int.'!$A$4:$D$195,4,FALSE)</f>
        <v>-0.02</v>
      </c>
    </row>
    <row r="26" spans="1:9" s="69" customFormat="1" ht="13.5">
      <c r="A26" s="201" t="s">
        <v>35</v>
      </c>
      <c r="B26" s="179">
        <f>VLOOKUP(A26,Margins!$A$2:$M$195,2,FALSE)</f>
        <v>1100</v>
      </c>
      <c r="C26" s="272">
        <f>VLOOKUP(A26,Basis!$A$3:$G$194,2,FALSE)</f>
        <v>347.4</v>
      </c>
      <c r="D26" s="273">
        <f>VLOOKUP(A26,Basis!$A$3:$G$194,3,FALSE)</f>
        <v>346</v>
      </c>
      <c r="E26" s="374">
        <f>VLOOKUP(A26,Margins!$A$2:$M$195,7,FALSE)</f>
        <v>59862</v>
      </c>
      <c r="F26" s="69">
        <f>VLOOKUP(A26,'Open Int.'!$A$4:$D$195,2,FALSE)</f>
        <v>2245100</v>
      </c>
      <c r="G26" s="69">
        <f>VLOOKUP(A26,'Open Int.'!$A$4:$D$195,3,FALSE)</f>
        <v>-107800</v>
      </c>
      <c r="H26" s="69">
        <f t="shared" si="0"/>
        <v>2352900</v>
      </c>
      <c r="I26" s="331">
        <f>VLOOKUP(A26,'Open Int.'!$A$4:$D$195,4,FALSE)</f>
        <v>-0.05</v>
      </c>
    </row>
    <row r="27" spans="1:9" s="69" customFormat="1" ht="13.5">
      <c r="A27" s="201" t="s">
        <v>6</v>
      </c>
      <c r="B27" s="179">
        <f>VLOOKUP(A27,Margins!$A$2:$M$195,2,FALSE)</f>
        <v>2250</v>
      </c>
      <c r="C27" s="272">
        <f>VLOOKUP(A27,Basis!$A$3:$G$194,2,FALSE)</f>
        <v>155.05</v>
      </c>
      <c r="D27" s="273">
        <f>VLOOKUP(A27,Basis!$A$3:$G$194,3,FALSE)</f>
        <v>155.1</v>
      </c>
      <c r="E27" s="374">
        <f>VLOOKUP(A27,Margins!$A$2:$M$195,7,FALSE)</f>
        <v>54590.625</v>
      </c>
      <c r="F27" s="69">
        <f>VLOOKUP(A27,'Open Int.'!$A$4:$D$195,2,FALSE)</f>
        <v>18938250</v>
      </c>
      <c r="G27" s="69">
        <f>VLOOKUP(A27,'Open Int.'!$A$4:$D$195,3,FALSE)</f>
        <v>-148500</v>
      </c>
      <c r="H27" s="69">
        <f t="shared" si="0"/>
        <v>19086750</v>
      </c>
      <c r="I27" s="331">
        <f>VLOOKUP(A27,'Open Int.'!$A$4:$D$195,4,FALSE)</f>
        <v>-0.01</v>
      </c>
    </row>
    <row r="28" spans="1:9" s="69" customFormat="1" ht="13.5">
      <c r="A28" s="201" t="s">
        <v>210</v>
      </c>
      <c r="B28" s="179">
        <f>VLOOKUP(A28,Margins!$A$2:$M$195,2,FALSE)</f>
        <v>200</v>
      </c>
      <c r="C28" s="272">
        <f>VLOOKUP(A28,Basis!$A$3:$G$194,2,FALSE)</f>
        <v>2026.65</v>
      </c>
      <c r="D28" s="273">
        <f>VLOOKUP(A28,Basis!$A$3:$G$194,3,FALSE)</f>
        <v>2024.1</v>
      </c>
      <c r="E28" s="374">
        <f>VLOOKUP(A28,Margins!$A$2:$M$195,7,FALSE)</f>
        <v>63092.5</v>
      </c>
      <c r="F28" s="69">
        <f>VLOOKUP(A28,'Open Int.'!$A$4:$D$195,2,FALSE)</f>
        <v>2527200</v>
      </c>
      <c r="G28" s="69">
        <f>VLOOKUP(A28,'Open Int.'!$A$4:$D$195,3,FALSE)</f>
        <v>-1400</v>
      </c>
      <c r="H28" s="69">
        <f t="shared" si="0"/>
        <v>2528600</v>
      </c>
      <c r="I28" s="331">
        <f>VLOOKUP(A28,'Open Int.'!$A$4:$D$195,4,FALSE)</f>
        <v>0</v>
      </c>
    </row>
    <row r="29" spans="1:9" s="69" customFormat="1" ht="13.5">
      <c r="A29" s="201" t="s">
        <v>7</v>
      </c>
      <c r="B29" s="179">
        <f>VLOOKUP(A29,Margins!$A$2:$M$195,2,FALSE)</f>
        <v>312</v>
      </c>
      <c r="C29" s="272">
        <f>VLOOKUP(A29,Basis!$A$3:$G$194,2,FALSE)</f>
        <v>713.45</v>
      </c>
      <c r="D29" s="273">
        <f>VLOOKUP(A29,Basis!$A$3:$G$194,3,FALSE)</f>
        <v>714.1</v>
      </c>
      <c r="E29" s="374">
        <f>VLOOKUP(A29,Margins!$A$2:$M$195,7,FALSE)</f>
        <v>34654.62</v>
      </c>
      <c r="F29" s="69">
        <f>VLOOKUP(A29,'Open Int.'!$A$4:$D$195,2,FALSE)</f>
        <v>2807688</v>
      </c>
      <c r="G29" s="69">
        <f>VLOOKUP(A29,'Open Int.'!$A$4:$D$195,3,FALSE)</f>
        <v>-94536</v>
      </c>
      <c r="H29" s="69">
        <f t="shared" si="0"/>
        <v>2902224</v>
      </c>
      <c r="I29" s="331">
        <f>VLOOKUP(A29,'Open Int.'!$A$4:$D$195,4,FALSE)</f>
        <v>-0.03</v>
      </c>
    </row>
    <row r="30" spans="1:9" s="69" customFormat="1" ht="13.5">
      <c r="A30" s="201" t="s">
        <v>44</v>
      </c>
      <c r="B30" s="179">
        <f>VLOOKUP(A30,Margins!$A$2:$M$195,2,FALSE)</f>
        <v>400</v>
      </c>
      <c r="C30" s="272">
        <f>VLOOKUP(A30,Basis!$A$3:$G$194,2,FALSE)</f>
        <v>767.9</v>
      </c>
      <c r="D30" s="273">
        <f>VLOOKUP(A30,Basis!$A$3:$G$194,3,FALSE)</f>
        <v>768.7</v>
      </c>
      <c r="E30" s="374">
        <f>VLOOKUP(A30,Margins!$A$2:$M$195,7,FALSE)</f>
        <v>47654</v>
      </c>
      <c r="F30" s="69">
        <f>VLOOKUP(A30,'Open Int.'!$A$4:$D$195,2,FALSE)</f>
        <v>2327200</v>
      </c>
      <c r="G30" s="69">
        <f>VLOOKUP(A30,'Open Int.'!$A$4:$D$195,3,FALSE)</f>
        <v>-115600</v>
      </c>
      <c r="H30" s="69">
        <f t="shared" si="0"/>
        <v>2442800</v>
      </c>
      <c r="I30" s="331">
        <f>VLOOKUP(A30,'Open Int.'!$A$4:$D$195,4,FALSE)</f>
        <v>-0.05</v>
      </c>
    </row>
    <row r="31" spans="1:9" s="69" customFormat="1" ht="13.5">
      <c r="A31" s="201" t="s">
        <v>8</v>
      </c>
      <c r="B31" s="179">
        <f>VLOOKUP(A31,Margins!$A$2:$M$195,2,FALSE)</f>
        <v>1600</v>
      </c>
      <c r="C31" s="272">
        <f>VLOOKUP(A31,Basis!$A$3:$G$194,2,FALSE)</f>
        <v>160.25</v>
      </c>
      <c r="D31" s="273">
        <f>VLOOKUP(A31,Basis!$A$3:$G$194,3,FALSE)</f>
        <v>161.05</v>
      </c>
      <c r="E31" s="374">
        <f>VLOOKUP(A31,Margins!$A$2:$M$195,7,FALSE)</f>
        <v>39556</v>
      </c>
      <c r="F31" s="69">
        <f>VLOOKUP(A31,'Open Int.'!$A$4:$D$195,2,FALSE)</f>
        <v>22275200</v>
      </c>
      <c r="G31" s="69">
        <f>VLOOKUP(A31,'Open Int.'!$A$4:$D$195,3,FALSE)</f>
        <v>604800</v>
      </c>
      <c r="H31" s="69">
        <f t="shared" si="0"/>
        <v>21670400</v>
      </c>
      <c r="I31" s="331">
        <f>VLOOKUP(A31,'Open Int.'!$A$4:$D$195,4,FALSE)</f>
        <v>0.03</v>
      </c>
    </row>
    <row r="32" spans="1:9" s="69" customFormat="1" ht="13.5">
      <c r="A32" s="193" t="s">
        <v>202</v>
      </c>
      <c r="B32" s="179">
        <f>VLOOKUP(A32,Margins!$A$2:$M$195,2,FALSE)</f>
        <v>1150</v>
      </c>
      <c r="C32" s="272">
        <f>VLOOKUP(A32,Basis!$A$3:$G$194,2,FALSE)</f>
        <v>259.15</v>
      </c>
      <c r="D32" s="273">
        <f>VLOOKUP(A32,Basis!$A$3:$G$194,3,FALSE)</f>
        <v>256.3</v>
      </c>
      <c r="E32" s="374">
        <f>VLOOKUP(A32,Margins!$A$2:$M$195,7,FALSE)</f>
        <v>46629.625</v>
      </c>
      <c r="F32" s="69">
        <f>VLOOKUP(A32,'Open Int.'!$A$4:$D$195,2,FALSE)</f>
        <v>3632850</v>
      </c>
      <c r="G32" s="69">
        <f>VLOOKUP(A32,'Open Int.'!$A$4:$D$195,3,FALSE)</f>
        <v>-19550</v>
      </c>
      <c r="H32" s="69">
        <f t="shared" si="0"/>
        <v>3652400</v>
      </c>
      <c r="I32" s="331">
        <f>VLOOKUP(A32,'Open Int.'!$A$4:$D$195,4,FALSE)</f>
        <v>-0.01</v>
      </c>
    </row>
    <row r="33" spans="1:9" s="69" customFormat="1" ht="13.5">
      <c r="A33" s="201" t="s">
        <v>36</v>
      </c>
      <c r="B33" s="179">
        <f>VLOOKUP(A33,Margins!$A$2:$M$195,2,FALSE)</f>
        <v>225</v>
      </c>
      <c r="C33" s="272">
        <f>VLOOKUP(A33,Basis!$A$3:$G$194,2,FALSE)</f>
        <v>922.65</v>
      </c>
      <c r="D33" s="273">
        <f>VLOOKUP(A33,Basis!$A$3:$G$194,3,FALSE)</f>
        <v>907.7</v>
      </c>
      <c r="E33" s="374">
        <f>VLOOKUP(A33,Margins!$A$2:$M$195,7,FALSE)</f>
        <v>32488.3125</v>
      </c>
      <c r="F33" s="69">
        <f>VLOOKUP(A33,'Open Int.'!$A$4:$D$195,2,FALSE)</f>
        <v>8901675</v>
      </c>
      <c r="G33" s="69">
        <f>VLOOKUP(A33,'Open Int.'!$A$4:$D$195,3,FALSE)</f>
        <v>-1800</v>
      </c>
      <c r="H33" s="69">
        <f t="shared" si="0"/>
        <v>8903475</v>
      </c>
      <c r="I33" s="331">
        <f>VLOOKUP(A33,'Open Int.'!$A$4:$D$195,4,FALSE)</f>
        <v>0</v>
      </c>
    </row>
    <row r="34" spans="1:9" s="69" customFormat="1" ht="13.5">
      <c r="A34" s="201" t="s">
        <v>81</v>
      </c>
      <c r="B34" s="179">
        <f>VLOOKUP(A34,Margins!$A$2:$M$195,2,FALSE)</f>
        <v>600</v>
      </c>
      <c r="C34" s="272">
        <f>VLOOKUP(A34,Basis!$A$3:$G$194,2,FALSE)</f>
        <v>514.25</v>
      </c>
      <c r="D34" s="273">
        <f>VLOOKUP(A34,Basis!$A$3:$G$194,3,FALSE)</f>
        <v>516.95</v>
      </c>
      <c r="E34" s="374">
        <f>VLOOKUP(A34,Margins!$A$2:$M$195,7,FALSE)</f>
        <v>48163.5</v>
      </c>
      <c r="F34" s="69">
        <f>VLOOKUP(A34,'Open Int.'!$A$4:$D$195,2,FALSE)</f>
        <v>6080400</v>
      </c>
      <c r="G34" s="69">
        <f>VLOOKUP(A34,'Open Int.'!$A$4:$D$195,3,FALSE)</f>
        <v>453600</v>
      </c>
      <c r="H34" s="69">
        <f t="shared" si="0"/>
        <v>5626800</v>
      </c>
      <c r="I34" s="331">
        <f>VLOOKUP(A34,'Open Int.'!$A$4:$D$195,4,FALSE)</f>
        <v>0.08</v>
      </c>
    </row>
    <row r="35" spans="1:9" s="69" customFormat="1" ht="13.5">
      <c r="A35" s="201" t="s">
        <v>23</v>
      </c>
      <c r="B35" s="179">
        <f>VLOOKUP(A35,Margins!$A$2:$M$195,2,FALSE)</f>
        <v>800</v>
      </c>
      <c r="C35" s="272">
        <f>VLOOKUP(A35,Basis!$A$3:$G$194,2,FALSE)</f>
        <v>352.9</v>
      </c>
      <c r="D35" s="273">
        <f>VLOOKUP(A35,Basis!$A$3:$G$194,3,FALSE)</f>
        <v>354.3</v>
      </c>
      <c r="E35" s="374">
        <f>VLOOKUP(A35,Margins!$A$2:$M$195,7,FALSE)</f>
        <v>45044</v>
      </c>
      <c r="F35" s="69">
        <f>VLOOKUP(A35,'Open Int.'!$A$4:$D$195,2,FALSE)</f>
        <v>5680800</v>
      </c>
      <c r="G35" s="69">
        <f>VLOOKUP(A35,'Open Int.'!$A$4:$D$195,3,FALSE)</f>
        <v>615200</v>
      </c>
      <c r="H35" s="69">
        <f t="shared" si="0"/>
        <v>5065600</v>
      </c>
      <c r="I35" s="331">
        <f>VLOOKUP(A35,'Open Int.'!$A$4:$D$195,4,FALSE)</f>
        <v>0.12</v>
      </c>
    </row>
    <row r="36" spans="1:9" s="69" customFormat="1" ht="13.5">
      <c r="A36" s="201" t="s">
        <v>234</v>
      </c>
      <c r="B36" s="179">
        <f>VLOOKUP(A36,Margins!$A$2:$M$195,2,FALSE)</f>
        <v>700</v>
      </c>
      <c r="C36" s="272">
        <f>VLOOKUP(A36,Basis!$A$3:$G$194,2,FALSE)</f>
        <v>506.3</v>
      </c>
      <c r="D36" s="273">
        <f>VLOOKUP(A36,Basis!$A$3:$G$194,3,FALSE)</f>
        <v>507.8</v>
      </c>
      <c r="E36" s="374">
        <f>VLOOKUP(A36,Margins!$A$2:$M$195,7,FALSE)</f>
        <v>55632.5</v>
      </c>
      <c r="F36" s="69">
        <f>VLOOKUP(A36,'Open Int.'!$A$4:$D$195,2,FALSE)</f>
        <v>21039200</v>
      </c>
      <c r="G36" s="69">
        <f>VLOOKUP(A36,'Open Int.'!$A$4:$D$195,3,FALSE)</f>
        <v>169400</v>
      </c>
      <c r="H36" s="69">
        <f t="shared" si="0"/>
        <v>20869800</v>
      </c>
      <c r="I36" s="331">
        <f>VLOOKUP(A36,'Open Int.'!$A$4:$D$195,4,FALSE)</f>
        <v>0.01</v>
      </c>
    </row>
    <row r="37" spans="1:9" s="69" customFormat="1" ht="13.5">
      <c r="A37" s="201" t="s">
        <v>98</v>
      </c>
      <c r="B37" s="179">
        <f>VLOOKUP(A37,Margins!$A$2:$M$195,2,FALSE)</f>
        <v>550</v>
      </c>
      <c r="C37" s="272">
        <f>VLOOKUP(A37,Basis!$A$3:$G$194,2,FALSE)</f>
        <v>538.1</v>
      </c>
      <c r="D37" s="273">
        <f>VLOOKUP(A37,Basis!$A$3:$G$194,3,FALSE)</f>
        <v>536.1</v>
      </c>
      <c r="E37" s="374">
        <f>VLOOKUP(A37,Margins!$A$2:$M$195,7,FALSE)</f>
        <v>46301.75</v>
      </c>
      <c r="F37" s="69">
        <f>VLOOKUP(A37,'Open Int.'!$A$4:$D$195,2,FALSE)</f>
        <v>5149650</v>
      </c>
      <c r="G37" s="69">
        <f>VLOOKUP(A37,'Open Int.'!$A$4:$D$195,3,FALSE)</f>
        <v>238150</v>
      </c>
      <c r="H37" s="69">
        <f t="shared" si="0"/>
        <v>4911500</v>
      </c>
      <c r="I37" s="331">
        <f>VLOOKUP(A37,'Open Int.'!$A$4:$D$195,4,FALSE)</f>
        <v>0.05</v>
      </c>
    </row>
    <row r="38" spans="1:9" s="69" customFormat="1" ht="13.5">
      <c r="A38" s="193" t="s">
        <v>203</v>
      </c>
      <c r="B38" s="179">
        <f>VLOOKUP(A38,Margins!$A$2:$M$195,2,FALSE)</f>
        <v>150</v>
      </c>
      <c r="C38" s="272">
        <f>VLOOKUP(A38,Basis!$A$3:$G$194,2,FALSE)</f>
        <v>1732.95</v>
      </c>
      <c r="D38" s="273">
        <f>VLOOKUP(A38,Basis!$A$3:$G$194,3,FALSE)</f>
        <v>1732.2</v>
      </c>
      <c r="E38" s="374">
        <f>VLOOKUP(A38,Margins!$A$2:$M$195,7,FALSE)</f>
        <v>40798.125</v>
      </c>
      <c r="F38" s="69">
        <f>VLOOKUP(A38,'Open Int.'!$A$4:$D$195,2,FALSE)</f>
        <v>8387250</v>
      </c>
      <c r="G38" s="69">
        <f>VLOOKUP(A38,'Open Int.'!$A$4:$D$195,3,FALSE)</f>
        <v>-249600</v>
      </c>
      <c r="H38" s="69">
        <f t="shared" si="0"/>
        <v>8636850</v>
      </c>
      <c r="I38" s="331">
        <f>VLOOKUP(A38,'Open Int.'!$A$4:$D$195,4,FALSE)</f>
        <v>-0.03</v>
      </c>
    </row>
    <row r="39" spans="1:9" s="69" customFormat="1" ht="13.5">
      <c r="A39" s="201" t="s">
        <v>216</v>
      </c>
      <c r="B39" s="179">
        <f>VLOOKUP(A39,Margins!$A$2:$M$195,2,FALSE)</f>
        <v>3350</v>
      </c>
      <c r="C39" s="272">
        <f>VLOOKUP(A39,Basis!$A$3:$G$194,2,FALSE)</f>
        <v>97.2</v>
      </c>
      <c r="D39" s="273">
        <f>VLOOKUP(A39,Basis!$A$3:$G$194,3,FALSE)</f>
        <v>97.7</v>
      </c>
      <c r="E39" s="374">
        <f>VLOOKUP(A39,Margins!$A$2:$M$195,7,FALSE)</f>
        <v>53365.5</v>
      </c>
      <c r="F39" s="69">
        <f>VLOOKUP(A39,'Open Int.'!$A$4:$D$195,2,FALSE)</f>
        <v>60048750</v>
      </c>
      <c r="G39" s="69">
        <f>VLOOKUP(A39,'Open Int.'!$A$4:$D$195,3,FALSE)</f>
        <v>-1822400</v>
      </c>
      <c r="H39" s="69">
        <f t="shared" si="0"/>
        <v>61871150</v>
      </c>
      <c r="I39" s="331">
        <f>VLOOKUP(A39,'Open Int.'!$A$4:$D$195,4,FALSE)</f>
        <v>-0.03</v>
      </c>
    </row>
    <row r="40" spans="1:9" s="69" customFormat="1" ht="13.5">
      <c r="A40" s="201" t="s">
        <v>211</v>
      </c>
      <c r="B40" s="179">
        <f>VLOOKUP(A40,Margins!$A$2:$M$195,2,FALSE)</f>
        <v>2700</v>
      </c>
      <c r="C40" s="272">
        <f>VLOOKUP(A40,Basis!$A$3:$G$194,2,FALSE)</f>
        <v>135.05</v>
      </c>
      <c r="D40" s="273">
        <f>VLOOKUP(A40,Basis!$A$3:$G$194,3,FALSE)</f>
        <v>135.1</v>
      </c>
      <c r="E40" s="374">
        <f>VLOOKUP(A40,Margins!$A$2:$M$195,7,FALSE)</f>
        <v>63321.75</v>
      </c>
      <c r="F40" s="69">
        <f>VLOOKUP(A40,'Open Int.'!$A$4:$D$195,2,FALSE)</f>
        <v>28233900</v>
      </c>
      <c r="G40" s="69">
        <f>VLOOKUP(A40,'Open Int.'!$A$4:$D$195,3,FALSE)</f>
        <v>399600</v>
      </c>
      <c r="H40" s="69">
        <f t="shared" si="0"/>
        <v>27834300</v>
      </c>
      <c r="I40" s="331">
        <f>VLOOKUP(A40,'Open Int.'!$A$4:$D$195,4,FALSE)</f>
        <v>0.01</v>
      </c>
    </row>
    <row r="41" spans="1:9" s="69" customFormat="1" ht="13.5">
      <c r="A41" s="201" t="s">
        <v>204</v>
      </c>
      <c r="B41" s="179">
        <f>VLOOKUP(A41,Margins!$A$2:$M$195,2,FALSE)</f>
        <v>600</v>
      </c>
      <c r="C41" s="272">
        <f>VLOOKUP(A41,Basis!$A$3:$G$194,2,FALSE)</f>
        <v>471</v>
      </c>
      <c r="D41" s="273">
        <f>VLOOKUP(A41,Basis!$A$3:$G$194,3,FALSE)</f>
        <v>471.9</v>
      </c>
      <c r="E41" s="374">
        <f>VLOOKUP(A41,Margins!$A$2:$M$195,7,FALSE)</f>
        <v>44394</v>
      </c>
      <c r="F41" s="69">
        <f>VLOOKUP(A41,'Open Int.'!$A$4:$D$195,2,FALSE)</f>
        <v>10632600</v>
      </c>
      <c r="G41" s="69">
        <f>VLOOKUP(A41,'Open Int.'!$A$4:$D$195,3,FALSE)</f>
        <v>-45000</v>
      </c>
      <c r="H41" s="69">
        <f t="shared" si="0"/>
        <v>10677600</v>
      </c>
      <c r="I41" s="331">
        <f>VLOOKUP(A41,'Open Int.'!$A$4:$D$195,4,FALSE)</f>
        <v>0</v>
      </c>
    </row>
    <row r="42" spans="1:9" s="69" customFormat="1" ht="13.5">
      <c r="A42" s="193" t="s">
        <v>205</v>
      </c>
      <c r="B42" s="179">
        <f>VLOOKUP(A42,Margins!$A$2:$M$195,2,FALSE)</f>
        <v>250</v>
      </c>
      <c r="C42" s="272">
        <f>VLOOKUP(A42,Basis!$A$3:$G$194,2,FALSE)</f>
        <v>1423.8</v>
      </c>
      <c r="D42" s="273">
        <f>VLOOKUP(A42,Basis!$A$3:$G$194,3,FALSE)</f>
        <v>1429.5</v>
      </c>
      <c r="E42" s="374">
        <f>VLOOKUP(A42,Margins!$A$2:$M$195,7,FALSE)</f>
        <v>54695</v>
      </c>
      <c r="F42" s="69">
        <f>VLOOKUP(A42,'Open Int.'!$A$4:$D$195,2,FALSE)</f>
        <v>10864250</v>
      </c>
      <c r="G42" s="69">
        <f>VLOOKUP(A42,'Open Int.'!$A$4:$D$195,3,FALSE)</f>
        <v>879750</v>
      </c>
      <c r="H42" s="69">
        <f t="shared" si="0"/>
        <v>9984500</v>
      </c>
      <c r="I42" s="331">
        <f>VLOOKUP(A42,'Open Int.'!$A$4:$D$195,4,FALSE)</f>
        <v>0.09</v>
      </c>
    </row>
    <row r="43" spans="1:9" s="69" customFormat="1" ht="13.5">
      <c r="A43" s="201" t="s">
        <v>228</v>
      </c>
      <c r="B43" s="179">
        <f>VLOOKUP(A43,Margins!$A$2:$M$195,2,FALSE)</f>
        <v>188</v>
      </c>
      <c r="C43" s="272">
        <f>VLOOKUP(A43,Basis!$A$3:$G$194,2,FALSE)</f>
        <v>1336.15</v>
      </c>
      <c r="D43" s="273">
        <f>VLOOKUP(A43,Basis!$A$3:$G$194,3,FALSE)</f>
        <v>1334.7</v>
      </c>
      <c r="E43" s="374">
        <f>VLOOKUP(A43,Margins!$A$2:$M$195,7,FALSE)</f>
        <v>48014.24308</v>
      </c>
      <c r="F43" s="69">
        <f>VLOOKUP(A43,'Open Int.'!$A$4:$D$195,2,FALSE)</f>
        <v>1059380</v>
      </c>
      <c r="G43" s="69">
        <f>VLOOKUP(A43,'Open Int.'!$A$4:$D$195,3,FALSE)</f>
        <v>376</v>
      </c>
      <c r="H43" s="69">
        <f t="shared" si="0"/>
        <v>1059004</v>
      </c>
      <c r="I43" s="331">
        <f>VLOOKUP(A43,'Open Int.'!$A$4:$D$195,4,FALSE)</f>
        <v>0</v>
      </c>
    </row>
    <row r="44" spans="1:9" s="69" customFormat="1" ht="13.5">
      <c r="A44" s="201" t="s">
        <v>150</v>
      </c>
      <c r="B44" s="179">
        <f>VLOOKUP(A44,Margins!$A$2:$M$195,2,FALSE)</f>
        <v>438</v>
      </c>
      <c r="C44" s="272">
        <f>VLOOKUP(A44,Basis!$A$3:$G$194,2,FALSE)</f>
        <v>609</v>
      </c>
      <c r="D44" s="273">
        <f>VLOOKUP(A44,Basis!$A$3:$G$194,3,FALSE)</f>
        <v>599.7</v>
      </c>
      <c r="E44" s="374">
        <f>VLOOKUP(A44,Margins!$A$2:$M$195,7,FALSE)</f>
        <v>39660.9</v>
      </c>
      <c r="F44" s="69">
        <f>VLOOKUP(A44,'Open Int.'!$A$4:$D$195,2,FALSE)</f>
        <v>4094424</v>
      </c>
      <c r="G44" s="69">
        <f>VLOOKUP(A44,'Open Int.'!$A$4:$D$195,3,FALSE)</f>
        <v>-968856</v>
      </c>
      <c r="H44" s="69">
        <f t="shared" si="0"/>
        <v>5063280</v>
      </c>
      <c r="I44" s="331">
        <f>VLOOKUP(A44,'Open Int.'!$A$4:$D$195,4,FALSE)</f>
        <v>-0.19</v>
      </c>
    </row>
    <row r="45" spans="1:9" s="69" customFormat="1" ht="13.5">
      <c r="A45" s="201" t="s">
        <v>151</v>
      </c>
      <c r="B45" s="179">
        <f>VLOOKUP(A45,Margins!$A$2:$M$195,2,FALSE)</f>
        <v>225</v>
      </c>
      <c r="C45" s="272">
        <f>VLOOKUP(A45,Basis!$A$3:$G$194,2,FALSE)</f>
        <v>1050.65</v>
      </c>
      <c r="D45" s="273">
        <f>VLOOKUP(A45,Basis!$A$3:$G$194,3,FALSE)</f>
        <v>1047.1</v>
      </c>
      <c r="E45" s="374">
        <f>VLOOKUP(A45,Margins!$A$2:$M$195,7,FALSE)</f>
        <v>37053.5625</v>
      </c>
      <c r="F45" s="69">
        <f>VLOOKUP(A45,'Open Int.'!$A$4:$D$195,2,FALSE)</f>
        <v>1730475</v>
      </c>
      <c r="G45" s="69">
        <f>VLOOKUP(A45,'Open Int.'!$A$4:$D$195,3,FALSE)</f>
        <v>22725</v>
      </c>
      <c r="H45" s="69">
        <f t="shared" si="0"/>
        <v>1707750</v>
      </c>
      <c r="I45" s="331">
        <f>VLOOKUP(A45,'Open Int.'!$A$4:$D$195,4,FALSE)</f>
        <v>0.01</v>
      </c>
    </row>
    <row r="46" spans="1:9" s="69" customFormat="1" ht="13.5">
      <c r="A46" s="201" t="s">
        <v>229</v>
      </c>
      <c r="B46" s="179">
        <f>VLOOKUP(A46,Margins!$A$2:$M$195,2,FALSE)</f>
        <v>200</v>
      </c>
      <c r="C46" s="272">
        <f>VLOOKUP(A46,Basis!$A$3:$G$194,2,FALSE)</f>
        <v>1382.2</v>
      </c>
      <c r="D46" s="273">
        <f>VLOOKUP(A46,Basis!$A$3:$G$194,3,FALSE)</f>
        <v>1385.3</v>
      </c>
      <c r="E46" s="374">
        <f>VLOOKUP(A46,Margins!$A$2:$M$195,7,FALSE)</f>
        <v>67264</v>
      </c>
      <c r="F46" s="69">
        <f>VLOOKUP(A46,'Open Int.'!$A$4:$D$195,2,FALSE)</f>
        <v>2053800</v>
      </c>
      <c r="G46" s="69">
        <f>VLOOKUP(A46,'Open Int.'!$A$4:$D$195,3,FALSE)</f>
        <v>11400</v>
      </c>
      <c r="H46" s="69">
        <f t="shared" si="0"/>
        <v>2042400</v>
      </c>
      <c r="I46" s="331">
        <f>VLOOKUP(A46,'Open Int.'!$A$4:$D$195,4,FALSE)</f>
        <v>0.01</v>
      </c>
    </row>
    <row r="47" spans="1:9" s="69" customFormat="1" ht="13.5">
      <c r="A47" s="201" t="s">
        <v>306</v>
      </c>
      <c r="B47" s="179">
        <f>VLOOKUP(A47,Margins!$A$2:$M$195,2,FALSE)</f>
        <v>412</v>
      </c>
      <c r="C47" s="272">
        <f>VLOOKUP(A47,Basis!$A$3:$G$194,2,FALSE)</f>
        <v>686.4</v>
      </c>
      <c r="D47" s="273">
        <f>VLOOKUP(A47,Basis!$A$3:$G$194,3,FALSE)</f>
        <v>683.5</v>
      </c>
      <c r="E47" s="374">
        <f>VLOOKUP(A47,Margins!$A$2:$M$195,7,FALSE)</f>
        <v>43466</v>
      </c>
      <c r="F47" s="69">
        <f>VLOOKUP(A47,'Open Int.'!$A$4:$D$195,2,FALSE)</f>
        <v>6573872</v>
      </c>
      <c r="G47" s="69">
        <f>VLOOKUP(A47,'Open Int.'!$A$4:$D$195,3,FALSE)</f>
        <v>-826060</v>
      </c>
      <c r="H47" s="69">
        <f t="shared" si="0"/>
        <v>7399932</v>
      </c>
      <c r="I47" s="331">
        <f>VLOOKUP(A47,'Open Int.'!$A$4:$D$195,4,FALSE)</f>
        <v>-0.11</v>
      </c>
    </row>
    <row r="48" spans="1:9" s="69" customFormat="1" ht="13.5">
      <c r="A48" s="201" t="s">
        <v>307</v>
      </c>
      <c r="B48" s="179">
        <f>VLOOKUP(A48,Margins!$A$2:$M$195,2,FALSE)</f>
        <v>400</v>
      </c>
      <c r="C48" s="272">
        <f>VLOOKUP(A48,Basis!$A$3:$G$194,2,FALSE)</f>
        <v>623.15</v>
      </c>
      <c r="D48" s="273">
        <f>VLOOKUP(A48,Basis!$A$3:$G$194,3,FALSE)</f>
        <v>625.9</v>
      </c>
      <c r="E48" s="374">
        <f>VLOOKUP(A48,Margins!$A$2:$M$195,7,FALSE)</f>
        <v>38075</v>
      </c>
      <c r="F48" s="69">
        <f>VLOOKUP(A48,'Open Int.'!$A$4:$D$195,2,FALSE)</f>
        <v>2188000</v>
      </c>
      <c r="G48" s="69">
        <f>VLOOKUP(A48,'Open Int.'!$A$4:$D$195,3,FALSE)</f>
        <v>340400</v>
      </c>
      <c r="H48" s="69">
        <f t="shared" si="0"/>
        <v>1847600</v>
      </c>
      <c r="I48" s="331">
        <f>VLOOKUP(A48,'Open Int.'!$A$4:$D$195,4,FALSE)</f>
        <v>0.18</v>
      </c>
    </row>
    <row r="49" spans="1:9" s="69" customFormat="1" ht="13.5">
      <c r="A49" s="201" t="s">
        <v>185</v>
      </c>
      <c r="B49" s="179">
        <f>VLOOKUP(A49,Margins!$A$2:$M$195,2,FALSE)</f>
        <v>675</v>
      </c>
      <c r="C49" s="272">
        <f>VLOOKUP(A49,Basis!$A$3:$G$194,2,FALSE)</f>
        <v>609.4</v>
      </c>
      <c r="D49" s="273">
        <f>VLOOKUP(A49,Basis!$A$3:$G$194,3,FALSE)</f>
        <v>606.15</v>
      </c>
      <c r="E49" s="374">
        <f>VLOOKUP(A49,Margins!$A$2:$M$195,7,FALSE)</f>
        <v>72245.25</v>
      </c>
      <c r="F49" s="69">
        <f>VLOOKUP(A49,'Open Int.'!$A$4:$D$195,2,FALSE)</f>
        <v>8664300</v>
      </c>
      <c r="G49" s="69">
        <f>VLOOKUP(A49,'Open Int.'!$A$4:$D$195,3,FALSE)</f>
        <v>83700</v>
      </c>
      <c r="H49" s="69">
        <f t="shared" si="0"/>
        <v>8580600</v>
      </c>
      <c r="I49" s="331">
        <f>VLOOKUP(A49,'Open Int.'!$A$4:$D$195,4,FALSE)</f>
        <v>0.01</v>
      </c>
    </row>
    <row r="50" spans="1:9" ht="13.5">
      <c r="A50" s="201" t="s">
        <v>118</v>
      </c>
      <c r="B50" s="179">
        <f>VLOOKUP(A50,Margins!$A$2:$M$195,2,FALSE)</f>
        <v>250</v>
      </c>
      <c r="C50" s="272">
        <f>VLOOKUP(A50,Basis!$A$3:$G$194,2,FALSE)</f>
        <v>1147</v>
      </c>
      <c r="D50" s="273">
        <f>VLOOKUP(A50,Basis!$A$3:$G$194,3,FALSE)</f>
        <v>1152.75</v>
      </c>
      <c r="E50" s="374">
        <f>VLOOKUP(A50,Margins!$A$2:$M$195,7,FALSE)</f>
        <v>45520</v>
      </c>
      <c r="F50" s="69">
        <f>VLOOKUP(A50,'Open Int.'!$A$4:$D$195,2,FALSE)</f>
        <v>5639500</v>
      </c>
      <c r="G50" s="69">
        <f>VLOOKUP(A50,'Open Int.'!$A$4:$D$195,3,FALSE)</f>
        <v>322500</v>
      </c>
      <c r="H50" s="69">
        <f t="shared" si="0"/>
        <v>5317000</v>
      </c>
      <c r="I50" s="331">
        <f>VLOOKUP(A50,'Open Int.'!$A$4:$D$195,4,FALSE)</f>
        <v>0.06</v>
      </c>
    </row>
    <row r="51" spans="1:9" ht="13.5">
      <c r="A51" s="201" t="s">
        <v>155</v>
      </c>
      <c r="B51" s="179">
        <f>VLOOKUP(A51,Margins!$A$2:$M$195,2,FALSE)</f>
        <v>525</v>
      </c>
      <c r="C51" s="272">
        <f>VLOOKUP(A51,Basis!$A$3:$G$194,2,FALSE)</f>
        <v>464.35</v>
      </c>
      <c r="D51" s="273">
        <f>VLOOKUP(A51,Basis!$A$3:$G$194,3,FALSE)</f>
        <v>465.2</v>
      </c>
      <c r="E51" s="374">
        <f>VLOOKUP(A51,Margins!$A$2:$M$195,7,FALSE)</f>
        <v>37824.9375</v>
      </c>
      <c r="F51" s="69">
        <f>VLOOKUP(A51,'Open Int.'!$A$4:$D$195,2,FALSE)</f>
        <v>1859025</v>
      </c>
      <c r="G51" s="69">
        <f>VLOOKUP(A51,'Open Int.'!$A$4:$D$195,3,FALSE)</f>
        <v>59325</v>
      </c>
      <c r="H51" s="69">
        <f t="shared" si="0"/>
        <v>1799700</v>
      </c>
      <c r="I51" s="331">
        <f>VLOOKUP(A51,'Open Int.'!$A$4:$D$195,4,FALSE)</f>
        <v>0.03</v>
      </c>
    </row>
    <row r="52" spans="1:9" ht="13.5">
      <c r="A52" s="201" t="s">
        <v>38</v>
      </c>
      <c r="B52" s="179">
        <f>VLOOKUP(A52,Margins!$A$2:$M$195,2,FALSE)</f>
        <v>600</v>
      </c>
      <c r="C52" s="272">
        <f>VLOOKUP(A52,Basis!$A$3:$G$194,2,FALSE)</f>
        <v>522.85</v>
      </c>
      <c r="D52" s="273">
        <f>VLOOKUP(A52,Basis!$A$3:$G$194,3,FALSE)</f>
        <v>521</v>
      </c>
      <c r="E52" s="374">
        <f>VLOOKUP(A52,Margins!$A$2:$M$195,7,FALSE)</f>
        <v>49327.5</v>
      </c>
      <c r="F52" s="69">
        <f>VLOOKUP(A52,'Open Int.'!$A$4:$D$195,2,FALSE)</f>
        <v>7018200</v>
      </c>
      <c r="G52" s="69">
        <f>VLOOKUP(A52,'Open Int.'!$A$4:$D$195,3,FALSE)</f>
        <v>-66600</v>
      </c>
      <c r="H52" s="69">
        <f t="shared" si="0"/>
        <v>7084800</v>
      </c>
      <c r="I52" s="331">
        <f>VLOOKUP(A52,'Open Int.'!$A$4:$D$195,4,FALSE)</f>
        <v>-0.01</v>
      </c>
    </row>
    <row r="53" spans="1:9" ht="14.25" thickBot="1">
      <c r="A53" s="201" t="s">
        <v>394</v>
      </c>
      <c r="B53" s="179">
        <f>VLOOKUP(A53,Margins!$A$2:$M$195,2,FALSE)</f>
        <v>700</v>
      </c>
      <c r="C53" s="166">
        <f>VLOOKUP(A53,Basis!$A$3:$G$194,2,FALSE)</f>
        <v>293.55</v>
      </c>
      <c r="D53" s="273">
        <f>VLOOKUP(A53,Basis!$A$3:$G$194,3,FALSE)</f>
        <v>293.2</v>
      </c>
      <c r="E53" s="374">
        <f>VLOOKUP(A53,Margins!$A$2:$M$195,7,FALSE)</f>
        <v>35978.25</v>
      </c>
      <c r="F53" s="69">
        <f>VLOOKUP(A53,'Open Int.'!$A$4:$D$195,2,FALSE)</f>
        <v>2563400</v>
      </c>
      <c r="G53" s="69">
        <f>VLOOKUP(A53,'Open Int.'!$A$4:$D$195,3,FALSE)</f>
        <v>54600</v>
      </c>
      <c r="H53" s="69">
        <f t="shared" si="0"/>
        <v>2508800</v>
      </c>
      <c r="I53" s="331">
        <f>VLOOKUP(A53,'Open Int.'!$A$4:$D$195,4,FALSE)</f>
        <v>0.02</v>
      </c>
    </row>
    <row r="54" spans="6:8" ht="11.25" hidden="1">
      <c r="F54" s="70">
        <f>SUM(F4:F53)</f>
        <v>406437368</v>
      </c>
      <c r="G54" s="70">
        <f>F54-H54</f>
        <v>-2634401</v>
      </c>
      <c r="H54" s="70">
        <f>SUM(H4:H53)</f>
        <v>409071769</v>
      </c>
    </row>
    <row r="57" spans="1:3" ht="14.25" thickBot="1">
      <c r="A57" s="421" t="s">
        <v>486</v>
      </c>
      <c r="B57" s="422"/>
      <c r="C57" s="422"/>
    </row>
    <row r="58" spans="1:3" ht="13.5">
      <c r="A58" s="201" t="s">
        <v>59</v>
      </c>
      <c r="B58" s="201" t="s">
        <v>487</v>
      </c>
      <c r="C58" s="201" t="s">
        <v>488</v>
      </c>
    </row>
    <row r="59" spans="1:3" ht="11.25">
      <c r="A59" s="384">
        <f>F54</f>
        <v>406437368</v>
      </c>
      <c r="B59" s="385">
        <f>G54</f>
        <v>-2634401</v>
      </c>
      <c r="C59" s="386">
        <f>(F54-H54)/H54</f>
        <v>-0.006439948194029493</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9"/>
  <sheetViews>
    <sheetView workbookViewId="0" topLeftCell="A1">
      <pane xSplit="2" ySplit="2" topLeftCell="F3" activePane="bottomRight" state="frozen"/>
      <selection pane="topLeft" activeCell="C2" sqref="C2:C3"/>
      <selection pane="topRight" activeCell="C2" sqref="C2:C3"/>
      <selection pane="bottomLeft" activeCell="C2" sqref="C2:C3"/>
      <selection pane="bottomRight" activeCell="A420" sqref="A42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996800</v>
      </c>
      <c r="C3" s="236">
        <f>'Open Int.'!R9</f>
        <v>301.836024</v>
      </c>
      <c r="D3" s="239">
        <f>B3/H3</f>
        <v>0.3583464010416779</v>
      </c>
      <c r="E3" s="240">
        <f>'Open Int.'!B9/'Open Int.'!K9</f>
        <v>0.9963884430176565</v>
      </c>
      <c r="F3" s="241">
        <f>'Open Int.'!E9/'Open Int.'!K9</f>
        <v>0.0034109149277688606</v>
      </c>
      <c r="G3" s="242">
        <f>'Open Int.'!H9/'Open Int.'!K9</f>
        <v>0.00020064205457463884</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c r="M3"/>
      <c r="N3"/>
    </row>
    <row r="4" spans="1:14" s="7" customFormat="1" ht="15">
      <c r="A4" s="201" t="s">
        <v>134</v>
      </c>
      <c r="B4" s="235">
        <f>'Open Int.'!K10</f>
        <v>316100</v>
      </c>
      <c r="C4" s="237">
        <f>'Open Int.'!R10</f>
        <v>147.2030285</v>
      </c>
      <c r="D4" s="161">
        <f aca="true" t="shared" si="0" ref="D4:D67">B4/H4</f>
        <v>0.07786629118741291</v>
      </c>
      <c r="E4" s="243">
        <f>'Open Int.'!B10/'Open Int.'!K10</f>
        <v>0.9784878203100285</v>
      </c>
      <c r="F4" s="228">
        <f>'Open Int.'!E10/'Open Int.'!K10</f>
        <v>0.016450490351154697</v>
      </c>
      <c r="G4" s="244">
        <f>'Open Int.'!H10/'Open Int.'!K10</f>
        <v>0.00506168933881683</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401</v>
      </c>
      <c r="B5" s="235">
        <f>'Open Int.'!K11</f>
        <v>499200</v>
      </c>
      <c r="C5" s="237">
        <f>'Open Int.'!R11</f>
        <v>63.690432</v>
      </c>
      <c r="D5" s="161">
        <f t="shared" si="0"/>
        <v>0.04662687006019742</v>
      </c>
      <c r="E5" s="243">
        <f>'Open Int.'!B11/'Open Int.'!K11</f>
        <v>0.9951923076923077</v>
      </c>
      <c r="F5" s="228">
        <f>'Open Int.'!E11/'Open Int.'!K11</f>
        <v>0.004807692307692308</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2141625</v>
      </c>
      <c r="C6" s="237">
        <f>'Open Int.'!R12</f>
        <v>181.9952925</v>
      </c>
      <c r="D6" s="161">
        <f t="shared" si="0"/>
        <v>0.09237255951083141</v>
      </c>
      <c r="E6" s="243">
        <f>'Open Int.'!B12/'Open Int.'!K12</f>
        <v>0.9670810716161793</v>
      </c>
      <c r="F6" s="228">
        <f>'Open Int.'!E12/'Open Int.'!K12</f>
        <v>0.027490807214148136</v>
      </c>
      <c r="G6" s="244">
        <f>'Open Int.'!H12/'Open Int.'!K12</f>
        <v>0.005428121169672562</v>
      </c>
      <c r="H6" s="165">
        <v>23184645</v>
      </c>
      <c r="I6" s="230">
        <v>3574500</v>
      </c>
      <c r="J6" s="355">
        <v>1787250</v>
      </c>
      <c r="K6" s="117" t="str">
        <f t="shared" si="1"/>
        <v>Gross Exposure is less then 30%</v>
      </c>
      <c r="M6"/>
      <c r="N6"/>
    </row>
    <row r="7" spans="1:14" s="7" customFormat="1" ht="15">
      <c r="A7" s="201" t="s">
        <v>402</v>
      </c>
      <c r="B7" s="235">
        <f>'Open Int.'!K13</f>
        <v>1142550</v>
      </c>
      <c r="C7" s="237">
        <f>'Open Int.'!R13</f>
        <v>63.93138525</v>
      </c>
      <c r="D7" s="161">
        <f t="shared" si="0"/>
        <v>0.3183344245852082</v>
      </c>
      <c r="E7" s="243">
        <f>'Open Int.'!B13/'Open Int.'!K13</f>
        <v>0.9968491532099252</v>
      </c>
      <c r="F7" s="228">
        <f>'Open Int.'!E13/'Open Int.'!K13</f>
        <v>0.0031508467900748325</v>
      </c>
      <c r="G7" s="244">
        <f>'Open Int.'!H13/'Open Int.'!K13</f>
        <v>0</v>
      </c>
      <c r="H7" s="165">
        <v>3589150</v>
      </c>
      <c r="I7" s="230">
        <v>717750</v>
      </c>
      <c r="J7" s="355">
        <v>717750</v>
      </c>
      <c r="K7" s="117" t="str">
        <f t="shared" si="1"/>
        <v>Some sign of build up Gross exposure crosses 30%</v>
      </c>
      <c r="M7"/>
      <c r="N7"/>
    </row>
    <row r="8" spans="1:14" s="7" customFormat="1" ht="15">
      <c r="A8" s="201" t="s">
        <v>403</v>
      </c>
      <c r="B8" s="235">
        <f>'Open Int.'!K14</f>
        <v>538800</v>
      </c>
      <c r="C8" s="237">
        <f>'Open Int.'!R14</f>
        <v>87.13743</v>
      </c>
      <c r="D8" s="161">
        <f t="shared" si="0"/>
        <v>0.4716815956634708</v>
      </c>
      <c r="E8" s="243">
        <f>'Open Int.'!B14/'Open Int.'!K14</f>
        <v>1</v>
      </c>
      <c r="F8" s="228">
        <f>'Open Int.'!E14/'Open Int.'!K14</f>
        <v>0</v>
      </c>
      <c r="G8" s="244">
        <f>'Open Int.'!H14/'Open Int.'!K14</f>
        <v>0</v>
      </c>
      <c r="H8" s="165">
        <v>1142296</v>
      </c>
      <c r="I8" s="230">
        <v>228400</v>
      </c>
      <c r="J8" s="355">
        <v>228400</v>
      </c>
      <c r="K8" s="117" t="str">
        <f t="shared" si="1"/>
        <v>Gross exposure is building up andcrpsses 40% mark</v>
      </c>
      <c r="M8"/>
      <c r="N8"/>
    </row>
    <row r="9" spans="1:14" s="7" customFormat="1" ht="15">
      <c r="A9" s="201" t="s">
        <v>404</v>
      </c>
      <c r="B9" s="235">
        <f>'Open Int.'!K15</f>
        <v>5356700</v>
      </c>
      <c r="C9" s="237">
        <f>'Open Int.'!R15</f>
        <v>71.67264600000001</v>
      </c>
      <c r="D9" s="161">
        <f t="shared" si="0"/>
        <v>0.3434524216739399</v>
      </c>
      <c r="E9" s="243">
        <f>'Open Int.'!B15/'Open Int.'!K15</f>
        <v>0.9063789273246589</v>
      </c>
      <c r="F9" s="228">
        <f>'Open Int.'!E15/'Open Int.'!K15</f>
        <v>0.08314820691843859</v>
      </c>
      <c r="G9" s="244">
        <f>'Open Int.'!H15/'Open Int.'!K15</f>
        <v>0.010472865756902571</v>
      </c>
      <c r="H9" s="165">
        <v>15596629</v>
      </c>
      <c r="I9" s="230">
        <v>3117800</v>
      </c>
      <c r="J9" s="355">
        <v>3117800</v>
      </c>
      <c r="K9" s="117" t="str">
        <f t="shared" si="1"/>
        <v>Some sign of build up Gross exposure crosses 30%</v>
      </c>
      <c r="M9"/>
      <c r="N9"/>
    </row>
    <row r="10" spans="1:14" s="7" customFormat="1" ht="15">
      <c r="A10" s="201" t="s">
        <v>135</v>
      </c>
      <c r="B10" s="235">
        <f>'Open Int.'!K16</f>
        <v>3145800</v>
      </c>
      <c r="C10" s="237">
        <f>'Open Int.'!R16</f>
        <v>25.512437999999996</v>
      </c>
      <c r="D10" s="161">
        <f t="shared" si="0"/>
        <v>0.078645</v>
      </c>
      <c r="E10" s="243">
        <f>'Open Int.'!B16/'Open Int.'!K16</f>
        <v>0.8356697819314641</v>
      </c>
      <c r="F10" s="228">
        <f>'Open Int.'!E16/'Open Int.'!K16</f>
        <v>0.16433021806853582</v>
      </c>
      <c r="G10" s="244">
        <f>'Open Int.'!H16/'Open Int.'!K16</f>
        <v>0</v>
      </c>
      <c r="H10" s="188">
        <v>40000000</v>
      </c>
      <c r="I10" s="168">
        <v>7999250</v>
      </c>
      <c r="J10" s="356">
        <v>6323450</v>
      </c>
      <c r="K10" s="367" t="str">
        <f t="shared" si="1"/>
        <v>Gross Exposure is less then 30%</v>
      </c>
      <c r="M10"/>
      <c r="N10"/>
    </row>
    <row r="11" spans="1:14" s="7" customFormat="1" ht="15">
      <c r="A11" s="201" t="s">
        <v>174</v>
      </c>
      <c r="B11" s="235">
        <f>'Open Int.'!K17</f>
        <v>8358250</v>
      </c>
      <c r="C11" s="237">
        <f>'Open Int.'!R17</f>
        <v>47.642025</v>
      </c>
      <c r="D11" s="161">
        <f t="shared" si="0"/>
        <v>0.35011455038497413</v>
      </c>
      <c r="E11" s="243">
        <f>'Open Int.'!B17/'Open Int.'!K17</f>
        <v>0.9482965931863727</v>
      </c>
      <c r="F11" s="228">
        <f>'Open Int.'!E17/'Open Int.'!K17</f>
        <v>0.050100200400801605</v>
      </c>
      <c r="G11" s="244">
        <f>'Open Int.'!H17/'Open Int.'!K17</f>
        <v>0.0016032064128256513</v>
      </c>
      <c r="H11" s="247">
        <v>23872901</v>
      </c>
      <c r="I11" s="231">
        <v>4773750</v>
      </c>
      <c r="J11" s="354">
        <v>4773750</v>
      </c>
      <c r="K11" s="117" t="str">
        <f t="shared" si="1"/>
        <v>Some sign of build up Gross exposure crosses 30%</v>
      </c>
      <c r="M11"/>
      <c r="N11"/>
    </row>
    <row r="12" spans="1:14" s="7" customFormat="1" ht="15">
      <c r="A12" s="201" t="s">
        <v>280</v>
      </c>
      <c r="B12" s="235">
        <f>'Open Int.'!K18</f>
        <v>1551000</v>
      </c>
      <c r="C12" s="237">
        <f>'Open Int.'!R18</f>
        <v>64.265685</v>
      </c>
      <c r="D12" s="161">
        <f t="shared" si="0"/>
        <v>0.08997609455251888</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3408600</v>
      </c>
      <c r="C13" s="237">
        <f>'Open Int.'!R19</f>
        <v>29.041272</v>
      </c>
      <c r="D13" s="161">
        <f t="shared" si="0"/>
        <v>0.07252340425531915</v>
      </c>
      <c r="E13" s="243">
        <f>'Open Int.'!B19/'Open Int.'!K19</f>
        <v>0.9655870445344129</v>
      </c>
      <c r="F13" s="228">
        <f>'Open Int.'!E19/'Open Int.'!K19</f>
        <v>0.033063427800269905</v>
      </c>
      <c r="G13" s="244">
        <f>'Open Int.'!H19/'Open Int.'!K19</f>
        <v>0.001349527665317139</v>
      </c>
      <c r="H13" s="165">
        <v>47000000</v>
      </c>
      <c r="I13" s="230">
        <v>9397800</v>
      </c>
      <c r="J13" s="355">
        <v>6129500</v>
      </c>
      <c r="K13" s="117" t="str">
        <f t="shared" si="1"/>
        <v>Gross Exposure is less then 30%</v>
      </c>
      <c r="M13"/>
      <c r="N13"/>
    </row>
    <row r="14" spans="1:14" s="7" customFormat="1" ht="15">
      <c r="A14" s="201" t="s">
        <v>405</v>
      </c>
      <c r="B14" s="235">
        <f>'Open Int.'!K20</f>
        <v>1711450</v>
      </c>
      <c r="C14" s="237">
        <f>'Open Int.'!R20</f>
        <v>43.89013525</v>
      </c>
      <c r="D14" s="161">
        <f t="shared" si="0"/>
        <v>0.4450289348767001</v>
      </c>
      <c r="E14" s="243">
        <f>'Open Int.'!B20/'Open Int.'!K20</f>
        <v>0.9996202050892518</v>
      </c>
      <c r="F14" s="228">
        <f>'Open Int.'!E20/'Open Int.'!K20</f>
        <v>0.00037979491074819596</v>
      </c>
      <c r="G14" s="244">
        <f>'Open Int.'!H20/'Open Int.'!K20</f>
        <v>0</v>
      </c>
      <c r="H14" s="165">
        <v>3845705</v>
      </c>
      <c r="I14" s="230">
        <v>768950</v>
      </c>
      <c r="J14" s="355">
        <v>768950</v>
      </c>
      <c r="K14" s="117" t="str">
        <f t="shared" si="1"/>
        <v>Gross exposure is building up andcrpsses 40% mark</v>
      </c>
      <c r="M14"/>
      <c r="N14"/>
    </row>
    <row r="15" spans="1:14" s="7" customFormat="1" ht="15">
      <c r="A15" s="201" t="s">
        <v>406</v>
      </c>
      <c r="B15" s="235">
        <f>'Open Int.'!K21</f>
        <v>916800</v>
      </c>
      <c r="C15" s="237">
        <f>'Open Int.'!R21</f>
        <v>65.308248</v>
      </c>
      <c r="D15" s="161">
        <f t="shared" si="0"/>
        <v>0.20404892901020244</v>
      </c>
      <c r="E15" s="243">
        <f>'Open Int.'!B21/'Open Int.'!K21</f>
        <v>0.9973821989528796</v>
      </c>
      <c r="F15" s="228">
        <f>'Open Int.'!E21/'Open Int.'!K21</f>
        <v>0.0013089005235602095</v>
      </c>
      <c r="G15" s="244">
        <f>'Open Int.'!H21/'Open Int.'!K21</f>
        <v>0.0013089005235602095</v>
      </c>
      <c r="H15" s="165">
        <v>4493040</v>
      </c>
      <c r="I15" s="230">
        <v>898400</v>
      </c>
      <c r="J15" s="355">
        <v>898400</v>
      </c>
      <c r="K15" s="117" t="str">
        <f t="shared" si="1"/>
        <v>Gross Exposure is less then 30%</v>
      </c>
      <c r="M15"/>
      <c r="N15"/>
    </row>
    <row r="16" spans="1:14" s="7" customFormat="1" ht="15">
      <c r="A16" s="201" t="s">
        <v>88</v>
      </c>
      <c r="B16" s="235">
        <f>'Open Int.'!K22</f>
        <v>22532000</v>
      </c>
      <c r="C16" s="237">
        <f>'Open Int.'!R22</f>
        <v>98.35218</v>
      </c>
      <c r="D16" s="161">
        <f t="shared" si="0"/>
        <v>0.8184753111201488</v>
      </c>
      <c r="E16" s="243">
        <f>'Open Int.'!B22/'Open Int.'!K22</f>
        <v>0.8916030534351145</v>
      </c>
      <c r="F16" s="228">
        <f>'Open Int.'!E22/'Open Int.'!K22</f>
        <v>0.10076335877862595</v>
      </c>
      <c r="G16" s="244">
        <f>'Open Int.'!H22/'Open Int.'!K22</f>
        <v>0.007633587786259542</v>
      </c>
      <c r="H16" s="165">
        <v>27529236</v>
      </c>
      <c r="I16" s="230">
        <v>5504000</v>
      </c>
      <c r="J16" s="355">
        <v>5504000</v>
      </c>
      <c r="K16" s="367" t="str">
        <f t="shared" si="1"/>
        <v>Gross exposure has crossed 80%,Margin double</v>
      </c>
      <c r="M16"/>
      <c r="N16"/>
    </row>
    <row r="17" spans="1:14" s="7" customFormat="1" ht="15">
      <c r="A17" s="201" t="s">
        <v>136</v>
      </c>
      <c r="B17" s="235">
        <f>'Open Int.'!K23</f>
        <v>31739425</v>
      </c>
      <c r="C17" s="237">
        <f>'Open Int.'!R23</f>
        <v>117.594569625</v>
      </c>
      <c r="D17" s="161">
        <f t="shared" si="0"/>
        <v>0.251287919442189</v>
      </c>
      <c r="E17" s="243">
        <f>'Open Int.'!B23/'Open Int.'!K23</f>
        <v>0.7290506995637129</v>
      </c>
      <c r="F17" s="228">
        <f>'Open Int.'!E23/'Open Int.'!K23</f>
        <v>0.23243568527155106</v>
      </c>
      <c r="G17" s="244">
        <f>'Open Int.'!H23/'Open Int.'!K23</f>
        <v>0.03851361516473597</v>
      </c>
      <c r="H17" s="247">
        <v>126307007</v>
      </c>
      <c r="I17" s="231">
        <v>25259750</v>
      </c>
      <c r="J17" s="354">
        <v>12835200</v>
      </c>
      <c r="K17" s="117" t="str">
        <f t="shared" si="1"/>
        <v>Gross Exposure is less then 30%</v>
      </c>
      <c r="M17"/>
      <c r="N17"/>
    </row>
    <row r="18" spans="1:14" s="7" customFormat="1" ht="15">
      <c r="A18" s="201" t="s">
        <v>157</v>
      </c>
      <c r="B18" s="235">
        <f>'Open Int.'!K24</f>
        <v>1342950</v>
      </c>
      <c r="C18" s="237">
        <f>'Open Int.'!R24</f>
        <v>101.61431175</v>
      </c>
      <c r="D18" s="161">
        <f t="shared" si="0"/>
        <v>0.28408507977418734</v>
      </c>
      <c r="E18" s="243">
        <f>'Open Int.'!B24/'Open Int.'!K24</f>
        <v>0.9934844930935627</v>
      </c>
      <c r="F18" s="228">
        <f>'Open Int.'!E24/'Open Int.'!K24</f>
        <v>0.005994266353922335</v>
      </c>
      <c r="G18" s="244">
        <f>'Open Int.'!H24/'Open Int.'!K24</f>
        <v>0.0005212405525149857</v>
      </c>
      <c r="H18" s="247">
        <v>4727281</v>
      </c>
      <c r="I18" s="231">
        <v>945350</v>
      </c>
      <c r="J18" s="354">
        <v>729750</v>
      </c>
      <c r="K18" s="117" t="str">
        <f t="shared" si="1"/>
        <v>Gross Exposure is less then 30%</v>
      </c>
      <c r="M18"/>
      <c r="N18"/>
    </row>
    <row r="19" spans="1:14" s="7" customFormat="1" ht="15">
      <c r="A19" s="201" t="s">
        <v>193</v>
      </c>
      <c r="B19" s="235">
        <f>'Open Int.'!K25</f>
        <v>2195700</v>
      </c>
      <c r="C19" s="237">
        <f>'Open Int.'!R25</f>
        <v>474.885996</v>
      </c>
      <c r="D19" s="161">
        <f t="shared" si="0"/>
        <v>0.1591394395467994</v>
      </c>
      <c r="E19" s="243">
        <f>'Open Int.'!B25/'Open Int.'!K25</f>
        <v>0.9522248030240925</v>
      </c>
      <c r="F19" s="228">
        <f>'Open Int.'!E25/'Open Int.'!K25</f>
        <v>0.04144464179988159</v>
      </c>
      <c r="G19" s="244">
        <f>'Open Int.'!H25/'Open Int.'!K25</f>
        <v>0.006330555176025869</v>
      </c>
      <c r="H19" s="247">
        <v>13797334</v>
      </c>
      <c r="I19" s="231">
        <v>1225700</v>
      </c>
      <c r="J19" s="354">
        <v>612800</v>
      </c>
      <c r="K19" s="117" t="str">
        <f t="shared" si="1"/>
        <v>Gross Exposure is less then 30%</v>
      </c>
      <c r="M19"/>
      <c r="N19"/>
    </row>
    <row r="20" spans="1:14" s="7" customFormat="1" ht="15">
      <c r="A20" s="201" t="s">
        <v>281</v>
      </c>
      <c r="B20" s="235">
        <f>'Open Int.'!K26</f>
        <v>8677300</v>
      </c>
      <c r="C20" s="237">
        <f>'Open Int.'!R26</f>
        <v>142.30772</v>
      </c>
      <c r="D20" s="161">
        <f t="shared" si="0"/>
        <v>0.5295904296424653</v>
      </c>
      <c r="E20" s="243">
        <f>'Open Int.'!B26/'Open Int.'!K26</f>
        <v>0.917889205167506</v>
      </c>
      <c r="F20" s="228">
        <f>'Open Int.'!E26/'Open Int.'!K26</f>
        <v>0.07576089336544778</v>
      </c>
      <c r="G20" s="244">
        <f>'Open Int.'!H26/'Open Int.'!K26</f>
        <v>0.006349901467046201</v>
      </c>
      <c r="H20" s="247">
        <v>16384926</v>
      </c>
      <c r="I20" s="231">
        <v>3275600</v>
      </c>
      <c r="J20" s="354">
        <v>3091300</v>
      </c>
      <c r="K20" s="117" t="str">
        <f t="shared" si="1"/>
        <v>Gross exposure is building up andcrpsses 40% mark</v>
      </c>
      <c r="M20"/>
      <c r="N20"/>
    </row>
    <row r="21" spans="1:14" s="8" customFormat="1" ht="15">
      <c r="A21" s="201" t="s">
        <v>282</v>
      </c>
      <c r="B21" s="235">
        <f>'Open Int.'!K27</f>
        <v>15052800</v>
      </c>
      <c r="C21" s="237">
        <f>'Open Int.'!R27</f>
        <v>102.73536</v>
      </c>
      <c r="D21" s="161">
        <f t="shared" si="0"/>
        <v>0.4448595826237838</v>
      </c>
      <c r="E21" s="243">
        <f>'Open Int.'!B27/'Open Int.'!K27</f>
        <v>0.8523596938775511</v>
      </c>
      <c r="F21" s="228">
        <f>'Open Int.'!E27/'Open Int.'!K27</f>
        <v>0.13584183673469388</v>
      </c>
      <c r="G21" s="244">
        <f>'Open Int.'!H27/'Open Int.'!K27</f>
        <v>0.011798469387755101</v>
      </c>
      <c r="H21" s="248">
        <v>33837194</v>
      </c>
      <c r="I21" s="232">
        <v>6763200</v>
      </c>
      <c r="J21" s="355">
        <v>6763200</v>
      </c>
      <c r="K21" s="117" t="str">
        <f t="shared" si="1"/>
        <v>Gross exposure is building up andcrpsses 40% mark</v>
      </c>
      <c r="M21"/>
      <c r="N21"/>
    </row>
    <row r="22" spans="1:14" s="8" customFormat="1" ht="15">
      <c r="A22" s="201" t="s">
        <v>76</v>
      </c>
      <c r="B22" s="235">
        <f>'Open Int.'!K28</f>
        <v>7386400</v>
      </c>
      <c r="C22" s="237">
        <f>'Open Int.'!R28</f>
        <v>199.69132400000004</v>
      </c>
      <c r="D22" s="161">
        <f t="shared" si="0"/>
        <v>0.21948581412763124</v>
      </c>
      <c r="E22" s="243">
        <f>'Open Int.'!B28/'Open Int.'!K28</f>
        <v>0.9958301743745261</v>
      </c>
      <c r="F22" s="228">
        <f>'Open Int.'!E28/'Open Int.'!K28</f>
        <v>0.0032221379833206974</v>
      </c>
      <c r="G22" s="244">
        <f>'Open Int.'!H28/'Open Int.'!K28</f>
        <v>0.0009476876421531463</v>
      </c>
      <c r="H22" s="248">
        <v>33653200</v>
      </c>
      <c r="I22" s="232">
        <v>6729800</v>
      </c>
      <c r="J22" s="355">
        <v>3364200</v>
      </c>
      <c r="K22" s="117" t="str">
        <f t="shared" si="1"/>
        <v>Gross Exposure is less then 30%</v>
      </c>
      <c r="M22"/>
      <c r="N22"/>
    </row>
    <row r="23" spans="1:14" s="7" customFormat="1" ht="15">
      <c r="A23" s="201" t="s">
        <v>77</v>
      </c>
      <c r="B23" s="235">
        <f>'Open Int.'!K29</f>
        <v>3931100</v>
      </c>
      <c r="C23" s="237">
        <f>'Open Int.'!R29</f>
        <v>84.0272625</v>
      </c>
      <c r="D23" s="161">
        <f t="shared" si="0"/>
        <v>0.13207406441798178</v>
      </c>
      <c r="E23" s="243">
        <f>'Open Int.'!B29/'Open Int.'!K29</f>
        <v>0.9183180280328661</v>
      </c>
      <c r="F23" s="228">
        <f>'Open Int.'!E29/'Open Int.'!K29</f>
        <v>0.06476558724021267</v>
      </c>
      <c r="G23" s="244">
        <f>'Open Int.'!H29/'Open Int.'!K29</f>
        <v>0.016916384726921217</v>
      </c>
      <c r="H23" s="247">
        <v>29764360</v>
      </c>
      <c r="I23" s="231">
        <v>5952700</v>
      </c>
      <c r="J23" s="354">
        <v>2975400</v>
      </c>
      <c r="K23" s="117" t="str">
        <f t="shared" si="1"/>
        <v>Gross Exposure is less then 30%</v>
      </c>
      <c r="M23"/>
      <c r="N23"/>
    </row>
    <row r="24" spans="1:14" s="7" customFormat="1" ht="15">
      <c r="A24" s="201" t="s">
        <v>283</v>
      </c>
      <c r="B24" s="235">
        <f>'Open Int.'!K30</f>
        <v>2062200</v>
      </c>
      <c r="C24" s="237">
        <f>'Open Int.'!R30</f>
        <v>34.273764</v>
      </c>
      <c r="D24" s="161">
        <f t="shared" si="0"/>
        <v>0.32755409439441246</v>
      </c>
      <c r="E24" s="243">
        <f>'Open Int.'!B30/'Open Int.'!K30</f>
        <v>0.9928716904276986</v>
      </c>
      <c r="F24" s="228">
        <f>'Open Int.'!E30/'Open Int.'!K30</f>
        <v>0.006619144602851324</v>
      </c>
      <c r="G24" s="244">
        <f>'Open Int.'!H30/'Open Int.'!K30</f>
        <v>0.0005091649694501018</v>
      </c>
      <c r="H24" s="165">
        <v>6295754</v>
      </c>
      <c r="I24" s="229">
        <v>1258950</v>
      </c>
      <c r="J24" s="355">
        <v>1258950</v>
      </c>
      <c r="K24" s="367" t="str">
        <f t="shared" si="1"/>
        <v>Some sign of build up Gross exposure crosses 30%</v>
      </c>
      <c r="M24"/>
      <c r="N24"/>
    </row>
    <row r="25" spans="1:14" s="7" customFormat="1" ht="15">
      <c r="A25" s="201" t="s">
        <v>34</v>
      </c>
      <c r="B25" s="235">
        <f>'Open Int.'!K31</f>
        <v>907775</v>
      </c>
      <c r="C25" s="237">
        <f>'Open Int.'!R31</f>
        <v>167.679659125</v>
      </c>
      <c r="D25" s="161">
        <f t="shared" si="0"/>
        <v>0.2350482123622504</v>
      </c>
      <c r="E25" s="243">
        <f>'Open Int.'!B31/'Open Int.'!K31</f>
        <v>0.9951529839442593</v>
      </c>
      <c r="F25" s="228">
        <f>'Open Int.'!E31/'Open Int.'!K31</f>
        <v>0.004544077552256892</v>
      </c>
      <c r="G25" s="244">
        <f>'Open Int.'!H31/'Open Int.'!K31</f>
        <v>0.0003029385034837928</v>
      </c>
      <c r="H25" s="165">
        <v>3862080</v>
      </c>
      <c r="I25" s="229">
        <v>772200</v>
      </c>
      <c r="J25" s="355">
        <v>386100</v>
      </c>
      <c r="K25" s="367" t="str">
        <f t="shared" si="1"/>
        <v>Gross Exposure is less then 30%</v>
      </c>
      <c r="M25"/>
      <c r="N25"/>
    </row>
    <row r="26" spans="1:14" s="7" customFormat="1" ht="15">
      <c r="A26" s="201" t="s">
        <v>284</v>
      </c>
      <c r="B26" s="235">
        <f>'Open Int.'!K32</f>
        <v>641000</v>
      </c>
      <c r="C26" s="237">
        <f>'Open Int.'!R32</f>
        <v>73.06118</v>
      </c>
      <c r="D26" s="161">
        <f t="shared" si="0"/>
        <v>0.2249991224683211</v>
      </c>
      <c r="E26" s="243">
        <f>'Open Int.'!B32/'Open Int.'!K32</f>
        <v>0.9980499219968799</v>
      </c>
      <c r="F26" s="228">
        <f>'Open Int.'!E32/'Open Int.'!K32</f>
        <v>0.0019500780031201249</v>
      </c>
      <c r="G26" s="244">
        <f>'Open Int.'!H32/'Open Int.'!K32</f>
        <v>0</v>
      </c>
      <c r="H26" s="247">
        <v>2848900</v>
      </c>
      <c r="I26" s="231">
        <v>569750</v>
      </c>
      <c r="J26" s="354">
        <v>505750</v>
      </c>
      <c r="K26" s="117" t="str">
        <f t="shared" si="1"/>
        <v>Gross Exposure is less then 30%</v>
      </c>
      <c r="M26"/>
      <c r="N26"/>
    </row>
    <row r="27" spans="1:14" s="7" customFormat="1" ht="15">
      <c r="A27" s="201" t="s">
        <v>137</v>
      </c>
      <c r="B27" s="235">
        <f>'Open Int.'!K33</f>
        <v>9735000</v>
      </c>
      <c r="C27" s="237">
        <f>'Open Int.'!R33</f>
        <v>297.5016</v>
      </c>
      <c r="D27" s="161">
        <f t="shared" si="0"/>
        <v>0.3605528981471581</v>
      </c>
      <c r="E27" s="243">
        <f>'Open Int.'!B33/'Open Int.'!K33</f>
        <v>0.9878787878787879</v>
      </c>
      <c r="F27" s="228">
        <f>'Open Int.'!E33/'Open Int.'!K33</f>
        <v>0.011710323574730355</v>
      </c>
      <c r="G27" s="244">
        <f>'Open Int.'!H33/'Open Int.'!K33</f>
        <v>0.00041088854648176684</v>
      </c>
      <c r="H27" s="247">
        <v>27000199</v>
      </c>
      <c r="I27" s="231">
        <v>5400000</v>
      </c>
      <c r="J27" s="354">
        <v>2700000</v>
      </c>
      <c r="K27" s="117" t="str">
        <f t="shared" si="1"/>
        <v>Some sign of build up Gross exposure crosses 30%</v>
      </c>
      <c r="M27"/>
      <c r="N27"/>
    </row>
    <row r="28" spans="1:11" s="7" customFormat="1" ht="15">
      <c r="A28" s="201" t="s">
        <v>232</v>
      </c>
      <c r="B28" s="235">
        <f>'Open Int.'!K34</f>
        <v>10561500</v>
      </c>
      <c r="C28" s="237">
        <f>'Open Int.'!R34</f>
        <v>871.2709425</v>
      </c>
      <c r="D28" s="161">
        <f t="shared" si="0"/>
        <v>0.07133367840151773</v>
      </c>
      <c r="E28" s="243">
        <f>'Open Int.'!B34/'Open Int.'!K34</f>
        <v>0.9776073474411778</v>
      </c>
      <c r="F28" s="228">
        <f>'Open Int.'!E34/'Open Int.'!K34</f>
        <v>0.01884202054632391</v>
      </c>
      <c r="G28" s="244">
        <f>'Open Int.'!H34/'Open Int.'!K34</f>
        <v>0.003550632012498225</v>
      </c>
      <c r="H28" s="165">
        <v>148057695</v>
      </c>
      <c r="I28" s="230">
        <v>3697500</v>
      </c>
      <c r="J28" s="355">
        <v>1848500</v>
      </c>
      <c r="K28" s="117" t="str">
        <f t="shared" si="1"/>
        <v>Gross Exposure is less then 30%</v>
      </c>
    </row>
    <row r="29" spans="1:11" s="7" customFormat="1" ht="15">
      <c r="A29" s="201" t="s">
        <v>1</v>
      </c>
      <c r="B29" s="235">
        <f>'Open Int.'!K35</f>
        <v>2694600</v>
      </c>
      <c r="C29" s="237">
        <f>'Open Int.'!R35</f>
        <v>384.196068</v>
      </c>
      <c r="D29" s="161">
        <f t="shared" si="0"/>
        <v>0.08526859004623857</v>
      </c>
      <c r="E29" s="243">
        <f>'Open Int.'!B35/'Open Int.'!K35</f>
        <v>0.9912046314851926</v>
      </c>
      <c r="F29" s="228">
        <f>'Open Int.'!E35/'Open Int.'!K35</f>
        <v>0.007682030728122912</v>
      </c>
      <c r="G29" s="244">
        <f>'Open Int.'!H35/'Open Int.'!K35</f>
        <v>0.00111333778668448</v>
      </c>
      <c r="H29" s="249">
        <v>31601320</v>
      </c>
      <c r="I29" s="233">
        <v>2411700</v>
      </c>
      <c r="J29" s="355">
        <v>1205700</v>
      </c>
      <c r="K29" s="367" t="str">
        <f t="shared" si="1"/>
        <v>Gross Exposure is less then 30%</v>
      </c>
    </row>
    <row r="30" spans="1:11" s="7" customFormat="1" ht="15">
      <c r="A30" s="201" t="s">
        <v>158</v>
      </c>
      <c r="B30" s="235">
        <f>'Open Int.'!K36</f>
        <v>2568800</v>
      </c>
      <c r="C30" s="237">
        <f>'Open Int.'!R36</f>
        <v>29.785236</v>
      </c>
      <c r="D30" s="161">
        <f t="shared" si="0"/>
        <v>0.12977063565535105</v>
      </c>
      <c r="E30" s="243">
        <f>'Open Int.'!B36/'Open Int.'!K36</f>
        <v>0.9556213017751479</v>
      </c>
      <c r="F30" s="228">
        <f>'Open Int.'!E36/'Open Int.'!K36</f>
        <v>0.04437869822485207</v>
      </c>
      <c r="G30" s="244">
        <f>'Open Int.'!H36/'Open Int.'!K36</f>
        <v>0</v>
      </c>
      <c r="H30" s="249">
        <v>19794925</v>
      </c>
      <c r="I30" s="233">
        <v>3957700</v>
      </c>
      <c r="J30" s="355">
        <v>3957700</v>
      </c>
      <c r="K30" s="367" t="str">
        <f t="shared" si="1"/>
        <v>Gross Exposure is less then 30%</v>
      </c>
    </row>
    <row r="31" spans="1:14" s="7" customFormat="1" ht="15">
      <c r="A31" s="201" t="s">
        <v>407</v>
      </c>
      <c r="B31" s="235">
        <f>'Open Int.'!K37</f>
        <v>19102050</v>
      </c>
      <c r="C31" s="237">
        <f>'Open Int.'!R37</f>
        <v>72.68330025</v>
      </c>
      <c r="D31" s="161">
        <f t="shared" si="0"/>
        <v>0.7552628261891029</v>
      </c>
      <c r="E31" s="243">
        <f>'Open Int.'!B37/'Open Int.'!K37</f>
        <v>0.9372894532262244</v>
      </c>
      <c r="F31" s="228">
        <f>'Open Int.'!E37/'Open Int.'!K37</f>
        <v>0.06271054677377559</v>
      </c>
      <c r="G31" s="244">
        <f>'Open Int.'!H37/'Open Int.'!K37</f>
        <v>0</v>
      </c>
      <c r="H31" s="249">
        <v>25291924</v>
      </c>
      <c r="I31" s="233">
        <v>5053950</v>
      </c>
      <c r="J31" s="355">
        <v>5053950</v>
      </c>
      <c r="K31" s="367" t="str">
        <f t="shared" si="1"/>
        <v>Gross exposure is Substantial as Open interest has crossed 60%</v>
      </c>
      <c r="M31"/>
      <c r="N31"/>
    </row>
    <row r="32" spans="1:14" s="7" customFormat="1" ht="15">
      <c r="A32" s="201" t="s">
        <v>408</v>
      </c>
      <c r="B32" s="235">
        <f>'Open Int.'!K38</f>
        <v>978350</v>
      </c>
      <c r="C32" s="237">
        <f>'Open Int.'!R38</f>
        <v>23.15265275</v>
      </c>
      <c r="D32" s="161">
        <f t="shared" si="0"/>
        <v>0.17121288936341567</v>
      </c>
      <c r="E32" s="243">
        <f>'Open Int.'!B38/'Open Int.'!K38</f>
        <v>0.9991311902693311</v>
      </c>
      <c r="F32" s="228">
        <f>'Open Int.'!E38/'Open Int.'!K38</f>
        <v>0</v>
      </c>
      <c r="G32" s="244">
        <f>'Open Int.'!H38/'Open Int.'!K38</f>
        <v>0.0008688097306689834</v>
      </c>
      <c r="H32" s="249">
        <v>5714231</v>
      </c>
      <c r="I32" s="233">
        <v>1142400</v>
      </c>
      <c r="J32" s="355">
        <v>1142400</v>
      </c>
      <c r="K32" s="367" t="str">
        <f t="shared" si="1"/>
        <v>Gross Exposure is less then 30%</v>
      </c>
      <c r="M32"/>
      <c r="N32"/>
    </row>
    <row r="33" spans="1:14" s="7" customFormat="1" ht="15">
      <c r="A33" s="201" t="s">
        <v>285</v>
      </c>
      <c r="B33" s="235">
        <f>'Open Int.'!K39</f>
        <v>903300</v>
      </c>
      <c r="C33" s="237">
        <f>'Open Int.'!R39</f>
        <v>49.03112399999999</v>
      </c>
      <c r="D33" s="161">
        <f t="shared" si="0"/>
        <v>0.2108899331049568</v>
      </c>
      <c r="E33" s="243">
        <f>'Open Int.'!B39/'Open Int.'!K39</f>
        <v>0.9996678844237795</v>
      </c>
      <c r="F33" s="228">
        <f>'Open Int.'!E39/'Open Int.'!K39</f>
        <v>0.00033211557622052476</v>
      </c>
      <c r="G33" s="244">
        <f>'Open Int.'!H39/'Open Int.'!K39</f>
        <v>0</v>
      </c>
      <c r="H33" s="247">
        <v>4283277</v>
      </c>
      <c r="I33" s="231">
        <v>856500</v>
      </c>
      <c r="J33" s="354">
        <v>856500</v>
      </c>
      <c r="K33" s="117" t="str">
        <f t="shared" si="1"/>
        <v>Gross Exposure is less then 30%</v>
      </c>
      <c r="M33"/>
      <c r="N33"/>
    </row>
    <row r="34" spans="1:14" s="7" customFormat="1" ht="15">
      <c r="A34" s="201" t="s">
        <v>159</v>
      </c>
      <c r="B34" s="235">
        <f>'Open Int.'!K40</f>
        <v>2443500</v>
      </c>
      <c r="C34" s="237">
        <f>'Open Int.'!R40</f>
        <v>11.58219</v>
      </c>
      <c r="D34" s="161">
        <f t="shared" si="0"/>
        <v>0.23944581449500207</v>
      </c>
      <c r="E34" s="243">
        <f>'Open Int.'!B40/'Open Int.'!K40</f>
        <v>0.9576427255985267</v>
      </c>
      <c r="F34" s="228">
        <f>'Open Int.'!E40/'Open Int.'!K40</f>
        <v>0.034990791896869246</v>
      </c>
      <c r="G34" s="244">
        <f>'Open Int.'!H40/'Open Int.'!K40</f>
        <v>0.007366482504604052</v>
      </c>
      <c r="H34" s="165">
        <v>10204814</v>
      </c>
      <c r="I34" s="230">
        <v>2038500</v>
      </c>
      <c r="J34" s="355">
        <v>2038500</v>
      </c>
      <c r="K34" s="117" t="str">
        <f t="shared" si="1"/>
        <v>Gross Exposure is less then 30%</v>
      </c>
      <c r="M34"/>
      <c r="N34"/>
    </row>
    <row r="35" spans="1:14" s="7" customFormat="1" ht="15">
      <c r="A35" s="201" t="s">
        <v>2</v>
      </c>
      <c r="B35" s="235">
        <f>'Open Int.'!K41</f>
        <v>2450800</v>
      </c>
      <c r="C35" s="237">
        <f>'Open Int.'!R41</f>
        <v>81.61164</v>
      </c>
      <c r="D35" s="161">
        <f t="shared" si="0"/>
        <v>0.09483542041813411</v>
      </c>
      <c r="E35" s="243">
        <f>'Open Int.'!B41/'Open Int.'!K41</f>
        <v>0.9860861759425493</v>
      </c>
      <c r="F35" s="228">
        <f>'Open Int.'!E41/'Open Int.'!K41</f>
        <v>0.013464991023339317</v>
      </c>
      <c r="G35" s="244">
        <f>'Open Int.'!H41/'Open Int.'!K41</f>
        <v>0.0004488330341113106</v>
      </c>
      <c r="H35" s="249">
        <v>25842665</v>
      </c>
      <c r="I35" s="233">
        <v>5167800</v>
      </c>
      <c r="J35" s="355">
        <v>2583900</v>
      </c>
      <c r="K35" s="367" t="str">
        <f t="shared" si="1"/>
        <v>Gross Exposure is less then 30%</v>
      </c>
      <c r="M35"/>
      <c r="N35"/>
    </row>
    <row r="36" spans="1:14" s="7" customFormat="1" ht="15">
      <c r="A36" s="201" t="s">
        <v>409</v>
      </c>
      <c r="B36" s="235">
        <f>'Open Int.'!K42</f>
        <v>5675250</v>
      </c>
      <c r="C36" s="237">
        <f>'Open Int.'!R42</f>
        <v>136.51813875</v>
      </c>
      <c r="D36" s="161">
        <f t="shared" si="0"/>
        <v>0.7961723124370806</v>
      </c>
      <c r="E36" s="243">
        <f>'Open Int.'!B42/'Open Int.'!K42</f>
        <v>0.9987841945288753</v>
      </c>
      <c r="F36" s="228">
        <f>'Open Int.'!E42/'Open Int.'!K42</f>
        <v>0.0012158054711246201</v>
      </c>
      <c r="G36" s="244">
        <f>'Open Int.'!H42/'Open Int.'!K42</f>
        <v>0</v>
      </c>
      <c r="H36" s="249">
        <v>7128168</v>
      </c>
      <c r="I36" s="233">
        <v>1424850</v>
      </c>
      <c r="J36" s="355">
        <v>1424850</v>
      </c>
      <c r="K36" s="367" t="str">
        <f t="shared" si="1"/>
        <v>Gross exposure is Substantial as Open interest has crossed 60%</v>
      </c>
      <c r="M36"/>
      <c r="N36"/>
    </row>
    <row r="37" spans="1:14" s="7" customFormat="1" ht="15">
      <c r="A37" s="201" t="s">
        <v>391</v>
      </c>
      <c r="B37" s="235">
        <f>'Open Int.'!K43</f>
        <v>14392500</v>
      </c>
      <c r="C37" s="237">
        <f>'Open Int.'!R43</f>
        <v>198.5445375</v>
      </c>
      <c r="D37" s="161">
        <f t="shared" si="0"/>
        <v>0.1304718812359134</v>
      </c>
      <c r="E37" s="243">
        <f>'Open Int.'!B43/'Open Int.'!K43</f>
        <v>0.9063748480111169</v>
      </c>
      <c r="F37" s="228">
        <f>'Open Int.'!E43/'Open Int.'!K43</f>
        <v>0.0793816223727636</v>
      </c>
      <c r="G37" s="244">
        <f>'Open Int.'!H43/'Open Int.'!K43</f>
        <v>0.014243529616119507</v>
      </c>
      <c r="H37" s="249">
        <v>110311125</v>
      </c>
      <c r="I37" s="233">
        <v>22060000</v>
      </c>
      <c r="J37" s="355">
        <v>11030000</v>
      </c>
      <c r="K37" s="367" t="str">
        <f t="shared" si="1"/>
        <v>Gross Exposure is less then 30%</v>
      </c>
      <c r="M37"/>
      <c r="N37"/>
    </row>
    <row r="38" spans="1:14" s="7" customFormat="1" ht="15">
      <c r="A38" s="201" t="s">
        <v>78</v>
      </c>
      <c r="B38" s="235">
        <f>'Open Int.'!K44</f>
        <v>2558400</v>
      </c>
      <c r="C38" s="237">
        <f>'Open Int.'!R44</f>
        <v>70.471128</v>
      </c>
      <c r="D38" s="161">
        <f t="shared" si="0"/>
        <v>0.1162909090909091</v>
      </c>
      <c r="E38" s="243">
        <f>'Open Int.'!B44/'Open Int.'!K44</f>
        <v>0.9712320200125079</v>
      </c>
      <c r="F38" s="228">
        <f>'Open Int.'!E44/'Open Int.'!K44</f>
        <v>0.025015634771732333</v>
      </c>
      <c r="G38" s="244">
        <f>'Open Int.'!H44/'Open Int.'!K44</f>
        <v>0.00375234521575985</v>
      </c>
      <c r="H38" s="165">
        <v>22000000</v>
      </c>
      <c r="I38" s="230">
        <v>4400000</v>
      </c>
      <c r="J38" s="355">
        <v>2304000</v>
      </c>
      <c r="K38" s="117" t="str">
        <f t="shared" si="1"/>
        <v>Gross Exposure is less then 30%</v>
      </c>
      <c r="M38"/>
      <c r="N38"/>
    </row>
    <row r="39" spans="1:14" s="7" customFormat="1" ht="15">
      <c r="A39" s="201" t="s">
        <v>138</v>
      </c>
      <c r="B39" s="235">
        <f>'Open Int.'!K45</f>
        <v>6900725</v>
      </c>
      <c r="C39" s="237">
        <f>'Open Int.'!R45</f>
        <v>435.7117765</v>
      </c>
      <c r="D39" s="161">
        <f t="shared" si="0"/>
        <v>0.6460957353360571</v>
      </c>
      <c r="E39" s="243">
        <f>'Open Int.'!B45/'Open Int.'!K45</f>
        <v>0.9875592781917842</v>
      </c>
      <c r="F39" s="228">
        <f>'Open Int.'!E45/'Open Int.'!K45</f>
        <v>0.00997721253926218</v>
      </c>
      <c r="G39" s="244">
        <f>'Open Int.'!H45/'Open Int.'!K45</f>
        <v>0.0024635092689536246</v>
      </c>
      <c r="H39" s="165">
        <v>10680654</v>
      </c>
      <c r="I39" s="230">
        <v>2136050</v>
      </c>
      <c r="J39" s="355">
        <v>1068025</v>
      </c>
      <c r="K39" s="117" t="str">
        <f t="shared" si="1"/>
        <v>Gross exposure is Substantial as Open interest has crossed 60%</v>
      </c>
      <c r="M39"/>
      <c r="N39"/>
    </row>
    <row r="40" spans="1:14" s="7" customFormat="1" ht="15">
      <c r="A40" s="201" t="s">
        <v>160</v>
      </c>
      <c r="B40" s="235">
        <f>'Open Int.'!K46</f>
        <v>1940950</v>
      </c>
      <c r="C40" s="237">
        <f>'Open Int.'!R46</f>
        <v>68.5349445</v>
      </c>
      <c r="D40" s="161">
        <f t="shared" si="0"/>
        <v>0.19541833387332336</v>
      </c>
      <c r="E40" s="243">
        <f>'Open Int.'!B46/'Open Int.'!K46</f>
        <v>0.9960328705015585</v>
      </c>
      <c r="F40" s="228">
        <f>'Open Int.'!E46/'Open Int.'!K46</f>
        <v>0.003967129498441485</v>
      </c>
      <c r="G40" s="244">
        <f>'Open Int.'!H46/'Open Int.'!K46</f>
        <v>0</v>
      </c>
      <c r="H40" s="249">
        <v>9932282</v>
      </c>
      <c r="I40" s="233">
        <v>1986050</v>
      </c>
      <c r="J40" s="355">
        <v>1277100</v>
      </c>
      <c r="K40" s="367" t="str">
        <f t="shared" si="1"/>
        <v>Gross Exposure is less then 30%</v>
      </c>
      <c r="M40"/>
      <c r="N40"/>
    </row>
    <row r="41" spans="1:14" s="7" customFormat="1" ht="15">
      <c r="A41" s="201" t="s">
        <v>161</v>
      </c>
      <c r="B41" s="235">
        <f>'Open Int.'!K47</f>
        <v>8611200</v>
      </c>
      <c r="C41" s="237">
        <f>'Open Int.'!R47</f>
        <v>29.450304</v>
      </c>
      <c r="D41" s="161">
        <f t="shared" si="0"/>
        <v>0.2004288486548292</v>
      </c>
      <c r="E41" s="243">
        <f>'Open Int.'!B47/'Open Int.'!K47</f>
        <v>0.7940705128205128</v>
      </c>
      <c r="F41" s="228">
        <f>'Open Int.'!E47/'Open Int.'!K47</f>
        <v>0.20272435897435898</v>
      </c>
      <c r="G41" s="244">
        <f>'Open Int.'!H47/'Open Int.'!K47</f>
        <v>0.003205128205128205</v>
      </c>
      <c r="H41" s="247">
        <v>42963875</v>
      </c>
      <c r="I41" s="231">
        <v>8590500</v>
      </c>
      <c r="J41" s="354">
        <v>8590500</v>
      </c>
      <c r="K41" s="117" t="str">
        <f t="shared" si="1"/>
        <v>Gross Exposure is less then 30%</v>
      </c>
      <c r="M41"/>
      <c r="N41"/>
    </row>
    <row r="42" spans="1:14" s="7" customFormat="1" ht="15">
      <c r="A42" s="201" t="s">
        <v>392</v>
      </c>
      <c r="B42" s="235">
        <f>'Open Int.'!K48</f>
        <v>304200</v>
      </c>
      <c r="C42" s="237">
        <f>'Open Int.'!R48</f>
        <v>7.636941</v>
      </c>
      <c r="D42" s="161">
        <f t="shared" si="0"/>
        <v>0.03122350569556979</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11138750</v>
      </c>
      <c r="C43" s="237">
        <f>'Open Int.'!R49</f>
        <v>234.08083125</v>
      </c>
      <c r="D43" s="161">
        <f t="shared" si="0"/>
        <v>0.12049100380172306</v>
      </c>
      <c r="E43" s="243">
        <f>'Open Int.'!B49/'Open Int.'!K49</f>
        <v>0.9161710245763663</v>
      </c>
      <c r="F43" s="228">
        <f>'Open Int.'!E49/'Open Int.'!K49</f>
        <v>0.07619795758051846</v>
      </c>
      <c r="G43" s="244">
        <f>'Open Int.'!H49/'Open Int.'!K49</f>
        <v>0.007631017843115251</v>
      </c>
      <c r="H43" s="188">
        <v>92444661</v>
      </c>
      <c r="I43" s="168">
        <v>14221250</v>
      </c>
      <c r="J43" s="356">
        <v>7110000</v>
      </c>
      <c r="K43" s="367" t="str">
        <f t="shared" si="1"/>
        <v>Gross Exposure is less then 30%</v>
      </c>
      <c r="M43"/>
      <c r="N43"/>
    </row>
    <row r="44" spans="1:14" s="7" customFormat="1" ht="15">
      <c r="A44" s="201" t="s">
        <v>218</v>
      </c>
      <c r="B44" s="235">
        <f>'Open Int.'!K50</f>
        <v>910350</v>
      </c>
      <c r="C44" s="237">
        <f>'Open Int.'!R50</f>
        <v>32.936463</v>
      </c>
      <c r="D44" s="161">
        <f t="shared" si="0"/>
        <v>0.06830717949087346</v>
      </c>
      <c r="E44" s="243">
        <f>'Open Int.'!B50/'Open Int.'!K50</f>
        <v>0.9907727797001153</v>
      </c>
      <c r="F44" s="228">
        <f>'Open Int.'!E50/'Open Int.'!K50</f>
        <v>0.006920415224913495</v>
      </c>
      <c r="G44" s="244">
        <f>'Open Int.'!H50/'Open Int.'!K50</f>
        <v>0.002306805074971165</v>
      </c>
      <c r="H44" s="249">
        <v>13327296</v>
      </c>
      <c r="I44" s="233">
        <v>2664900</v>
      </c>
      <c r="J44" s="355">
        <v>1453200</v>
      </c>
      <c r="K44" s="367" t="str">
        <f t="shared" si="1"/>
        <v>Gross Exposure is less then 30%</v>
      </c>
      <c r="M44"/>
      <c r="N44"/>
    </row>
    <row r="45" spans="1:14" s="7" customFormat="1" ht="15">
      <c r="A45" s="201" t="s">
        <v>162</v>
      </c>
      <c r="B45" s="235">
        <f>'Open Int.'!K51</f>
        <v>528000</v>
      </c>
      <c r="C45" s="237">
        <f>'Open Int.'!R51</f>
        <v>16.98576</v>
      </c>
      <c r="D45" s="161">
        <f t="shared" si="0"/>
        <v>0.04296875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648000</v>
      </c>
      <c r="C46" s="237">
        <f>'Open Int.'!R52</f>
        <v>15.88896</v>
      </c>
      <c r="D46" s="161">
        <f t="shared" si="0"/>
        <v>0.014687731684517587</v>
      </c>
      <c r="E46" s="243">
        <f>'Open Int.'!B52/'Open Int.'!K52</f>
        <v>0.9969135802469136</v>
      </c>
      <c r="F46" s="228">
        <f>'Open Int.'!E52/'Open Int.'!K52</f>
        <v>0.0030864197530864196</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910100</v>
      </c>
      <c r="C47" s="237">
        <f>'Open Int.'!R53</f>
        <v>29.2460635</v>
      </c>
      <c r="D47" s="161">
        <f t="shared" si="0"/>
        <v>0.04690293735765105</v>
      </c>
      <c r="E47" s="243">
        <f>'Open Int.'!B53/'Open Int.'!K53</f>
        <v>1</v>
      </c>
      <c r="F47" s="228">
        <f>'Open Int.'!E53/'Open Int.'!K53</f>
        <v>0</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7446600</v>
      </c>
      <c r="C48" s="237">
        <f>'Open Int.'!R54</f>
        <v>76.625514</v>
      </c>
      <c r="D48" s="161">
        <f t="shared" si="0"/>
        <v>0.16471729668979196</v>
      </c>
      <c r="E48" s="243">
        <f>'Open Int.'!B54/'Open Int.'!K54</f>
        <v>0.9637418419144308</v>
      </c>
      <c r="F48" s="228">
        <f>'Open Int.'!E54/'Open Int.'!K54</f>
        <v>0.03444525018129079</v>
      </c>
      <c r="G48" s="244">
        <f>'Open Int.'!H54/'Open Int.'!K54</f>
        <v>0.0018129079042784628</v>
      </c>
      <c r="H48" s="247">
        <v>45208367</v>
      </c>
      <c r="I48" s="231">
        <v>9039600</v>
      </c>
      <c r="J48" s="354">
        <v>5251500</v>
      </c>
      <c r="K48" s="117" t="str">
        <f t="shared" si="1"/>
        <v>Gross Exposure is less then 30%</v>
      </c>
      <c r="M48"/>
      <c r="N48"/>
    </row>
    <row r="49" spans="1:14" s="7" customFormat="1" ht="15">
      <c r="A49" s="201" t="s">
        <v>410</v>
      </c>
      <c r="B49" s="235">
        <f>'Open Int.'!K55</f>
        <v>13319250</v>
      </c>
      <c r="C49" s="237">
        <f>'Open Int.'!R55</f>
        <v>64.731555</v>
      </c>
      <c r="D49" s="161">
        <f t="shared" si="0"/>
        <v>0.4756766273913739</v>
      </c>
      <c r="E49" s="243">
        <f>'Open Int.'!B55/'Open Int.'!K55</f>
        <v>0.81119432400473</v>
      </c>
      <c r="F49" s="228">
        <f>'Open Int.'!E55/'Open Int.'!K55</f>
        <v>0.15963736696886086</v>
      </c>
      <c r="G49" s="244">
        <f>'Open Int.'!H55/'Open Int.'!K55</f>
        <v>0.029168309026409146</v>
      </c>
      <c r="H49" s="247">
        <v>28000640</v>
      </c>
      <c r="I49" s="231">
        <v>5596500</v>
      </c>
      <c r="J49" s="354">
        <v>5596500</v>
      </c>
      <c r="K49" s="117" t="str">
        <f t="shared" si="1"/>
        <v>Gross exposure is building up andcrpsses 40% mark</v>
      </c>
      <c r="M49"/>
      <c r="N49"/>
    </row>
    <row r="50" spans="1:14" s="7" customFormat="1" ht="15">
      <c r="A50" s="201" t="s">
        <v>163</v>
      </c>
      <c r="B50" s="235">
        <f>'Open Int.'!K56</f>
        <v>438216</v>
      </c>
      <c r="C50" s="237">
        <f>'Open Int.'!R56</f>
        <v>275.4516222</v>
      </c>
      <c r="D50" s="161">
        <f t="shared" si="0"/>
        <v>0.3652761893965411</v>
      </c>
      <c r="E50" s="243">
        <f>'Open Int.'!B56/'Open Int.'!K56</f>
        <v>0.9844368986983588</v>
      </c>
      <c r="F50" s="228">
        <f>'Open Int.'!E56/'Open Int.'!K56</f>
        <v>0.012591963780418788</v>
      </c>
      <c r="G50" s="244">
        <f>'Open Int.'!H56/'Open Int.'!K56</f>
        <v>0.0029711375212224107</v>
      </c>
      <c r="H50" s="247">
        <v>1199684</v>
      </c>
      <c r="I50" s="231">
        <v>239878</v>
      </c>
      <c r="J50" s="354">
        <v>137020</v>
      </c>
      <c r="K50" s="117" t="str">
        <f t="shared" si="1"/>
        <v>Some sign of build up Gross exposure crosses 30%</v>
      </c>
      <c r="M50"/>
      <c r="N50"/>
    </row>
    <row r="51" spans="1:14" s="7" customFormat="1" ht="15">
      <c r="A51" s="201" t="s">
        <v>194</v>
      </c>
      <c r="B51" s="235">
        <f>'Open Int.'!K57</f>
        <v>4944000</v>
      </c>
      <c r="C51" s="237">
        <f>'Open Int.'!R57</f>
        <v>317.20704</v>
      </c>
      <c r="D51" s="161">
        <f t="shared" si="0"/>
        <v>0.25288464450065923</v>
      </c>
      <c r="E51" s="243">
        <f>'Open Int.'!B57/'Open Int.'!K57</f>
        <v>0.9592233009708738</v>
      </c>
      <c r="F51" s="228">
        <f>'Open Int.'!E57/'Open Int.'!K57</f>
        <v>0.036245954692556634</v>
      </c>
      <c r="G51" s="244">
        <f>'Open Int.'!H57/'Open Int.'!K57</f>
        <v>0.004530744336569579</v>
      </c>
      <c r="H51" s="247">
        <v>19550416</v>
      </c>
      <c r="I51" s="231">
        <v>3910000</v>
      </c>
      <c r="J51" s="354">
        <v>1954800</v>
      </c>
      <c r="K51" s="117" t="str">
        <f t="shared" si="1"/>
        <v>Gross Exposure is less then 30%</v>
      </c>
      <c r="M51"/>
      <c r="N51"/>
    </row>
    <row r="52" spans="1:14" s="7" customFormat="1" ht="15">
      <c r="A52" s="201" t="s">
        <v>411</v>
      </c>
      <c r="B52" s="235">
        <f>'Open Int.'!K58</f>
        <v>409650</v>
      </c>
      <c r="C52" s="237">
        <f>'Open Int.'!R58</f>
        <v>94.56565425</v>
      </c>
      <c r="D52" s="161">
        <f t="shared" si="0"/>
        <v>0.3438463959710419</v>
      </c>
      <c r="E52" s="243">
        <f>'Open Int.'!B58/'Open Int.'!K58</f>
        <v>0.9996338337605273</v>
      </c>
      <c r="F52" s="228">
        <f>'Open Int.'!E58/'Open Int.'!K58</f>
        <v>0.00036616623947272064</v>
      </c>
      <c r="G52" s="244">
        <f>'Open Int.'!H58/'Open Int.'!K58</f>
        <v>0</v>
      </c>
      <c r="H52" s="247">
        <v>1191375</v>
      </c>
      <c r="I52" s="231">
        <v>238200</v>
      </c>
      <c r="J52" s="354">
        <v>238200</v>
      </c>
      <c r="K52" s="117" t="str">
        <f t="shared" si="1"/>
        <v>Some sign of build up Gross exposure crosses 30%</v>
      </c>
      <c r="M52"/>
      <c r="N52"/>
    </row>
    <row r="53" spans="1:14" s="7" customFormat="1" ht="15">
      <c r="A53" s="201" t="s">
        <v>412</v>
      </c>
      <c r="B53" s="235">
        <f>'Open Int.'!K59</f>
        <v>544200</v>
      </c>
      <c r="C53" s="237">
        <f>'Open Int.'!R59</f>
        <v>59.078352</v>
      </c>
      <c r="D53" s="161">
        <f t="shared" si="0"/>
        <v>0.3649933668055904</v>
      </c>
      <c r="E53" s="243">
        <f>'Open Int.'!B59/'Open Int.'!K59</f>
        <v>0.9974274163910327</v>
      </c>
      <c r="F53" s="228">
        <f>'Open Int.'!E59/'Open Int.'!K59</f>
        <v>0.0025725836089672913</v>
      </c>
      <c r="G53" s="244">
        <f>'Open Int.'!H59/'Open Int.'!K59</f>
        <v>0</v>
      </c>
      <c r="H53" s="247">
        <v>1490986</v>
      </c>
      <c r="I53" s="231">
        <v>298000</v>
      </c>
      <c r="J53" s="354">
        <v>298000</v>
      </c>
      <c r="K53" s="117" t="str">
        <f t="shared" si="1"/>
        <v>Some sign of build up Gross exposure crosses 30%</v>
      </c>
      <c r="M53"/>
      <c r="N53"/>
    </row>
    <row r="54" spans="1:14" s="7" customFormat="1" ht="15">
      <c r="A54" s="201" t="s">
        <v>220</v>
      </c>
      <c r="B54" s="235">
        <f>'Open Int.'!K60</f>
        <v>6381600</v>
      </c>
      <c r="C54" s="237">
        <f>'Open Int.'!R60</f>
        <v>72.558792</v>
      </c>
      <c r="D54" s="161">
        <f t="shared" si="0"/>
        <v>0.62973098775579</v>
      </c>
      <c r="E54" s="243">
        <f>'Open Int.'!B60/'Open Int.'!K60</f>
        <v>0.9548702519744264</v>
      </c>
      <c r="F54" s="228">
        <f>'Open Int.'!E60/'Open Int.'!K60</f>
        <v>0.0424971793907484</v>
      </c>
      <c r="G54" s="244">
        <f>'Open Int.'!H60/'Open Int.'!K60</f>
        <v>0.0026325686348251222</v>
      </c>
      <c r="H54" s="247">
        <v>10133851</v>
      </c>
      <c r="I54" s="231">
        <v>2025600</v>
      </c>
      <c r="J54" s="354">
        <v>2025600</v>
      </c>
      <c r="K54" s="117" t="str">
        <f t="shared" si="1"/>
        <v>Gross exposure is Substantial as Open interest has crossed 60%</v>
      </c>
      <c r="M54"/>
      <c r="N54"/>
    </row>
    <row r="55" spans="1:14" s="7" customFormat="1" ht="15">
      <c r="A55" s="201" t="s">
        <v>164</v>
      </c>
      <c r="B55" s="235">
        <f>'Open Int.'!K61</f>
        <v>23718700</v>
      </c>
      <c r="C55" s="237">
        <f>'Open Int.'!R61</f>
        <v>126.895045</v>
      </c>
      <c r="D55" s="161">
        <f t="shared" si="0"/>
        <v>0.864620810186812</v>
      </c>
      <c r="E55" s="243">
        <f>'Open Int.'!B61/'Open Int.'!K61</f>
        <v>0.9540257265364459</v>
      </c>
      <c r="F55" s="228">
        <f>'Open Int.'!E61/'Open Int.'!K61</f>
        <v>0.03954263935207242</v>
      </c>
      <c r="G55" s="244">
        <f>'Open Int.'!H61/'Open Int.'!K61</f>
        <v>0.0064316341114816575</v>
      </c>
      <c r="H55" s="247">
        <v>27432488</v>
      </c>
      <c r="I55" s="231">
        <v>5486150</v>
      </c>
      <c r="J55" s="354">
        <v>5486150</v>
      </c>
      <c r="K55" s="117" t="str">
        <f t="shared" si="1"/>
        <v>Gross exposure has crossed 80%,Margin double</v>
      </c>
      <c r="M55"/>
      <c r="N55"/>
    </row>
    <row r="56" spans="1:14" s="7" customFormat="1" ht="15">
      <c r="A56" s="201" t="s">
        <v>165</v>
      </c>
      <c r="B56" s="235">
        <f>'Open Int.'!K62</f>
        <v>504400</v>
      </c>
      <c r="C56" s="237">
        <f>'Open Int.'!R62</f>
        <v>14.819272</v>
      </c>
      <c r="D56" s="161">
        <f t="shared" si="0"/>
        <v>0.03482554535222925</v>
      </c>
      <c r="E56" s="243">
        <f>'Open Int.'!B62/'Open Int.'!K62</f>
        <v>0.9845360824742269</v>
      </c>
      <c r="F56" s="228">
        <f>'Open Int.'!E62/'Open Int.'!K62</f>
        <v>0.015463917525773196</v>
      </c>
      <c r="G56" s="244">
        <f>'Open Int.'!H62/'Open Int.'!K62</f>
        <v>0</v>
      </c>
      <c r="H56" s="247">
        <v>14483621</v>
      </c>
      <c r="I56" s="231">
        <v>2896400</v>
      </c>
      <c r="J56" s="354">
        <v>2048800</v>
      </c>
      <c r="K56" s="117" t="str">
        <f t="shared" si="1"/>
        <v>Gross Exposure is less then 30%</v>
      </c>
      <c r="M56"/>
      <c r="N56"/>
    </row>
    <row r="57" spans="1:14" s="7" customFormat="1" ht="15">
      <c r="A57" s="201" t="s">
        <v>413</v>
      </c>
      <c r="B57" s="235">
        <f>'Open Int.'!K63</f>
        <v>630300</v>
      </c>
      <c r="C57" s="237">
        <f>'Open Int.'!R63</f>
        <v>169.3395495</v>
      </c>
      <c r="D57" s="161">
        <f t="shared" si="0"/>
        <v>0.13626953131756184</v>
      </c>
      <c r="E57" s="243">
        <f>'Open Int.'!B63/'Open Int.'!K63</f>
        <v>0.9992860542598763</v>
      </c>
      <c r="F57" s="228">
        <f>'Open Int.'!E63/'Open Int.'!K63</f>
        <v>0.0007139457401237506</v>
      </c>
      <c r="G57" s="244">
        <f>'Open Int.'!H63/'Open Int.'!K63</f>
        <v>0</v>
      </c>
      <c r="H57" s="247">
        <v>4625392</v>
      </c>
      <c r="I57" s="231">
        <v>925050</v>
      </c>
      <c r="J57" s="354">
        <v>462450</v>
      </c>
      <c r="K57" s="117" t="str">
        <f t="shared" si="1"/>
        <v>Gross Exposure is less then 30%</v>
      </c>
      <c r="M57"/>
      <c r="N57"/>
    </row>
    <row r="58" spans="1:14" s="7" customFormat="1" ht="15">
      <c r="A58" s="201" t="s">
        <v>89</v>
      </c>
      <c r="B58" s="235">
        <f>'Open Int.'!K64</f>
        <v>5096250</v>
      </c>
      <c r="C58" s="237">
        <f>'Open Int.'!R64</f>
        <v>151.53699375</v>
      </c>
      <c r="D58" s="161">
        <f t="shared" si="0"/>
        <v>0.08132293412539943</v>
      </c>
      <c r="E58" s="243">
        <f>'Open Int.'!B64/'Open Int.'!K64</f>
        <v>0.9649742457689477</v>
      </c>
      <c r="F58" s="228">
        <f>'Open Int.'!E64/'Open Int.'!K64</f>
        <v>0.030463576158940398</v>
      </c>
      <c r="G58" s="244">
        <f>'Open Int.'!H64/'Open Int.'!K64</f>
        <v>0.004562178072111847</v>
      </c>
      <c r="H58" s="247">
        <v>62666824</v>
      </c>
      <c r="I58" s="231">
        <v>10121250</v>
      </c>
      <c r="J58" s="354">
        <v>5060250</v>
      </c>
      <c r="K58" s="117" t="str">
        <f t="shared" si="1"/>
        <v>Gross Exposure is less then 30%</v>
      </c>
      <c r="M58"/>
      <c r="N58"/>
    </row>
    <row r="59" spans="1:14" s="7" customFormat="1" ht="15">
      <c r="A59" s="201" t="s">
        <v>287</v>
      </c>
      <c r="B59" s="235">
        <f>'Open Int.'!K65</f>
        <v>3014000</v>
      </c>
      <c r="C59" s="237">
        <f>'Open Int.'!R65</f>
        <v>59.93339</v>
      </c>
      <c r="D59" s="161">
        <f t="shared" si="0"/>
        <v>0.2737717490263345</v>
      </c>
      <c r="E59" s="243">
        <f>'Open Int.'!B65/'Open Int.'!K65</f>
        <v>0.9940278699402787</v>
      </c>
      <c r="F59" s="228">
        <f>'Open Int.'!E65/'Open Int.'!K65</f>
        <v>0.005972130059721301</v>
      </c>
      <c r="G59" s="244">
        <f>'Open Int.'!H65/'Open Int.'!K65</f>
        <v>0</v>
      </c>
      <c r="H59" s="247">
        <v>11009171</v>
      </c>
      <c r="I59" s="231">
        <v>2200000</v>
      </c>
      <c r="J59" s="354">
        <v>2200000</v>
      </c>
      <c r="K59" s="117" t="str">
        <f t="shared" si="1"/>
        <v>Gross Exposure is less then 30%</v>
      </c>
      <c r="M59"/>
      <c r="N59"/>
    </row>
    <row r="60" spans="1:14" s="7" customFormat="1" ht="15">
      <c r="A60" s="201" t="s">
        <v>414</v>
      </c>
      <c r="B60" s="235">
        <f>'Open Int.'!K66</f>
        <v>1121400</v>
      </c>
      <c r="C60" s="237">
        <f>'Open Int.'!R66</f>
        <v>60.841557</v>
      </c>
      <c r="D60" s="161">
        <f t="shared" si="0"/>
        <v>0.28259906465606527</v>
      </c>
      <c r="E60" s="243">
        <f>'Open Int.'!B66/'Open Int.'!K66</f>
        <v>0.9978152309612984</v>
      </c>
      <c r="F60" s="228">
        <f>'Open Int.'!E66/'Open Int.'!K66</f>
        <v>0.002184769038701623</v>
      </c>
      <c r="G60" s="244">
        <f>'Open Int.'!H66/'Open Int.'!K66</f>
        <v>0</v>
      </c>
      <c r="H60" s="247">
        <v>3968166</v>
      </c>
      <c r="I60" s="231">
        <v>793450</v>
      </c>
      <c r="J60" s="354">
        <v>793450</v>
      </c>
      <c r="K60" s="117" t="str">
        <f t="shared" si="1"/>
        <v>Gross Exposure is less then 30%</v>
      </c>
      <c r="M60"/>
      <c r="N60"/>
    </row>
    <row r="61" spans="1:14" s="7" customFormat="1" ht="15">
      <c r="A61" s="201" t="s">
        <v>271</v>
      </c>
      <c r="B61" s="235">
        <f>'Open Int.'!K67</f>
        <v>2200800</v>
      </c>
      <c r="C61" s="237">
        <f>'Open Int.'!R67</f>
        <v>68.94006</v>
      </c>
      <c r="D61" s="161">
        <f t="shared" si="0"/>
        <v>0.1024618260095956</v>
      </c>
      <c r="E61" s="243">
        <f>'Open Int.'!B67/'Open Int.'!K67</f>
        <v>0.9830970556161396</v>
      </c>
      <c r="F61" s="228">
        <f>'Open Int.'!E67/'Open Int.'!K67</f>
        <v>0.015812431842966195</v>
      </c>
      <c r="G61" s="244">
        <f>'Open Int.'!H67/'Open Int.'!K67</f>
        <v>0.0010905125408942203</v>
      </c>
      <c r="H61" s="247">
        <v>21479219</v>
      </c>
      <c r="I61" s="231">
        <v>4294800</v>
      </c>
      <c r="J61" s="354">
        <v>2146800</v>
      </c>
      <c r="K61" s="117" t="str">
        <f t="shared" si="1"/>
        <v>Gross Exposure is less then 30%</v>
      </c>
      <c r="M61"/>
      <c r="N61"/>
    </row>
    <row r="62" spans="1:14" s="7" customFormat="1" ht="15">
      <c r="A62" s="201" t="s">
        <v>221</v>
      </c>
      <c r="B62" s="235">
        <f>'Open Int.'!K68</f>
        <v>720000</v>
      </c>
      <c r="C62" s="237">
        <f>'Open Int.'!R68</f>
        <v>91.3896</v>
      </c>
      <c r="D62" s="161">
        <f t="shared" si="0"/>
        <v>0.08615423642517354</v>
      </c>
      <c r="E62" s="243">
        <f>'Open Int.'!B68/'Open Int.'!K68</f>
        <v>0.9941666666666666</v>
      </c>
      <c r="F62" s="228">
        <f>'Open Int.'!E68/'Open Int.'!K68</f>
        <v>0.005833333333333334</v>
      </c>
      <c r="G62" s="244">
        <f>'Open Int.'!H68/'Open Int.'!K68</f>
        <v>0</v>
      </c>
      <c r="H62" s="247">
        <v>8357105</v>
      </c>
      <c r="I62" s="231">
        <v>1671300</v>
      </c>
      <c r="J62" s="354">
        <v>835500</v>
      </c>
      <c r="K62" s="117" t="str">
        <f t="shared" si="1"/>
        <v>Gross Exposure is less then 30%</v>
      </c>
      <c r="M62"/>
      <c r="N62"/>
    </row>
    <row r="63" spans="1:14" s="7" customFormat="1" ht="15">
      <c r="A63" s="201" t="s">
        <v>233</v>
      </c>
      <c r="B63" s="235">
        <f>'Open Int.'!K69</f>
        <v>4417000</v>
      </c>
      <c r="C63" s="237">
        <f>'Open Int.'!R69</f>
        <v>259.211645</v>
      </c>
      <c r="D63" s="161">
        <f t="shared" si="0"/>
        <v>0.3438141781276582</v>
      </c>
      <c r="E63" s="243">
        <f>'Open Int.'!B69/'Open Int.'!K69</f>
        <v>0.9062712248132216</v>
      </c>
      <c r="F63" s="228">
        <f>'Open Int.'!E69/'Open Int.'!K69</f>
        <v>0.05999547203984605</v>
      </c>
      <c r="G63" s="244">
        <f>'Open Int.'!H69/'Open Int.'!K69</f>
        <v>0.033733303146932306</v>
      </c>
      <c r="H63" s="247">
        <v>12847056</v>
      </c>
      <c r="I63" s="231">
        <v>2569000</v>
      </c>
      <c r="J63" s="354">
        <v>1284000</v>
      </c>
      <c r="K63" s="117" t="str">
        <f t="shared" si="1"/>
        <v>Some sign of build up Gross exposure crosses 30%</v>
      </c>
      <c r="M63"/>
      <c r="N63"/>
    </row>
    <row r="64" spans="1:14" s="7" customFormat="1" ht="15">
      <c r="A64" s="201" t="s">
        <v>166</v>
      </c>
      <c r="B64" s="235">
        <f>'Open Int.'!K70</f>
        <v>4513500</v>
      </c>
      <c r="C64" s="237">
        <f>'Open Int.'!R70</f>
        <v>47.5497225</v>
      </c>
      <c r="D64" s="161">
        <f t="shared" si="0"/>
        <v>0.24856311410398932</v>
      </c>
      <c r="E64" s="243">
        <f>'Open Int.'!B70/'Open Int.'!K70</f>
        <v>0.954248366013072</v>
      </c>
      <c r="F64" s="228">
        <f>'Open Int.'!E70/'Open Int.'!K70</f>
        <v>0.040522875816993466</v>
      </c>
      <c r="G64" s="244">
        <f>'Open Int.'!H70/'Open Int.'!K70</f>
        <v>0.00522875816993464</v>
      </c>
      <c r="H64" s="247">
        <v>18158366</v>
      </c>
      <c r="I64" s="231">
        <v>3631450</v>
      </c>
      <c r="J64" s="354">
        <v>3631450</v>
      </c>
      <c r="K64" s="117" t="str">
        <f t="shared" si="1"/>
        <v>Gross Exposure is less then 30%</v>
      </c>
      <c r="M64"/>
      <c r="N64"/>
    </row>
    <row r="65" spans="1:14" s="7" customFormat="1" ht="15">
      <c r="A65" s="201" t="s">
        <v>222</v>
      </c>
      <c r="B65" s="235">
        <f>'Open Int.'!K71</f>
        <v>718080</v>
      </c>
      <c r="C65" s="237">
        <f>'Open Int.'!R71</f>
        <v>180.34220159999998</v>
      </c>
      <c r="D65" s="161">
        <f t="shared" si="0"/>
        <v>0.06136492346176857</v>
      </c>
      <c r="E65" s="243">
        <f>'Open Int.'!B71/'Open Int.'!K71</f>
        <v>0.9977941176470588</v>
      </c>
      <c r="F65" s="228">
        <f>'Open Int.'!E71/'Open Int.'!K71</f>
        <v>0.0022058823529411764</v>
      </c>
      <c r="G65" s="244">
        <f>'Open Int.'!H71/'Open Int.'!K71</f>
        <v>0</v>
      </c>
      <c r="H65" s="247">
        <v>11701799</v>
      </c>
      <c r="I65" s="231">
        <v>1225664</v>
      </c>
      <c r="J65" s="354">
        <v>612832</v>
      </c>
      <c r="K65" s="117" t="str">
        <f t="shared" si="1"/>
        <v>Gross Exposure is less then 30%</v>
      </c>
      <c r="M65"/>
      <c r="N65"/>
    </row>
    <row r="66" spans="1:14" s="7" customFormat="1" ht="15">
      <c r="A66" s="201" t="s">
        <v>288</v>
      </c>
      <c r="B66" s="235">
        <f>'Open Int.'!K72</f>
        <v>8004000</v>
      </c>
      <c r="C66" s="237">
        <f>'Open Int.'!R72</f>
        <v>184.21206</v>
      </c>
      <c r="D66" s="161">
        <f t="shared" si="0"/>
        <v>0.6178083011236563</v>
      </c>
      <c r="E66" s="243">
        <f>'Open Int.'!B72/'Open Int.'!K72</f>
        <v>0.8988005997001499</v>
      </c>
      <c r="F66" s="228">
        <f>'Open Int.'!E72/'Open Int.'!K72</f>
        <v>0.08770614692653673</v>
      </c>
      <c r="G66" s="244">
        <f>'Open Int.'!H72/'Open Int.'!K72</f>
        <v>0.013493253373313344</v>
      </c>
      <c r="H66" s="247">
        <v>12955475</v>
      </c>
      <c r="I66" s="231">
        <v>2590500</v>
      </c>
      <c r="J66" s="354">
        <v>2590500</v>
      </c>
      <c r="K66" s="117" t="str">
        <f t="shared" si="1"/>
        <v>Gross exposure is Substantial as Open interest has crossed 60%</v>
      </c>
      <c r="M66"/>
      <c r="N66"/>
    </row>
    <row r="67" spans="1:14" s="7" customFormat="1" ht="15">
      <c r="A67" s="201" t="s">
        <v>289</v>
      </c>
      <c r="B67" s="235">
        <f>'Open Int.'!K73</f>
        <v>3416000</v>
      </c>
      <c r="C67" s="237">
        <f>'Open Int.'!R73</f>
        <v>51.991519999999994</v>
      </c>
      <c r="D67" s="161">
        <f t="shared" si="0"/>
        <v>0.3675421543737301</v>
      </c>
      <c r="E67" s="243">
        <f>'Open Int.'!B73/'Open Int.'!K73</f>
        <v>0.990983606557377</v>
      </c>
      <c r="F67" s="228">
        <f>'Open Int.'!E73/'Open Int.'!K73</f>
        <v>0.00819672131147541</v>
      </c>
      <c r="G67" s="244">
        <f>'Open Int.'!H73/'Open Int.'!K73</f>
        <v>0.000819672131147541</v>
      </c>
      <c r="H67" s="247">
        <v>9294172</v>
      </c>
      <c r="I67" s="231">
        <v>1857800</v>
      </c>
      <c r="J67" s="354">
        <v>1857800</v>
      </c>
      <c r="K67" s="117" t="str">
        <f t="shared" si="1"/>
        <v>Some sign of build up Gross exposure crosses 30%</v>
      </c>
      <c r="M67"/>
      <c r="N67"/>
    </row>
    <row r="68" spans="1:14" s="7" customFormat="1" ht="15">
      <c r="A68" s="201" t="s">
        <v>195</v>
      </c>
      <c r="B68" s="235">
        <f>'Open Int.'!K74</f>
        <v>25744070</v>
      </c>
      <c r="C68" s="237">
        <f>'Open Int.'!R74</f>
        <v>304.16618705</v>
      </c>
      <c r="D68" s="161">
        <f aca="true" t="shared" si="2" ref="D68:D132">B68/H68</f>
        <v>0.1326284303918726</v>
      </c>
      <c r="E68" s="243">
        <f>'Open Int.'!B74/'Open Int.'!K74</f>
        <v>0.9494593512214657</v>
      </c>
      <c r="F68" s="228">
        <f>'Open Int.'!E74/'Open Int.'!K74</f>
        <v>0.04421305566680016</v>
      </c>
      <c r="G68" s="244">
        <f>'Open Int.'!H74/'Open Int.'!K74</f>
        <v>0.006327593111734081</v>
      </c>
      <c r="H68" s="247">
        <v>194106723</v>
      </c>
      <c r="I68" s="231">
        <v>25432708</v>
      </c>
      <c r="J68" s="354">
        <v>12716354</v>
      </c>
      <c r="K68" s="117" t="str">
        <f aca="true" t="shared" si="3" ref="K68:K132">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Int.'!K75</f>
        <v>7903000</v>
      </c>
      <c r="C69" s="237">
        <f>'Open Int.'!R75</f>
        <v>82.1912</v>
      </c>
      <c r="D69" s="161">
        <f t="shared" si="2"/>
        <v>0.3011100953455611</v>
      </c>
      <c r="E69" s="243">
        <f>'Open Int.'!B75/'Open Int.'!K75</f>
        <v>0.9174490699734278</v>
      </c>
      <c r="F69" s="228">
        <f>'Open Int.'!E75/'Open Int.'!K75</f>
        <v>0.07794508414526129</v>
      </c>
      <c r="G69" s="244">
        <f>'Open Int.'!H75/'Open Int.'!K75</f>
        <v>0.004605845881310895</v>
      </c>
      <c r="H69" s="247">
        <v>26246214</v>
      </c>
      <c r="I69" s="231">
        <v>5248600</v>
      </c>
      <c r="J69" s="354">
        <v>5135200</v>
      </c>
      <c r="K69" s="117" t="str">
        <f t="shared" si="3"/>
        <v>Some sign of build up Gross exposure crosses 30%</v>
      </c>
      <c r="M69"/>
      <c r="N69"/>
    </row>
    <row r="70" spans="1:14" s="7" customFormat="1" ht="15">
      <c r="A70" s="201" t="s">
        <v>197</v>
      </c>
      <c r="B70" s="235">
        <f>'Open Int.'!K76</f>
        <v>3545750</v>
      </c>
      <c r="C70" s="237">
        <f>'Open Int.'!R76</f>
        <v>119.58041875</v>
      </c>
      <c r="D70" s="161">
        <f t="shared" si="2"/>
        <v>0.08230737248659585</v>
      </c>
      <c r="E70" s="243">
        <f>'Open Int.'!B76/'Open Int.'!K76</f>
        <v>0.9945004582951421</v>
      </c>
      <c r="F70" s="228">
        <f>'Open Int.'!E76/'Open Int.'!K76</f>
        <v>0.005499541704857928</v>
      </c>
      <c r="G70" s="244">
        <f>'Open Int.'!H76/'Open Int.'!K76</f>
        <v>0</v>
      </c>
      <c r="H70" s="247">
        <v>43079373</v>
      </c>
      <c r="I70" s="231">
        <v>8615750</v>
      </c>
      <c r="J70" s="354">
        <v>4307550</v>
      </c>
      <c r="K70" s="117" t="str">
        <f t="shared" si="3"/>
        <v>Gross Exposure is less then 30%</v>
      </c>
      <c r="M70"/>
      <c r="N70"/>
    </row>
    <row r="71" spans="1:14" s="7" customFormat="1" ht="15">
      <c r="A71" s="201" t="s">
        <v>4</v>
      </c>
      <c r="B71" s="235">
        <f>'Open Int.'!K77</f>
        <v>1262850</v>
      </c>
      <c r="C71" s="237">
        <f>'Open Int.'!R77</f>
        <v>229.15044675</v>
      </c>
      <c r="D71" s="161">
        <f t="shared" si="2"/>
        <v>0.024956858339725954</v>
      </c>
      <c r="E71" s="243">
        <f>'Open Int.'!B77/'Open Int.'!K77</f>
        <v>0.9997624420952608</v>
      </c>
      <c r="F71" s="228">
        <f>'Open Int.'!E77/'Open Int.'!K77</f>
        <v>0.0002375579047392802</v>
      </c>
      <c r="G71" s="244">
        <f>'Open Int.'!H77/'Open Int.'!K77</f>
        <v>0</v>
      </c>
      <c r="H71" s="247">
        <v>50601321</v>
      </c>
      <c r="I71" s="231">
        <v>1800300</v>
      </c>
      <c r="J71" s="354">
        <v>900150</v>
      </c>
      <c r="K71" s="117" t="str">
        <f t="shared" si="3"/>
        <v>Gross Exposure is less then 30%</v>
      </c>
      <c r="M71"/>
      <c r="N71"/>
    </row>
    <row r="72" spans="1:14" s="7" customFormat="1" ht="15">
      <c r="A72" s="201" t="s">
        <v>79</v>
      </c>
      <c r="B72" s="235">
        <f>'Open Int.'!K78</f>
        <v>1716600</v>
      </c>
      <c r="C72" s="237">
        <f>'Open Int.'!R78</f>
        <v>188.834583</v>
      </c>
      <c r="D72" s="161">
        <f t="shared" si="2"/>
        <v>0.04512847023371742</v>
      </c>
      <c r="E72" s="243">
        <f>'Open Int.'!B78/'Open Int.'!K78</f>
        <v>0.999417453104975</v>
      </c>
      <c r="F72" s="228">
        <f>'Open Int.'!E78/'Open Int.'!K78</f>
        <v>0.0005825468950250495</v>
      </c>
      <c r="G72" s="244">
        <f>'Open Int.'!H78/'Open Int.'!K78</f>
        <v>0</v>
      </c>
      <c r="H72" s="247">
        <v>38038072</v>
      </c>
      <c r="I72" s="231">
        <v>2929200</v>
      </c>
      <c r="J72" s="354">
        <v>1464600</v>
      </c>
      <c r="K72" s="117" t="str">
        <f t="shared" si="3"/>
        <v>Gross Exposure is less then 30%</v>
      </c>
      <c r="M72"/>
      <c r="N72"/>
    </row>
    <row r="73" spans="1:14" s="7" customFormat="1" ht="15">
      <c r="A73" s="201" t="s">
        <v>196</v>
      </c>
      <c r="B73" s="235">
        <f>'Open Int.'!K79</f>
        <v>1952000</v>
      </c>
      <c r="C73" s="237">
        <f>'Open Int.'!R79</f>
        <v>130.66688</v>
      </c>
      <c r="D73" s="161">
        <f t="shared" si="2"/>
        <v>0.10849619713047567</v>
      </c>
      <c r="E73" s="243">
        <f>'Open Int.'!B79/'Open Int.'!K79</f>
        <v>0.9967213114754099</v>
      </c>
      <c r="F73" s="228">
        <f>'Open Int.'!E79/'Open Int.'!K79</f>
        <v>0.002663934426229508</v>
      </c>
      <c r="G73" s="244">
        <f>'Open Int.'!H79/'Open Int.'!K79</f>
        <v>0.0006147540983606558</v>
      </c>
      <c r="H73" s="247">
        <v>17991414</v>
      </c>
      <c r="I73" s="231">
        <v>3598000</v>
      </c>
      <c r="J73" s="354">
        <v>1798800</v>
      </c>
      <c r="K73" s="117" t="str">
        <f t="shared" si="3"/>
        <v>Gross Exposure is less then 30%</v>
      </c>
      <c r="M73"/>
      <c r="N73"/>
    </row>
    <row r="74" spans="1:14" s="7" customFormat="1" ht="15">
      <c r="A74" s="201" t="s">
        <v>5</v>
      </c>
      <c r="B74" s="235">
        <f>'Open Int.'!K80</f>
        <v>35885905</v>
      </c>
      <c r="C74" s="237">
        <f>'Open Int.'!R80</f>
        <v>583.86367435</v>
      </c>
      <c r="D74" s="161">
        <f t="shared" si="2"/>
        <v>0.24762294864551695</v>
      </c>
      <c r="E74" s="243">
        <f>'Open Int.'!B80/'Open Int.'!K80</f>
        <v>0.846170940930708</v>
      </c>
      <c r="F74" s="228">
        <f>'Open Int.'!E80/'Open Int.'!K80</f>
        <v>0.10227121205386906</v>
      </c>
      <c r="G74" s="244">
        <f>'Open Int.'!H80/'Open Int.'!K80</f>
        <v>0.05155784701542291</v>
      </c>
      <c r="H74" s="247">
        <v>144921564</v>
      </c>
      <c r="I74" s="231">
        <v>20540410</v>
      </c>
      <c r="J74" s="354">
        <v>10270205</v>
      </c>
      <c r="K74" s="117" t="str">
        <f t="shared" si="3"/>
        <v>Gross Exposure is less then 30%</v>
      </c>
      <c r="M74"/>
      <c r="N74"/>
    </row>
    <row r="75" spans="1:14" s="7" customFormat="1" ht="15">
      <c r="A75" s="201" t="s">
        <v>198</v>
      </c>
      <c r="B75" s="235">
        <f>'Open Int.'!K81</f>
        <v>13650000</v>
      </c>
      <c r="C75" s="237">
        <f>'Open Int.'!R81</f>
        <v>257.439</v>
      </c>
      <c r="D75" s="161">
        <f t="shared" si="2"/>
        <v>0.06366708322663267</v>
      </c>
      <c r="E75" s="243">
        <f>'Open Int.'!B81/'Open Int.'!K81</f>
        <v>0.8293772893772894</v>
      </c>
      <c r="F75" s="228">
        <f>'Open Int.'!E81/'Open Int.'!K81</f>
        <v>0.14945054945054945</v>
      </c>
      <c r="G75" s="244">
        <f>'Open Int.'!H81/'Open Int.'!K81</f>
        <v>0.021172161172161173</v>
      </c>
      <c r="H75" s="247">
        <v>214396503</v>
      </c>
      <c r="I75" s="231">
        <v>15052000</v>
      </c>
      <c r="J75" s="354">
        <v>7526000</v>
      </c>
      <c r="K75" s="117" t="str">
        <f t="shared" si="3"/>
        <v>Gross Exposure is less then 30%</v>
      </c>
      <c r="M75"/>
      <c r="N75"/>
    </row>
    <row r="76" spans="1:14" s="7" customFormat="1" ht="15">
      <c r="A76" s="201" t="s">
        <v>199</v>
      </c>
      <c r="B76" s="235">
        <f>'Open Int.'!K82</f>
        <v>4282200</v>
      </c>
      <c r="C76" s="237">
        <f>'Open Int.'!R82</f>
        <v>112.643271</v>
      </c>
      <c r="D76" s="161">
        <f t="shared" si="2"/>
        <v>0.12878545231446603</v>
      </c>
      <c r="E76" s="243">
        <f>'Open Int.'!B82/'Open Int.'!K82</f>
        <v>0.9505160898603522</v>
      </c>
      <c r="F76" s="228">
        <f>'Open Int.'!E82/'Open Int.'!K82</f>
        <v>0.041287188828172436</v>
      </c>
      <c r="G76" s="244">
        <f>'Open Int.'!H82/'Open Int.'!K82</f>
        <v>0.00819672131147541</v>
      </c>
      <c r="H76" s="247">
        <v>33250650</v>
      </c>
      <c r="I76" s="231">
        <v>6649500</v>
      </c>
      <c r="J76" s="354">
        <v>3324100</v>
      </c>
      <c r="K76" s="117" t="str">
        <f t="shared" si="3"/>
        <v>Gross Exposure is less then 30%</v>
      </c>
      <c r="M76"/>
      <c r="N76"/>
    </row>
    <row r="77" spans="1:14" s="7" customFormat="1" ht="15">
      <c r="A77" s="193" t="s">
        <v>399</v>
      </c>
      <c r="B77" s="235">
        <f>'Open Int.'!K83</f>
        <v>357000</v>
      </c>
      <c r="C77" s="237">
        <f>'Open Int.'!R83</f>
        <v>17.47515</v>
      </c>
      <c r="D77" s="161">
        <f t="shared" si="2"/>
        <v>0.12732488281295976</v>
      </c>
      <c r="E77" s="243">
        <f>'Open Int.'!B83/'Open Int.'!K83</f>
        <v>1</v>
      </c>
      <c r="F77" s="228">
        <f>'Open Int.'!E83/'Open Int.'!K83</f>
        <v>0</v>
      </c>
      <c r="G77" s="244">
        <f>'Open Int.'!H83/'Open Int.'!K83</f>
        <v>0</v>
      </c>
      <c r="H77" s="247">
        <v>2803851</v>
      </c>
      <c r="I77" s="231">
        <v>560750</v>
      </c>
      <c r="J77" s="354">
        <v>560750</v>
      </c>
      <c r="K77" s="117" t="str">
        <f t="shared" si="3"/>
        <v>Gross Exposure is less then 30%</v>
      </c>
      <c r="M77"/>
      <c r="N77"/>
    </row>
    <row r="78" spans="1:14" s="7" customFormat="1" ht="15">
      <c r="A78" s="201" t="s">
        <v>415</v>
      </c>
      <c r="B78" s="235">
        <f>'Open Int.'!K84</f>
        <v>11985000</v>
      </c>
      <c r="C78" s="237">
        <f>'Open Int.'!R84</f>
        <v>63.939975</v>
      </c>
      <c r="D78" s="161">
        <f t="shared" si="2"/>
        <v>0.31774083482725873</v>
      </c>
      <c r="E78" s="243">
        <f>'Open Int.'!B84/'Open Int.'!K84</f>
        <v>0.9480600750938674</v>
      </c>
      <c r="F78" s="228">
        <f>'Open Int.'!E84/'Open Int.'!K84</f>
        <v>0.05068836045056321</v>
      </c>
      <c r="G78" s="244">
        <f>'Open Int.'!H84/'Open Int.'!K84</f>
        <v>0.0012515644555694619</v>
      </c>
      <c r="H78" s="247">
        <v>37719420</v>
      </c>
      <c r="I78" s="231">
        <v>7541250</v>
      </c>
      <c r="J78" s="354">
        <v>7541250</v>
      </c>
      <c r="K78" s="117" t="str">
        <f t="shared" si="3"/>
        <v>Some sign of build up Gross exposure crosses 30%</v>
      </c>
      <c r="M78"/>
      <c r="N78"/>
    </row>
    <row r="79" spans="1:14" s="7" customFormat="1" ht="15">
      <c r="A79" s="201" t="s">
        <v>494</v>
      </c>
      <c r="B79" s="235">
        <f>'Open Int.'!K85</f>
        <v>493500</v>
      </c>
      <c r="C79" s="237">
        <f>'Open Int.'!R85</f>
        <v>29.407665</v>
      </c>
      <c r="D79" s="161">
        <f>B79/H79</f>
        <v>0.3520157269356585</v>
      </c>
      <c r="E79" s="243">
        <f>'Open Int.'!B85/'Open Int.'!K85</f>
        <v>0.9878419452887538</v>
      </c>
      <c r="F79" s="228">
        <f>'Open Int.'!E85/'Open Int.'!K85</f>
        <v>0.011144883485309016</v>
      </c>
      <c r="G79" s="244">
        <f>'Open Int.'!H85/'Open Int.'!K85</f>
        <v>0.0010131712259371835</v>
      </c>
      <c r="H79" s="247">
        <v>1401926</v>
      </c>
      <c r="I79" s="231">
        <v>280250</v>
      </c>
      <c r="J79" s="354">
        <v>280250</v>
      </c>
      <c r="K79" s="117" t="str">
        <f t="shared" si="3"/>
        <v>Some sign of build up Gross exposure crosses 30%</v>
      </c>
      <c r="M79"/>
      <c r="N79"/>
    </row>
    <row r="80" spans="1:14" s="7" customFormat="1" ht="15">
      <c r="A80" s="201" t="s">
        <v>43</v>
      </c>
      <c r="B80" s="235">
        <f>'Open Int.'!K86</f>
        <v>939900</v>
      </c>
      <c r="C80" s="237">
        <f>'Open Int.'!R86</f>
        <v>242.4613035</v>
      </c>
      <c r="D80" s="161">
        <f t="shared" si="2"/>
        <v>0.29730724848926543</v>
      </c>
      <c r="E80" s="243">
        <f>'Open Int.'!B86/'Open Int.'!K86</f>
        <v>0.99680817108203</v>
      </c>
      <c r="F80" s="228">
        <f>'Open Int.'!E86/'Open Int.'!K86</f>
        <v>0.003032237472071497</v>
      </c>
      <c r="G80" s="244">
        <f>'Open Int.'!H86/'Open Int.'!K86</f>
        <v>0.00015959144589849984</v>
      </c>
      <c r="H80" s="247">
        <v>3161376</v>
      </c>
      <c r="I80" s="231">
        <v>632250</v>
      </c>
      <c r="J80" s="354">
        <v>316050</v>
      </c>
      <c r="K80" s="117" t="str">
        <f t="shared" si="3"/>
        <v>Gross Exposure is less then 30%</v>
      </c>
      <c r="M80"/>
      <c r="N80"/>
    </row>
    <row r="81" spans="1:14" s="7" customFormat="1" ht="15">
      <c r="A81" s="201" t="s">
        <v>200</v>
      </c>
      <c r="B81" s="235">
        <f>'Open Int.'!K87</f>
        <v>11922050</v>
      </c>
      <c r="C81" s="237">
        <f>'Open Int.'!R87</f>
        <v>1130.38917075</v>
      </c>
      <c r="D81" s="161">
        <f t="shared" si="2"/>
        <v>0.09021792797515753</v>
      </c>
      <c r="E81" s="243">
        <f>'Open Int.'!B87/'Open Int.'!K87</f>
        <v>0.9027390423626809</v>
      </c>
      <c r="F81" s="228">
        <f>'Open Int.'!E87/'Open Int.'!K87</f>
        <v>0.07782638053019406</v>
      </c>
      <c r="G81" s="244">
        <f>'Open Int.'!H87/'Open Int.'!K87</f>
        <v>0.019434577107125033</v>
      </c>
      <c r="H81" s="247">
        <v>132147238</v>
      </c>
      <c r="I81" s="231">
        <v>3464650</v>
      </c>
      <c r="J81" s="354">
        <v>1732150</v>
      </c>
      <c r="K81" s="117" t="str">
        <f t="shared" si="3"/>
        <v>Gross Exposure is less then 30%</v>
      </c>
      <c r="M81"/>
      <c r="N81"/>
    </row>
    <row r="82" spans="1:14" s="7" customFormat="1" ht="15">
      <c r="A82" s="201" t="s">
        <v>141</v>
      </c>
      <c r="B82" s="235">
        <f>'Open Int.'!K88</f>
        <v>64317600</v>
      </c>
      <c r="C82" s="237">
        <f>'Open Int.'!R88</f>
        <v>680.15862</v>
      </c>
      <c r="D82" s="161">
        <f t="shared" si="2"/>
        <v>0.9387345295863253</v>
      </c>
      <c r="E82" s="243">
        <f>'Open Int.'!B88/'Open Int.'!K88</f>
        <v>0.8233143027724915</v>
      </c>
      <c r="F82" s="228">
        <f>'Open Int.'!E88/'Open Int.'!K88</f>
        <v>0.1452666144259114</v>
      </c>
      <c r="G82" s="244">
        <f>'Open Int.'!H88/'Open Int.'!K88</f>
        <v>0.031419082801597074</v>
      </c>
      <c r="H82" s="247">
        <v>68515217</v>
      </c>
      <c r="I82" s="231">
        <v>13701600</v>
      </c>
      <c r="J82" s="354">
        <v>6849600</v>
      </c>
      <c r="K82" s="117" t="str">
        <f t="shared" si="3"/>
        <v>Gross exposure has crossed 80%,Margin double</v>
      </c>
      <c r="M82"/>
      <c r="N82"/>
    </row>
    <row r="83" spans="1:14" s="7" customFormat="1" ht="15">
      <c r="A83" s="201" t="s">
        <v>397</v>
      </c>
      <c r="B83" s="235">
        <f>'Open Int.'!K89</f>
        <v>46653300</v>
      </c>
      <c r="C83" s="237">
        <f>'Open Int.'!R89</f>
        <v>536.979483</v>
      </c>
      <c r="D83" s="161">
        <f t="shared" si="2"/>
        <v>0.2092236059377899</v>
      </c>
      <c r="E83" s="243">
        <f>'Open Int.'!B89/'Open Int.'!K89</f>
        <v>0.7480178251056195</v>
      </c>
      <c r="F83" s="228">
        <f>'Open Int.'!E89/'Open Int.'!K89</f>
        <v>0.22842757103999073</v>
      </c>
      <c r="G83" s="244">
        <f>'Open Int.'!H89/'Open Int.'!K89</f>
        <v>0.023554603854389723</v>
      </c>
      <c r="H83" s="247">
        <v>222982965</v>
      </c>
      <c r="I83" s="231">
        <v>26268300</v>
      </c>
      <c r="J83" s="354">
        <v>13132800</v>
      </c>
      <c r="K83" s="117" t="str">
        <f t="shared" si="3"/>
        <v>Gross Exposure is less then 30%</v>
      </c>
      <c r="M83"/>
      <c r="N83"/>
    </row>
    <row r="84" spans="1:14" s="7" customFormat="1" ht="15">
      <c r="A84" s="201" t="s">
        <v>184</v>
      </c>
      <c r="B84" s="235">
        <f>'Open Int.'!K90</f>
        <v>14030200</v>
      </c>
      <c r="C84" s="237">
        <f>'Open Int.'!R90</f>
        <v>168.572853</v>
      </c>
      <c r="D84" s="161">
        <f t="shared" si="2"/>
        <v>0.062305046934393364</v>
      </c>
      <c r="E84" s="243">
        <f>'Open Int.'!B90/'Open Int.'!K90</f>
        <v>0.80067283431455</v>
      </c>
      <c r="F84" s="228">
        <f>'Open Int.'!E90/'Open Int.'!K90</f>
        <v>0.15538267451640034</v>
      </c>
      <c r="G84" s="244">
        <f>'Open Int.'!H90/'Open Int.'!K90</f>
        <v>0.043944491169049624</v>
      </c>
      <c r="H84" s="247">
        <v>225185610</v>
      </c>
      <c r="I84" s="231">
        <v>31231650</v>
      </c>
      <c r="J84" s="354">
        <v>15614350</v>
      </c>
      <c r="K84" s="117" t="str">
        <f t="shared" si="3"/>
        <v>Gross Exposure is less then 30%</v>
      </c>
      <c r="M84"/>
      <c r="N84"/>
    </row>
    <row r="85" spans="1:14" s="7" customFormat="1" ht="15">
      <c r="A85" s="201" t="s">
        <v>175</v>
      </c>
      <c r="B85" s="235">
        <f>'Open Int.'!K91</f>
        <v>116699625</v>
      </c>
      <c r="C85" s="237">
        <f>'Open Int.'!R91</f>
        <v>572.411660625</v>
      </c>
      <c r="D85" s="161">
        <f t="shared" si="2"/>
        <v>0.9136061857115103</v>
      </c>
      <c r="E85" s="243">
        <f>'Open Int.'!B91/'Open Int.'!K91</f>
        <v>0.8153721573655442</v>
      </c>
      <c r="F85" s="228">
        <f>'Open Int.'!E91/'Open Int.'!K91</f>
        <v>0.15574600175450434</v>
      </c>
      <c r="G85" s="244">
        <f>'Open Int.'!H91/'Open Int.'!K91</f>
        <v>0.028881840879951413</v>
      </c>
      <c r="H85" s="247">
        <v>127735152</v>
      </c>
      <c r="I85" s="231">
        <v>25546500</v>
      </c>
      <c r="J85" s="354">
        <v>12773250</v>
      </c>
      <c r="K85" s="117" t="str">
        <f t="shared" si="3"/>
        <v>Gross exposure has crossed 80%,Margin double</v>
      </c>
      <c r="M85"/>
      <c r="N85"/>
    </row>
    <row r="86" spans="1:14" s="7" customFormat="1" ht="15">
      <c r="A86" s="201" t="s">
        <v>142</v>
      </c>
      <c r="B86" s="235">
        <f>'Open Int.'!K92</f>
        <v>13326250</v>
      </c>
      <c r="C86" s="237">
        <f>'Open Int.'!R92</f>
        <v>193.03073125</v>
      </c>
      <c r="D86" s="161">
        <f t="shared" si="2"/>
        <v>0.15986157490111436</v>
      </c>
      <c r="E86" s="243">
        <f>'Open Int.'!B92/'Open Int.'!K92</f>
        <v>0.953381483913329</v>
      </c>
      <c r="F86" s="228">
        <f>'Open Int.'!E92/'Open Int.'!K92</f>
        <v>0.043466841759684835</v>
      </c>
      <c r="G86" s="244">
        <f>'Open Int.'!H92/'Open Int.'!K92</f>
        <v>0.0031516743269862113</v>
      </c>
      <c r="H86" s="247">
        <v>83361183</v>
      </c>
      <c r="I86" s="231">
        <v>16670500</v>
      </c>
      <c r="J86" s="354">
        <v>8335250</v>
      </c>
      <c r="K86" s="117" t="str">
        <f t="shared" si="3"/>
        <v>Gross Exposure is less then 30%</v>
      </c>
      <c r="M86"/>
      <c r="N86"/>
    </row>
    <row r="87" spans="1:14" s="7" customFormat="1" ht="15">
      <c r="A87" s="201" t="s">
        <v>176</v>
      </c>
      <c r="B87" s="235">
        <f>'Open Int.'!K93</f>
        <v>8478150</v>
      </c>
      <c r="C87" s="237">
        <f>'Open Int.'!R93</f>
        <v>158.75335875</v>
      </c>
      <c r="D87" s="161">
        <f t="shared" si="2"/>
        <v>0.2736909938080687</v>
      </c>
      <c r="E87" s="243">
        <f>'Open Int.'!B93/'Open Int.'!K93</f>
        <v>0.918077646656405</v>
      </c>
      <c r="F87" s="228">
        <f>'Open Int.'!E93/'Open Int.'!K93</f>
        <v>0.06806909526252779</v>
      </c>
      <c r="G87" s="244">
        <f>'Open Int.'!H93/'Open Int.'!K93</f>
        <v>0.013853258081067214</v>
      </c>
      <c r="H87" s="247">
        <v>30977088</v>
      </c>
      <c r="I87" s="231">
        <v>6194400</v>
      </c>
      <c r="J87" s="354">
        <v>3097200</v>
      </c>
      <c r="K87" s="117" t="str">
        <f t="shared" si="3"/>
        <v>Gross Exposure is less then 30%</v>
      </c>
      <c r="M87"/>
      <c r="N87"/>
    </row>
    <row r="88" spans="1:14" s="7" customFormat="1" ht="15">
      <c r="A88" s="201" t="s">
        <v>416</v>
      </c>
      <c r="B88" s="235">
        <f>'Open Int.'!K94</f>
        <v>2096000</v>
      </c>
      <c r="C88" s="237">
        <f>'Open Int.'!R94</f>
        <v>153.55296</v>
      </c>
      <c r="D88" s="161">
        <f t="shared" si="2"/>
        <v>0.3111778005519546</v>
      </c>
      <c r="E88" s="243">
        <f>'Open Int.'!B94/'Open Int.'!K94</f>
        <v>0.9992843511450382</v>
      </c>
      <c r="F88" s="228">
        <f>'Open Int.'!E94/'Open Int.'!K94</f>
        <v>0.0007156488549618321</v>
      </c>
      <c r="G88" s="244">
        <f>'Open Int.'!H94/'Open Int.'!K94</f>
        <v>0</v>
      </c>
      <c r="H88" s="247">
        <v>6735699</v>
      </c>
      <c r="I88" s="231">
        <v>1347000</v>
      </c>
      <c r="J88" s="354">
        <v>1158500</v>
      </c>
      <c r="K88" s="117" t="str">
        <f t="shared" si="3"/>
        <v>Some sign of build up Gross exposure crosses 30%</v>
      </c>
      <c r="M88"/>
      <c r="N88"/>
    </row>
    <row r="89" spans="1:14" s="7" customFormat="1" ht="15">
      <c r="A89" s="201" t="s">
        <v>396</v>
      </c>
      <c r="B89" s="235">
        <f>'Open Int.'!K95</f>
        <v>2103200</v>
      </c>
      <c r="C89" s="237">
        <f>'Open Int.'!R95</f>
        <v>26.121744</v>
      </c>
      <c r="D89" s="161">
        <f t="shared" si="2"/>
        <v>0.12235020360674811</v>
      </c>
      <c r="E89" s="243">
        <f>'Open Int.'!B95/'Open Int.'!K95</f>
        <v>0.997907949790795</v>
      </c>
      <c r="F89" s="228">
        <f>'Open Int.'!E95/'Open Int.'!K95</f>
        <v>0.0020920502092050207</v>
      </c>
      <c r="G89" s="244">
        <f>'Open Int.'!H95/'Open Int.'!K95</f>
        <v>0</v>
      </c>
      <c r="H89" s="247">
        <v>17190000</v>
      </c>
      <c r="I89" s="231">
        <v>3436400</v>
      </c>
      <c r="J89" s="354">
        <v>3436400</v>
      </c>
      <c r="K89" s="117" t="str">
        <f t="shared" si="3"/>
        <v>Gross Exposure is less then 30%</v>
      </c>
      <c r="M89"/>
      <c r="N89"/>
    </row>
    <row r="90" spans="1:14" s="7" customFormat="1" ht="15">
      <c r="A90" s="201" t="s">
        <v>167</v>
      </c>
      <c r="B90" s="235">
        <f>'Open Int.'!K96</f>
        <v>12239150</v>
      </c>
      <c r="C90" s="237">
        <f>'Open Int.'!R96</f>
        <v>57.09563475</v>
      </c>
      <c r="D90" s="161">
        <f t="shared" si="2"/>
        <v>0.3070262467975114</v>
      </c>
      <c r="E90" s="243">
        <f>'Open Int.'!B96/'Open Int.'!K96</f>
        <v>0.9027996225228059</v>
      </c>
      <c r="F90" s="228">
        <f>'Open Int.'!E96/'Open Int.'!K96</f>
        <v>0.09436929852154766</v>
      </c>
      <c r="G90" s="244">
        <f>'Open Int.'!H96/'Open Int.'!K96</f>
        <v>0.0028310789556464295</v>
      </c>
      <c r="H90" s="247">
        <v>39863530</v>
      </c>
      <c r="I90" s="231">
        <v>7969500</v>
      </c>
      <c r="J90" s="354">
        <v>7969500</v>
      </c>
      <c r="K90" s="117" t="str">
        <f t="shared" si="3"/>
        <v>Some sign of build up Gross exposure crosses 30%</v>
      </c>
      <c r="M90"/>
      <c r="N90"/>
    </row>
    <row r="91" spans="1:14" s="7" customFormat="1" ht="15">
      <c r="A91" s="201" t="s">
        <v>201</v>
      </c>
      <c r="B91" s="235">
        <f>'Open Int.'!K97</f>
        <v>6389100</v>
      </c>
      <c r="C91" s="237">
        <f>'Open Int.'!R97</f>
        <v>1248.557922</v>
      </c>
      <c r="D91" s="161">
        <f t="shared" si="2"/>
        <v>0.08690997041992203</v>
      </c>
      <c r="E91" s="243">
        <f>'Open Int.'!B97/'Open Int.'!K97</f>
        <v>0.8531405049224461</v>
      </c>
      <c r="F91" s="228">
        <f>'Open Int.'!E97/'Open Int.'!K97</f>
        <v>0.11658919096586373</v>
      </c>
      <c r="G91" s="244">
        <f>'Open Int.'!H97/'Open Int.'!K97</f>
        <v>0.03027030411169022</v>
      </c>
      <c r="H91" s="247">
        <v>73514005</v>
      </c>
      <c r="I91" s="231">
        <v>1462800</v>
      </c>
      <c r="J91" s="354">
        <v>731400</v>
      </c>
      <c r="K91" s="117" t="str">
        <f t="shared" si="3"/>
        <v>Gross Exposure is less then 30%</v>
      </c>
      <c r="M91"/>
      <c r="N91"/>
    </row>
    <row r="92" spans="1:14" s="7" customFormat="1" ht="15">
      <c r="A92" s="201" t="s">
        <v>143</v>
      </c>
      <c r="B92" s="235">
        <f>'Open Int.'!K98</f>
        <v>2368850</v>
      </c>
      <c r="C92" s="237">
        <f>'Open Int.'!R98</f>
        <v>27.11148825</v>
      </c>
      <c r="D92" s="161">
        <f t="shared" si="2"/>
        <v>0.05608072916666667</v>
      </c>
      <c r="E92" s="243">
        <f>'Open Int.'!B98/'Open Int.'!K98</f>
        <v>1</v>
      </c>
      <c r="F92" s="228">
        <f>'Open Int.'!E98/'Open Int.'!K98</f>
        <v>0</v>
      </c>
      <c r="G92" s="244">
        <f>'Open Int.'!H98/'Open Int.'!K98</f>
        <v>0</v>
      </c>
      <c r="H92" s="247">
        <v>42240000</v>
      </c>
      <c r="I92" s="231">
        <v>8445850</v>
      </c>
      <c r="J92" s="354">
        <v>4268650</v>
      </c>
      <c r="K92" s="117" t="str">
        <f t="shared" si="3"/>
        <v>Gross Exposure is less then 30%</v>
      </c>
      <c r="M92"/>
      <c r="N92"/>
    </row>
    <row r="93" spans="1:14" s="7" customFormat="1" ht="15">
      <c r="A93" s="201" t="s">
        <v>90</v>
      </c>
      <c r="B93" s="235">
        <f>'Open Int.'!K99</f>
        <v>1615800</v>
      </c>
      <c r="C93" s="237">
        <f>'Open Int.'!R99</f>
        <v>69.592506</v>
      </c>
      <c r="D93" s="161">
        <f t="shared" si="2"/>
        <v>0.038483460150362726</v>
      </c>
      <c r="E93" s="243">
        <f>'Open Int.'!B99/'Open Int.'!K99</f>
        <v>0.9970293353137765</v>
      </c>
      <c r="F93" s="228">
        <f>'Open Int.'!E99/'Open Int.'!K99</f>
        <v>0.0029706646862235424</v>
      </c>
      <c r="G93" s="244">
        <f>'Open Int.'!H99/'Open Int.'!K99</f>
        <v>0</v>
      </c>
      <c r="H93" s="247">
        <v>41986869</v>
      </c>
      <c r="I93" s="231">
        <v>6801600</v>
      </c>
      <c r="J93" s="354">
        <v>3400800</v>
      </c>
      <c r="K93" s="117" t="str">
        <f t="shared" si="3"/>
        <v>Gross Exposure is less then 30%</v>
      </c>
      <c r="M93"/>
      <c r="N93"/>
    </row>
    <row r="94" spans="1:14" s="7" customFormat="1" ht="15">
      <c r="A94" s="201" t="s">
        <v>35</v>
      </c>
      <c r="B94" s="235">
        <f>'Open Int.'!K100</f>
        <v>2263800</v>
      </c>
      <c r="C94" s="237">
        <f>'Open Int.'!R100</f>
        <v>78.644412</v>
      </c>
      <c r="D94" s="161">
        <f t="shared" si="2"/>
        <v>0.07162793870562069</v>
      </c>
      <c r="E94" s="243">
        <f>'Open Int.'!B100/'Open Int.'!K100</f>
        <v>0.9917395529640428</v>
      </c>
      <c r="F94" s="228">
        <f>'Open Int.'!E100/'Open Int.'!K100</f>
        <v>0.006316812439261419</v>
      </c>
      <c r="G94" s="244">
        <f>'Open Int.'!H100/'Open Int.'!K100</f>
        <v>0.001943634596695821</v>
      </c>
      <c r="H94" s="247">
        <v>31604986</v>
      </c>
      <c r="I94" s="231">
        <v>6320600</v>
      </c>
      <c r="J94" s="354">
        <v>3160300</v>
      </c>
      <c r="K94" s="117" t="str">
        <f t="shared" si="3"/>
        <v>Gross Exposure is less then 30%</v>
      </c>
      <c r="M94"/>
      <c r="N94"/>
    </row>
    <row r="95" spans="1:14" s="7" customFormat="1" ht="15">
      <c r="A95" s="201" t="s">
        <v>6</v>
      </c>
      <c r="B95" s="235">
        <f>'Open Int.'!K101</f>
        <v>22106250</v>
      </c>
      <c r="C95" s="237">
        <f>'Open Int.'!R101</f>
        <v>342.75740625000003</v>
      </c>
      <c r="D95" s="161">
        <f t="shared" si="2"/>
        <v>0.029820043549100547</v>
      </c>
      <c r="E95" s="243">
        <f>'Open Int.'!B101/'Open Int.'!K101</f>
        <v>0.8566921119592875</v>
      </c>
      <c r="F95" s="228">
        <f>'Open Int.'!E101/'Open Int.'!K101</f>
        <v>0.12458015267175572</v>
      </c>
      <c r="G95" s="244">
        <f>'Open Int.'!H101/'Open Int.'!K101</f>
        <v>0.018727735368956742</v>
      </c>
      <c r="H95" s="247">
        <v>741321855</v>
      </c>
      <c r="I95" s="231">
        <v>18742500</v>
      </c>
      <c r="J95" s="354">
        <v>9371250</v>
      </c>
      <c r="K95" s="117" t="str">
        <f t="shared" si="3"/>
        <v>Gross Exposure is less then 30%</v>
      </c>
      <c r="M95"/>
      <c r="N95"/>
    </row>
    <row r="96" spans="1:14" s="7" customFormat="1" ht="15">
      <c r="A96" s="201" t="s">
        <v>177</v>
      </c>
      <c r="B96" s="235">
        <f>'Open Int.'!K102</f>
        <v>5922500</v>
      </c>
      <c r="C96" s="237">
        <f>'Open Int.'!R102</f>
        <v>214.098375</v>
      </c>
      <c r="D96" s="161">
        <f t="shared" si="2"/>
        <v>0.25373127422496394</v>
      </c>
      <c r="E96" s="243">
        <f>'Open Int.'!B102/'Open Int.'!K102</f>
        <v>0.9691853102574927</v>
      </c>
      <c r="F96" s="228">
        <f>'Open Int.'!E102/'Open Int.'!K102</f>
        <v>0.026931194596876318</v>
      </c>
      <c r="G96" s="244">
        <f>'Open Int.'!H102/'Open Int.'!K102</f>
        <v>0.003883495145631068</v>
      </c>
      <c r="H96" s="247">
        <v>23341624</v>
      </c>
      <c r="I96" s="231">
        <v>4668000</v>
      </c>
      <c r="J96" s="354">
        <v>2334000</v>
      </c>
      <c r="K96" s="117" t="str">
        <f t="shared" si="3"/>
        <v>Gross Exposure is less then 30%</v>
      </c>
      <c r="M96"/>
      <c r="N96"/>
    </row>
    <row r="97" spans="1:14" s="7" customFormat="1" ht="15">
      <c r="A97" s="201" t="s">
        <v>168</v>
      </c>
      <c r="B97" s="235">
        <f>'Open Int.'!K103</f>
        <v>135900</v>
      </c>
      <c r="C97" s="237">
        <f>'Open Int.'!R103</f>
        <v>8.980272</v>
      </c>
      <c r="D97" s="161">
        <f t="shared" si="2"/>
        <v>0.029930710075813452</v>
      </c>
      <c r="E97" s="243">
        <f>'Open Int.'!B103/'Open Int.'!K103</f>
        <v>1</v>
      </c>
      <c r="F97" s="228">
        <f>'Open Int.'!E103/'Open Int.'!K103</f>
        <v>0</v>
      </c>
      <c r="G97" s="244">
        <f>'Open Int.'!H103/'Open Int.'!K103</f>
        <v>0</v>
      </c>
      <c r="H97" s="247">
        <v>4540487</v>
      </c>
      <c r="I97" s="231">
        <v>907800</v>
      </c>
      <c r="J97" s="354">
        <v>680400</v>
      </c>
      <c r="K97" s="117" t="str">
        <f t="shared" si="3"/>
        <v>Gross Exposure is less then 30%</v>
      </c>
      <c r="M97"/>
      <c r="N97"/>
    </row>
    <row r="98" spans="1:14" s="7" customFormat="1" ht="15">
      <c r="A98" s="201" t="s">
        <v>132</v>
      </c>
      <c r="B98" s="235">
        <f>'Open Int.'!K104</f>
        <v>1669600</v>
      </c>
      <c r="C98" s="237">
        <f>'Open Int.'!R104</f>
        <v>132.082056</v>
      </c>
      <c r="D98" s="161">
        <f t="shared" si="2"/>
        <v>0.48348657062187794</v>
      </c>
      <c r="E98" s="243">
        <f>'Open Int.'!B104/'Open Int.'!K104</f>
        <v>0.994489698131289</v>
      </c>
      <c r="F98" s="228">
        <f>'Open Int.'!E104/'Open Int.'!K104</f>
        <v>0.0035936751317680884</v>
      </c>
      <c r="G98" s="244">
        <f>'Open Int.'!H104/'Open Int.'!K104</f>
        <v>0.0019166267369429804</v>
      </c>
      <c r="H98" s="247">
        <v>3453250</v>
      </c>
      <c r="I98" s="231">
        <v>690400</v>
      </c>
      <c r="J98" s="354">
        <v>690400</v>
      </c>
      <c r="K98" s="117" t="str">
        <f t="shared" si="3"/>
        <v>Gross exposure is building up andcrpsses 40% mark</v>
      </c>
      <c r="M98"/>
      <c r="N98"/>
    </row>
    <row r="99" spans="1:14" s="7" customFormat="1" ht="15">
      <c r="A99" s="201" t="s">
        <v>144</v>
      </c>
      <c r="B99" s="235">
        <f>'Open Int.'!K105</f>
        <v>283000</v>
      </c>
      <c r="C99" s="237">
        <f>'Open Int.'!R105</f>
        <v>97.129845</v>
      </c>
      <c r="D99" s="161">
        <f t="shared" si="2"/>
        <v>0.11220278651457308</v>
      </c>
      <c r="E99" s="243">
        <f>'Open Int.'!B105/'Open Int.'!K105</f>
        <v>0.9995583038869258</v>
      </c>
      <c r="F99" s="228">
        <f>'Open Int.'!E105/'Open Int.'!K105</f>
        <v>0.00044169611307420494</v>
      </c>
      <c r="G99" s="244">
        <f>'Open Int.'!H105/'Open Int.'!K105</f>
        <v>0</v>
      </c>
      <c r="H99" s="247">
        <v>2522219</v>
      </c>
      <c r="I99" s="231">
        <v>504375</v>
      </c>
      <c r="J99" s="354">
        <v>252125</v>
      </c>
      <c r="K99" s="117" t="str">
        <f t="shared" si="3"/>
        <v>Gross Exposure is less then 30%</v>
      </c>
      <c r="M99"/>
      <c r="N99"/>
    </row>
    <row r="100" spans="1:14" s="7" customFormat="1" ht="15">
      <c r="A100" s="201" t="s">
        <v>291</v>
      </c>
      <c r="B100" s="235">
        <f>'Open Int.'!K106</f>
        <v>1251900</v>
      </c>
      <c r="C100" s="237">
        <f>'Open Int.'!R106</f>
        <v>87.457734</v>
      </c>
      <c r="D100" s="161">
        <f t="shared" si="2"/>
        <v>0.05456757258252119</v>
      </c>
      <c r="E100" s="243">
        <f>'Open Int.'!B106/'Open Int.'!K106</f>
        <v>0.9985621854780733</v>
      </c>
      <c r="F100" s="228">
        <f>'Open Int.'!E106/'Open Int.'!K106</f>
        <v>0.0014378145219266715</v>
      </c>
      <c r="G100" s="244">
        <f>'Open Int.'!H106/'Open Int.'!K106</f>
        <v>0</v>
      </c>
      <c r="H100" s="247">
        <v>22942197</v>
      </c>
      <c r="I100" s="231">
        <v>4588200</v>
      </c>
      <c r="J100" s="354">
        <v>2294100</v>
      </c>
      <c r="K100" s="117" t="str">
        <f t="shared" si="3"/>
        <v>Gross Exposure is less then 30%</v>
      </c>
      <c r="M100"/>
      <c r="N100"/>
    </row>
    <row r="101" spans="1:14" s="7" customFormat="1" ht="15">
      <c r="A101" s="201" t="s">
        <v>133</v>
      </c>
      <c r="B101" s="235">
        <f>'Open Int.'!K107</f>
        <v>34131250</v>
      </c>
      <c r="C101" s="237">
        <f>'Open Int.'!R107</f>
        <v>113.6570625</v>
      </c>
      <c r="D101" s="161">
        <f t="shared" si="2"/>
        <v>0.9480902777777778</v>
      </c>
      <c r="E101" s="243">
        <f>'Open Int.'!B107/'Open Int.'!K107</f>
        <v>0.7930781908075444</v>
      </c>
      <c r="F101" s="228">
        <f>'Open Int.'!E107/'Open Int.'!K107</f>
        <v>0.1867789782091192</v>
      </c>
      <c r="G101" s="244">
        <f>'Open Int.'!H107/'Open Int.'!K107</f>
        <v>0.020142830983336385</v>
      </c>
      <c r="H101" s="247">
        <v>36000000</v>
      </c>
      <c r="I101" s="231">
        <v>7200000</v>
      </c>
      <c r="J101" s="354">
        <v>7200000</v>
      </c>
      <c r="K101" s="117" t="str">
        <f t="shared" si="3"/>
        <v>Gross exposure has crossed 80%,Margin double</v>
      </c>
      <c r="M101"/>
      <c r="N101"/>
    </row>
    <row r="102" spans="1:14" s="7" customFormat="1" ht="15">
      <c r="A102" s="201" t="s">
        <v>169</v>
      </c>
      <c r="B102" s="235">
        <f>'Open Int.'!K108</f>
        <v>10616000</v>
      </c>
      <c r="C102" s="237">
        <f>'Open Int.'!R108</f>
        <v>153.98508</v>
      </c>
      <c r="D102" s="161">
        <f t="shared" si="2"/>
        <v>0.8724973642623897</v>
      </c>
      <c r="E102" s="243">
        <f>'Open Int.'!B108/'Open Int.'!K108</f>
        <v>0.9983044461190655</v>
      </c>
      <c r="F102" s="228">
        <f>'Open Int.'!E108/'Open Int.'!K108</f>
        <v>0.0016955538809344385</v>
      </c>
      <c r="G102" s="244">
        <f>'Open Int.'!H108/'Open Int.'!K108</f>
        <v>0</v>
      </c>
      <c r="H102" s="247">
        <v>12167372</v>
      </c>
      <c r="I102" s="231">
        <v>2432000</v>
      </c>
      <c r="J102" s="354">
        <v>2432000</v>
      </c>
      <c r="K102" s="117" t="str">
        <f t="shared" si="3"/>
        <v>Gross exposure has crossed 80%,Margin double</v>
      </c>
      <c r="M102"/>
      <c r="N102"/>
    </row>
    <row r="103" spans="1:14" s="7" customFormat="1" ht="15">
      <c r="A103" s="201" t="s">
        <v>292</v>
      </c>
      <c r="B103" s="235">
        <f>'Open Int.'!K109</f>
        <v>2475000</v>
      </c>
      <c r="C103" s="237">
        <f>'Open Int.'!R109</f>
        <v>149.96025</v>
      </c>
      <c r="D103" s="161">
        <f t="shared" si="2"/>
        <v>0.14114131256402326</v>
      </c>
      <c r="E103" s="243">
        <f>'Open Int.'!B109/'Open Int.'!K109</f>
        <v>0.9962222222222222</v>
      </c>
      <c r="F103" s="228">
        <f>'Open Int.'!E109/'Open Int.'!K109</f>
        <v>0.003777777777777778</v>
      </c>
      <c r="G103" s="244">
        <f>'Open Int.'!H109/'Open Int.'!K109</f>
        <v>0</v>
      </c>
      <c r="H103" s="247">
        <v>17535617</v>
      </c>
      <c r="I103" s="231">
        <v>3506800</v>
      </c>
      <c r="J103" s="354">
        <v>1753400</v>
      </c>
      <c r="K103" s="117" t="str">
        <f t="shared" si="3"/>
        <v>Gross Exposure is less then 30%</v>
      </c>
      <c r="M103"/>
      <c r="N103"/>
    </row>
    <row r="104" spans="1:14" s="7" customFormat="1" ht="15">
      <c r="A104" s="201" t="s">
        <v>417</v>
      </c>
      <c r="B104" s="235">
        <f>'Open Int.'!K110</f>
        <v>900000</v>
      </c>
      <c r="C104" s="237">
        <f>'Open Int.'!R110</f>
        <v>34.74</v>
      </c>
      <c r="D104" s="161">
        <f t="shared" si="2"/>
        <v>0.15680185541893274</v>
      </c>
      <c r="E104" s="243">
        <f>'Open Int.'!B110/'Open Int.'!K110</f>
        <v>1</v>
      </c>
      <c r="F104" s="228">
        <f>'Open Int.'!E110/'Open Int.'!K110</f>
        <v>0</v>
      </c>
      <c r="G104" s="244">
        <f>'Open Int.'!H110/'Open Int.'!K110</f>
        <v>0</v>
      </c>
      <c r="H104" s="247">
        <v>5739728</v>
      </c>
      <c r="I104" s="231">
        <v>1147500</v>
      </c>
      <c r="J104" s="354">
        <v>1147500</v>
      </c>
      <c r="K104" s="117" t="str">
        <f t="shared" si="3"/>
        <v>Gross Exposure is less then 30%</v>
      </c>
      <c r="M104"/>
      <c r="N104"/>
    </row>
    <row r="105" spans="1:14" s="7" customFormat="1" ht="15">
      <c r="A105" s="201" t="s">
        <v>293</v>
      </c>
      <c r="B105" s="235">
        <f>'Open Int.'!K111</f>
        <v>1698400</v>
      </c>
      <c r="C105" s="237">
        <f>'Open Int.'!R111</f>
        <v>102.27764800000001</v>
      </c>
      <c r="D105" s="161">
        <f t="shared" si="2"/>
        <v>0.060166041838212864</v>
      </c>
      <c r="E105" s="243">
        <f>'Open Int.'!B111/'Open Int.'!K111</f>
        <v>0.9964378238341969</v>
      </c>
      <c r="F105" s="228">
        <f>'Open Int.'!E111/'Open Int.'!K111</f>
        <v>0.003562176165803109</v>
      </c>
      <c r="G105" s="244">
        <f>'Open Int.'!H111/'Open Int.'!K111</f>
        <v>0</v>
      </c>
      <c r="H105" s="247">
        <v>28228548</v>
      </c>
      <c r="I105" s="231">
        <v>5519250</v>
      </c>
      <c r="J105" s="354">
        <v>2759350</v>
      </c>
      <c r="K105" s="117" t="str">
        <f t="shared" si="3"/>
        <v>Gross Exposure is less then 30%</v>
      </c>
      <c r="M105"/>
      <c r="N105"/>
    </row>
    <row r="106" spans="1:14" s="7" customFormat="1" ht="15">
      <c r="A106" s="201" t="s">
        <v>178</v>
      </c>
      <c r="B106" s="235">
        <f>'Open Int.'!K112</f>
        <v>2617500</v>
      </c>
      <c r="C106" s="237">
        <f>'Open Int.'!R112</f>
        <v>44.733075</v>
      </c>
      <c r="D106" s="161">
        <f t="shared" si="2"/>
        <v>0.1078549336925998</v>
      </c>
      <c r="E106" s="243">
        <f>'Open Int.'!B112/'Open Int.'!K112</f>
        <v>0.9813753581661891</v>
      </c>
      <c r="F106" s="228">
        <f>'Open Int.'!E112/'Open Int.'!K112</f>
        <v>0.01862464183381089</v>
      </c>
      <c r="G106" s="244">
        <f>'Open Int.'!H112/'Open Int.'!K112</f>
        <v>0</v>
      </c>
      <c r="H106" s="247">
        <v>24268709</v>
      </c>
      <c r="I106" s="231">
        <v>4852500</v>
      </c>
      <c r="J106" s="354">
        <v>2975000</v>
      </c>
      <c r="K106" s="117" t="str">
        <f t="shared" si="3"/>
        <v>Gross Exposure is less then 30%</v>
      </c>
      <c r="M106"/>
      <c r="N106"/>
    </row>
    <row r="107" spans="1:14" s="7" customFormat="1" ht="15">
      <c r="A107" s="201" t="s">
        <v>145</v>
      </c>
      <c r="B107" s="235">
        <f>'Open Int.'!K113</f>
        <v>1633700</v>
      </c>
      <c r="C107" s="237">
        <f>'Open Int.'!R113</f>
        <v>29.030849</v>
      </c>
      <c r="D107" s="161">
        <f t="shared" si="2"/>
        <v>0.1624025356148353</v>
      </c>
      <c r="E107" s="243">
        <f>'Open Int.'!B113/'Open Int.'!K113</f>
        <v>0.9219562955254943</v>
      </c>
      <c r="F107" s="228">
        <f>'Open Int.'!E113/'Open Int.'!K113</f>
        <v>0.07700312174817898</v>
      </c>
      <c r="G107" s="244">
        <f>'Open Int.'!H113/'Open Int.'!K113</f>
        <v>0.001040582726326743</v>
      </c>
      <c r="H107" s="247">
        <v>10059572</v>
      </c>
      <c r="I107" s="231">
        <v>2011100</v>
      </c>
      <c r="J107" s="354">
        <v>2011100</v>
      </c>
      <c r="K107" s="117" t="str">
        <f t="shared" si="3"/>
        <v>Gross Exposure is less then 30%</v>
      </c>
      <c r="M107"/>
      <c r="N107"/>
    </row>
    <row r="108" spans="1:14" s="7" customFormat="1" ht="15">
      <c r="A108" s="201" t="s">
        <v>272</v>
      </c>
      <c r="B108" s="235">
        <f>'Open Int.'!K114</f>
        <v>2660500</v>
      </c>
      <c r="C108" s="237">
        <f>'Open Int.'!R114</f>
        <v>56.0434325</v>
      </c>
      <c r="D108" s="161">
        <f t="shared" si="2"/>
        <v>0.23929459138458523</v>
      </c>
      <c r="E108" s="243">
        <f>'Open Int.'!B114/'Open Int.'!K114</f>
        <v>0.9424920127795527</v>
      </c>
      <c r="F108" s="228">
        <f>'Open Int.'!E114/'Open Int.'!K114</f>
        <v>0.04952076677316294</v>
      </c>
      <c r="G108" s="244">
        <f>'Open Int.'!H114/'Open Int.'!K114</f>
        <v>0.007987220447284345</v>
      </c>
      <c r="H108" s="247">
        <v>11118095</v>
      </c>
      <c r="I108" s="231">
        <v>2223600</v>
      </c>
      <c r="J108" s="354">
        <v>2223600</v>
      </c>
      <c r="K108" s="117" t="str">
        <f t="shared" si="3"/>
        <v>Gross Exposure is less then 30%</v>
      </c>
      <c r="M108"/>
      <c r="N108"/>
    </row>
    <row r="109" spans="1:14" s="7" customFormat="1" ht="15">
      <c r="A109" s="201" t="s">
        <v>210</v>
      </c>
      <c r="B109" s="235">
        <f>'Open Int.'!K115</f>
        <v>2605600</v>
      </c>
      <c r="C109" s="237">
        <f>'Open Int.'!R115</f>
        <v>528.063924</v>
      </c>
      <c r="D109" s="161">
        <f t="shared" si="2"/>
        <v>0.04713756093840434</v>
      </c>
      <c r="E109" s="243">
        <f>'Open Int.'!B115/'Open Int.'!K115</f>
        <v>0.9699109610070618</v>
      </c>
      <c r="F109" s="228">
        <f>'Open Int.'!E115/'Open Int.'!K115</f>
        <v>0.02471599631562788</v>
      </c>
      <c r="G109" s="244">
        <f>'Open Int.'!H115/'Open Int.'!K115</f>
        <v>0.005373042677310408</v>
      </c>
      <c r="H109" s="247">
        <v>55276513</v>
      </c>
      <c r="I109" s="231">
        <v>1766200</v>
      </c>
      <c r="J109" s="354">
        <v>883000</v>
      </c>
      <c r="K109" s="117" t="str">
        <f t="shared" si="3"/>
        <v>Gross Exposure is less then 30%</v>
      </c>
      <c r="M109"/>
      <c r="N109"/>
    </row>
    <row r="110" spans="1:14" s="7" customFormat="1" ht="15">
      <c r="A110" s="201" t="s">
        <v>294</v>
      </c>
      <c r="B110" s="235">
        <f>'Open Int.'!K116</f>
        <v>3993500</v>
      </c>
      <c r="C110" s="237">
        <f>'Open Int.'!R116</f>
        <v>273.914165</v>
      </c>
      <c r="D110" s="161">
        <f t="shared" si="2"/>
        <v>0.5214044797046554</v>
      </c>
      <c r="E110" s="243">
        <f>'Open Int.'!B116/'Open Int.'!K116</f>
        <v>0.9925503943908852</v>
      </c>
      <c r="F110" s="228">
        <f>'Open Int.'!E116/'Open Int.'!K116</f>
        <v>0.007361963190184049</v>
      </c>
      <c r="G110" s="244">
        <f>'Open Int.'!H116/'Open Int.'!K116</f>
        <v>8.764241893076249E-05</v>
      </c>
      <c r="H110" s="247">
        <v>7659121</v>
      </c>
      <c r="I110" s="231">
        <v>1531600</v>
      </c>
      <c r="J110" s="354">
        <v>765800</v>
      </c>
      <c r="K110" s="117" t="str">
        <f t="shared" si="3"/>
        <v>Gross exposure is building up andcrpsses 40% mark</v>
      </c>
      <c r="M110"/>
      <c r="N110"/>
    </row>
    <row r="111" spans="1:14" s="7" customFormat="1" ht="15">
      <c r="A111" s="201" t="s">
        <v>7</v>
      </c>
      <c r="B111" s="235">
        <f>'Open Int.'!K117</f>
        <v>2902536</v>
      </c>
      <c r="C111" s="237">
        <f>'Open Int.'!R117</f>
        <v>207.08143092</v>
      </c>
      <c r="D111" s="161">
        <f t="shared" si="2"/>
        <v>0.08437493786418852</v>
      </c>
      <c r="E111" s="243">
        <f>'Open Int.'!B117/'Open Int.'!K117</f>
        <v>0.9673223691282382</v>
      </c>
      <c r="F111" s="228">
        <f>'Open Int.'!E117/'Open Int.'!K117</f>
        <v>0.029882833494571645</v>
      </c>
      <c r="G111" s="244">
        <f>'Open Int.'!H117/'Open Int.'!K117</f>
        <v>0.0027947973771901536</v>
      </c>
      <c r="H111" s="247">
        <v>34400452</v>
      </c>
      <c r="I111" s="231">
        <v>3857256</v>
      </c>
      <c r="J111" s="354">
        <v>1928472</v>
      </c>
      <c r="K111" s="117" t="str">
        <f t="shared" si="3"/>
        <v>Gross Exposure is less then 30%</v>
      </c>
      <c r="M111"/>
      <c r="N111"/>
    </row>
    <row r="112" spans="1:14" s="7" customFormat="1" ht="15">
      <c r="A112" s="201" t="s">
        <v>170</v>
      </c>
      <c r="B112" s="235">
        <f>'Open Int.'!K118</f>
        <v>1719000</v>
      </c>
      <c r="C112" s="237">
        <f>'Open Int.'!R118</f>
        <v>108.460305</v>
      </c>
      <c r="D112" s="161">
        <f t="shared" si="2"/>
        <v>0.21047929772645627</v>
      </c>
      <c r="E112" s="243">
        <f>'Open Int.'!B118/'Open Int.'!K118</f>
        <v>0.9975567190226876</v>
      </c>
      <c r="F112" s="228">
        <f>'Open Int.'!E118/'Open Int.'!K118</f>
        <v>0.0020942408376963353</v>
      </c>
      <c r="G112" s="244">
        <f>'Open Int.'!H118/'Open Int.'!K118</f>
        <v>0.00034904013961605586</v>
      </c>
      <c r="H112" s="247">
        <v>8167074</v>
      </c>
      <c r="I112" s="231">
        <v>1633200</v>
      </c>
      <c r="J112" s="354">
        <v>883200</v>
      </c>
      <c r="K112" s="117" t="str">
        <f t="shared" si="3"/>
        <v>Gross Exposure is less then 30%</v>
      </c>
      <c r="M112"/>
      <c r="N112"/>
    </row>
    <row r="113" spans="1:14" s="7" customFormat="1" ht="15">
      <c r="A113" s="201" t="s">
        <v>223</v>
      </c>
      <c r="B113" s="235">
        <f>'Open Int.'!K119</f>
        <v>2401600</v>
      </c>
      <c r="C113" s="237">
        <f>'Open Int.'!R119</f>
        <v>184.418864</v>
      </c>
      <c r="D113" s="161">
        <f t="shared" si="2"/>
        <v>0.11702347554459819</v>
      </c>
      <c r="E113" s="243">
        <f>'Open Int.'!B119/'Open Int.'!K119</f>
        <v>0.9690206528980679</v>
      </c>
      <c r="F113" s="228">
        <f>'Open Int.'!E119/'Open Int.'!K119</f>
        <v>0.023650899400399734</v>
      </c>
      <c r="G113" s="244">
        <f>'Open Int.'!H119/'Open Int.'!K119</f>
        <v>0.0073284477015323115</v>
      </c>
      <c r="H113" s="247">
        <v>20522378</v>
      </c>
      <c r="I113" s="231">
        <v>3721600</v>
      </c>
      <c r="J113" s="354">
        <v>1860800</v>
      </c>
      <c r="K113" s="117" t="str">
        <f t="shared" si="3"/>
        <v>Gross Exposure is less then 30%</v>
      </c>
      <c r="M113"/>
      <c r="N113"/>
    </row>
    <row r="114" spans="1:14" s="7" customFormat="1" ht="15">
      <c r="A114" s="201" t="s">
        <v>207</v>
      </c>
      <c r="B114" s="235">
        <f>'Open Int.'!K120</f>
        <v>1628750</v>
      </c>
      <c r="C114" s="237">
        <f>'Open Int.'!R120</f>
        <v>40.33599375</v>
      </c>
      <c r="D114" s="161">
        <f t="shared" si="2"/>
        <v>0.22369476593390006</v>
      </c>
      <c r="E114" s="243">
        <f>'Open Int.'!B120/'Open Int.'!K120</f>
        <v>0.9263238679969301</v>
      </c>
      <c r="F114" s="228">
        <f>'Open Int.'!E120/'Open Int.'!K120</f>
        <v>0.0636991557943208</v>
      </c>
      <c r="G114" s="244">
        <f>'Open Int.'!H120/'Open Int.'!K120</f>
        <v>0.009976976208749041</v>
      </c>
      <c r="H114" s="247">
        <v>7281127</v>
      </c>
      <c r="I114" s="231">
        <v>1455000</v>
      </c>
      <c r="J114" s="354">
        <v>1455000</v>
      </c>
      <c r="K114" s="117" t="str">
        <f t="shared" si="3"/>
        <v>Gross Exposure is less then 30%</v>
      </c>
      <c r="M114"/>
      <c r="N114"/>
    </row>
    <row r="115" spans="1:14" s="7" customFormat="1" ht="15">
      <c r="A115" s="201" t="s">
        <v>295</v>
      </c>
      <c r="B115" s="235">
        <f>'Open Int.'!K121</f>
        <v>1371500</v>
      </c>
      <c r="C115" s="237">
        <f>'Open Int.'!R121</f>
        <v>161.72728</v>
      </c>
      <c r="D115" s="161">
        <f t="shared" si="2"/>
        <v>0.1189212408423491</v>
      </c>
      <c r="E115" s="243">
        <f>'Open Int.'!B121/'Open Int.'!K121</f>
        <v>0.9939846882974845</v>
      </c>
      <c r="F115" s="228">
        <f>'Open Int.'!E121/'Open Int.'!K121</f>
        <v>0.006015311702515494</v>
      </c>
      <c r="G115" s="244">
        <f>'Open Int.'!H121/'Open Int.'!K121</f>
        <v>0</v>
      </c>
      <c r="H115" s="247">
        <v>11532843</v>
      </c>
      <c r="I115" s="231">
        <v>2306500</v>
      </c>
      <c r="J115" s="354">
        <v>1153250</v>
      </c>
      <c r="K115" s="117" t="str">
        <f t="shared" si="3"/>
        <v>Gross Exposure is less then 30%</v>
      </c>
      <c r="M115"/>
      <c r="N115"/>
    </row>
    <row r="116" spans="1:14" s="7" customFormat="1" ht="15">
      <c r="A116" s="201" t="s">
        <v>418</v>
      </c>
      <c r="B116" s="235">
        <f>'Open Int.'!K122</f>
        <v>1900800</v>
      </c>
      <c r="C116" s="237">
        <f>'Open Int.'!R122</f>
        <v>84.471552</v>
      </c>
      <c r="D116" s="161">
        <f t="shared" si="2"/>
        <v>0.10184193090757941</v>
      </c>
      <c r="E116" s="243">
        <f>'Open Int.'!B122/'Open Int.'!K122</f>
        <v>0.9945023148148148</v>
      </c>
      <c r="F116" s="228">
        <f>'Open Int.'!E122/'Open Int.'!K122</f>
        <v>0.005208333333333333</v>
      </c>
      <c r="G116" s="244">
        <f>'Open Int.'!H122/'Open Int.'!K122</f>
        <v>0.00028935185185185184</v>
      </c>
      <c r="H116" s="247">
        <v>18664218</v>
      </c>
      <c r="I116" s="231">
        <v>3732300</v>
      </c>
      <c r="J116" s="354">
        <v>1866150</v>
      </c>
      <c r="K116" s="117" t="str">
        <f t="shared" si="3"/>
        <v>Gross Exposure is less then 30%</v>
      </c>
      <c r="M116"/>
      <c r="N116"/>
    </row>
    <row r="117" spans="1:14" s="7" customFormat="1" ht="15">
      <c r="A117" s="201" t="s">
        <v>277</v>
      </c>
      <c r="B117" s="235">
        <f>'Open Int.'!K123</f>
        <v>4137600</v>
      </c>
      <c r="C117" s="237">
        <f>'Open Int.'!R123</f>
        <v>131.617056</v>
      </c>
      <c r="D117" s="161">
        <f t="shared" si="2"/>
        <v>0.2551882920282646</v>
      </c>
      <c r="E117" s="243">
        <f>'Open Int.'!B123/'Open Int.'!K123</f>
        <v>0.9969064191802011</v>
      </c>
      <c r="F117" s="228">
        <f>'Open Int.'!E123/'Open Int.'!K123</f>
        <v>0.002900232018561485</v>
      </c>
      <c r="G117" s="244">
        <f>'Open Int.'!H123/'Open Int.'!K123</f>
        <v>0.00019334880123743234</v>
      </c>
      <c r="H117" s="247">
        <v>16213910</v>
      </c>
      <c r="I117" s="231">
        <v>3242400</v>
      </c>
      <c r="J117" s="354">
        <v>1620800</v>
      </c>
      <c r="K117" s="117" t="str">
        <f t="shared" si="3"/>
        <v>Gross Exposure is less then 30%</v>
      </c>
      <c r="M117"/>
      <c r="N117"/>
    </row>
    <row r="118" spans="1:14" s="8" customFormat="1" ht="15">
      <c r="A118" s="201" t="s">
        <v>146</v>
      </c>
      <c r="B118" s="235">
        <f>'Open Int.'!K124</f>
        <v>11943800</v>
      </c>
      <c r="C118" s="237">
        <f>'Open Int.'!R124</f>
        <v>49.32789399999999</v>
      </c>
      <c r="D118" s="161">
        <f t="shared" si="2"/>
        <v>0.29800686854458386</v>
      </c>
      <c r="E118" s="243">
        <f>'Open Int.'!B124/'Open Int.'!K124</f>
        <v>0.9172876304023845</v>
      </c>
      <c r="F118" s="228">
        <f>'Open Int.'!E124/'Open Int.'!K124</f>
        <v>0.08047690014903129</v>
      </c>
      <c r="G118" s="244">
        <f>'Open Int.'!H124/'Open Int.'!K124</f>
        <v>0.0022354694485842027</v>
      </c>
      <c r="H118" s="247">
        <v>40078942</v>
      </c>
      <c r="I118" s="231">
        <v>8010000</v>
      </c>
      <c r="J118" s="354">
        <v>8010000</v>
      </c>
      <c r="K118" s="117" t="str">
        <f t="shared" si="3"/>
        <v>Gross Exposure is less then 30%</v>
      </c>
      <c r="M118"/>
      <c r="N118"/>
    </row>
    <row r="119" spans="1:14" s="7" customFormat="1" ht="15">
      <c r="A119" s="201" t="s">
        <v>8</v>
      </c>
      <c r="B119" s="235">
        <f>'Open Int.'!K125</f>
        <v>26558400</v>
      </c>
      <c r="C119" s="237">
        <f>'Open Int.'!R125</f>
        <v>425.59836</v>
      </c>
      <c r="D119" s="161">
        <f t="shared" si="2"/>
        <v>0.559000241925296</v>
      </c>
      <c r="E119" s="243">
        <f>'Open Int.'!B125/'Open Int.'!K125</f>
        <v>0.8387252244111091</v>
      </c>
      <c r="F119" s="228">
        <f>'Open Int.'!E125/'Open Int.'!K125</f>
        <v>0.13555033435749142</v>
      </c>
      <c r="G119" s="244">
        <f>'Open Int.'!H125/'Open Int.'!K125</f>
        <v>0.025724441231399484</v>
      </c>
      <c r="H119" s="247">
        <v>47510534</v>
      </c>
      <c r="I119" s="231">
        <v>9500800</v>
      </c>
      <c r="J119" s="354">
        <v>4750400</v>
      </c>
      <c r="K119" s="117" t="str">
        <f t="shared" si="3"/>
        <v>Gross exposure is building up andcrpsses 40% mark</v>
      </c>
      <c r="M119"/>
      <c r="N119"/>
    </row>
    <row r="120" spans="1:14" s="7" customFormat="1" ht="15">
      <c r="A120" s="201" t="s">
        <v>296</v>
      </c>
      <c r="B120" s="235">
        <f>'Open Int.'!K126</f>
        <v>3520000</v>
      </c>
      <c r="C120" s="237">
        <f>'Open Int.'!R126</f>
        <v>61.6528</v>
      </c>
      <c r="D120" s="161">
        <f t="shared" si="2"/>
        <v>0.11540377074608177</v>
      </c>
      <c r="E120" s="243">
        <f>'Open Int.'!B126/'Open Int.'!K126</f>
        <v>0.9741477272727272</v>
      </c>
      <c r="F120" s="228">
        <f>'Open Int.'!E126/'Open Int.'!K126</f>
        <v>0.025852272727272727</v>
      </c>
      <c r="G120" s="244">
        <f>'Open Int.'!H126/'Open Int.'!K126</f>
        <v>0</v>
      </c>
      <c r="H120" s="247">
        <v>30501603</v>
      </c>
      <c r="I120" s="231">
        <v>6100000</v>
      </c>
      <c r="J120" s="354">
        <v>3050000</v>
      </c>
      <c r="K120" s="117" t="str">
        <f t="shared" si="3"/>
        <v>Gross Exposure is less then 30%</v>
      </c>
      <c r="M120"/>
      <c r="N120"/>
    </row>
    <row r="121" spans="1:14" s="7" customFormat="1" ht="15">
      <c r="A121" s="201" t="s">
        <v>179</v>
      </c>
      <c r="B121" s="235">
        <f>'Open Int.'!K127</f>
        <v>48314000</v>
      </c>
      <c r="C121" s="237">
        <f>'Open Int.'!R127</f>
        <v>95.66172</v>
      </c>
      <c r="D121" s="161">
        <f t="shared" si="2"/>
        <v>0.8713710023731577</v>
      </c>
      <c r="E121" s="243">
        <f>'Open Int.'!B127/'Open Int.'!K127</f>
        <v>0.8067226890756303</v>
      </c>
      <c r="F121" s="228">
        <f>'Open Int.'!E127/'Open Int.'!K127</f>
        <v>0.1698058533758331</v>
      </c>
      <c r="G121" s="244">
        <f>'Open Int.'!H127/'Open Int.'!K127</f>
        <v>0.023471457548536655</v>
      </c>
      <c r="H121" s="247">
        <v>55445958</v>
      </c>
      <c r="I121" s="231">
        <v>11088000</v>
      </c>
      <c r="J121" s="354">
        <v>11088000</v>
      </c>
      <c r="K121" s="117" t="str">
        <f t="shared" si="3"/>
        <v>Gross exposure has crossed 80%,Margin double</v>
      </c>
      <c r="M121"/>
      <c r="N121"/>
    </row>
    <row r="122" spans="1:14" s="7" customFormat="1" ht="15">
      <c r="A122" s="201" t="s">
        <v>202</v>
      </c>
      <c r="B122" s="235">
        <f>'Open Int.'!K128</f>
        <v>3746700</v>
      </c>
      <c r="C122" s="237">
        <f>'Open Int.'!R128</f>
        <v>97.09573049999999</v>
      </c>
      <c r="D122" s="161">
        <f t="shared" si="2"/>
        <v>0.22622270573876413</v>
      </c>
      <c r="E122" s="243">
        <f>'Open Int.'!B128/'Open Int.'!K128</f>
        <v>0.9696132596685083</v>
      </c>
      <c r="F122" s="228">
        <f>'Open Int.'!E128/'Open Int.'!K128</f>
        <v>0.025168815224063844</v>
      </c>
      <c r="G122" s="244">
        <f>'Open Int.'!H128/'Open Int.'!K128</f>
        <v>0.0052179251074278695</v>
      </c>
      <c r="H122" s="247">
        <v>16561998</v>
      </c>
      <c r="I122" s="231">
        <v>3312000</v>
      </c>
      <c r="J122" s="354">
        <v>2033200</v>
      </c>
      <c r="K122" s="117" t="str">
        <f t="shared" si="3"/>
        <v>Gross Exposure is less then 30%</v>
      </c>
      <c r="M122"/>
      <c r="N122"/>
    </row>
    <row r="123" spans="1:14" s="7" customFormat="1" ht="15">
      <c r="A123" s="201" t="s">
        <v>171</v>
      </c>
      <c r="B123" s="235">
        <f>'Open Int.'!K129</f>
        <v>4815800</v>
      </c>
      <c r="C123" s="237">
        <f>'Open Int.'!R129</f>
        <v>182.061319</v>
      </c>
      <c r="D123" s="161">
        <f t="shared" si="2"/>
        <v>0.8260262593264142</v>
      </c>
      <c r="E123" s="243">
        <f>'Open Int.'!B129/'Open Int.'!K129</f>
        <v>0.9915486523526724</v>
      </c>
      <c r="F123" s="228">
        <f>'Open Int.'!E129/'Open Int.'!K129</f>
        <v>0.0077661032434901784</v>
      </c>
      <c r="G123" s="244">
        <f>'Open Int.'!H129/'Open Int.'!K129</f>
        <v>0.0006852444038373687</v>
      </c>
      <c r="H123" s="247">
        <v>5830081</v>
      </c>
      <c r="I123" s="231">
        <v>1166000</v>
      </c>
      <c r="J123" s="354">
        <v>1166000</v>
      </c>
      <c r="K123" s="117" t="str">
        <f t="shared" si="3"/>
        <v>Gross exposure has crossed 80%,Margin double</v>
      </c>
      <c r="M123"/>
      <c r="N123"/>
    </row>
    <row r="124" spans="1:14" s="7" customFormat="1" ht="15">
      <c r="A124" s="201" t="s">
        <v>147</v>
      </c>
      <c r="B124" s="235">
        <f>'Open Int.'!K130</f>
        <v>6206800</v>
      </c>
      <c r="C124" s="237">
        <f>'Open Int.'!R130</f>
        <v>38.01665</v>
      </c>
      <c r="D124" s="161">
        <f t="shared" si="2"/>
        <v>0.28716652308648954</v>
      </c>
      <c r="E124" s="243">
        <f>'Open Int.'!B130/'Open Int.'!K130</f>
        <v>0.9277566539923955</v>
      </c>
      <c r="F124" s="228">
        <f>'Open Int.'!E130/'Open Int.'!K130</f>
        <v>0.0655893536121673</v>
      </c>
      <c r="G124" s="244">
        <f>'Open Int.'!H130/'Open Int.'!K130</f>
        <v>0.006653992395437262</v>
      </c>
      <c r="H124" s="247">
        <v>21613940</v>
      </c>
      <c r="I124" s="231">
        <v>4318800</v>
      </c>
      <c r="J124" s="354">
        <v>4318800</v>
      </c>
      <c r="K124" s="117" t="str">
        <f t="shared" si="3"/>
        <v>Gross Exposure is less then 30%</v>
      </c>
      <c r="M124"/>
      <c r="N124"/>
    </row>
    <row r="125" spans="1:14" s="7" customFormat="1" ht="15">
      <c r="A125" s="201" t="s">
        <v>148</v>
      </c>
      <c r="B125" s="235">
        <f>'Open Int.'!K131</f>
        <v>1062765</v>
      </c>
      <c r="C125" s="237">
        <f>'Open Int.'!R131</f>
        <v>32.3505666</v>
      </c>
      <c r="D125" s="161">
        <f t="shared" si="2"/>
        <v>0.05094033500652377</v>
      </c>
      <c r="E125" s="243">
        <f>'Open Int.'!B131/'Open Int.'!K131</f>
        <v>0.9714847590953786</v>
      </c>
      <c r="F125" s="228">
        <f>'Open Int.'!E131/'Open Int.'!K131</f>
        <v>0.02753195673549656</v>
      </c>
      <c r="G125" s="244">
        <f>'Open Int.'!H131/'Open Int.'!K131</f>
        <v>0.0009832841691248771</v>
      </c>
      <c r="H125" s="247">
        <v>20862937</v>
      </c>
      <c r="I125" s="231">
        <v>4171640</v>
      </c>
      <c r="J125" s="354">
        <v>2085820</v>
      </c>
      <c r="K125" s="117" t="str">
        <f t="shared" si="3"/>
        <v>Gross Exposure is less then 30%</v>
      </c>
      <c r="M125"/>
      <c r="N125"/>
    </row>
    <row r="126" spans="1:14" s="7" customFormat="1" ht="15">
      <c r="A126" s="201" t="s">
        <v>122</v>
      </c>
      <c r="B126" s="235">
        <f>'Open Int.'!K132</f>
        <v>13563875</v>
      </c>
      <c r="C126" s="237">
        <f>'Open Int.'!R132</f>
        <v>204.339776875</v>
      </c>
      <c r="D126" s="161">
        <f t="shared" si="2"/>
        <v>0.07832874236281949</v>
      </c>
      <c r="E126" s="243">
        <f>'Open Int.'!B132/'Open Int.'!K132</f>
        <v>0.7944171558643824</v>
      </c>
      <c r="F126" s="228">
        <f>'Open Int.'!E132/'Open Int.'!K132</f>
        <v>0.18401821013537797</v>
      </c>
      <c r="G126" s="244">
        <f>'Open Int.'!H132/'Open Int.'!K132</f>
        <v>0.021564634000239606</v>
      </c>
      <c r="H126" s="247">
        <v>173166000</v>
      </c>
      <c r="I126" s="231">
        <v>18772000</v>
      </c>
      <c r="J126" s="354">
        <v>9386000</v>
      </c>
      <c r="K126" s="117" t="str">
        <f t="shared" si="3"/>
        <v>Gross Exposure is less then 30%</v>
      </c>
      <c r="M126"/>
      <c r="N126"/>
    </row>
    <row r="127" spans="1:14" s="7" customFormat="1" ht="15">
      <c r="A127" s="201" t="s">
        <v>36</v>
      </c>
      <c r="B127" s="235">
        <f>'Open Int.'!K133</f>
        <v>9041175</v>
      </c>
      <c r="C127" s="237">
        <f>'Open Int.'!R133</f>
        <v>834.184011375</v>
      </c>
      <c r="D127" s="161">
        <f t="shared" si="2"/>
        <v>0.08172712273098066</v>
      </c>
      <c r="E127" s="243">
        <f>'Open Int.'!B133/'Open Int.'!K133</f>
        <v>0.984570589552796</v>
      </c>
      <c r="F127" s="228">
        <f>'Open Int.'!E133/'Open Int.'!K133</f>
        <v>0.014060672423661748</v>
      </c>
      <c r="G127" s="244">
        <f>'Open Int.'!H133/'Open Int.'!K133</f>
        <v>0.001368738023542294</v>
      </c>
      <c r="H127" s="247">
        <v>110626371</v>
      </c>
      <c r="I127" s="231">
        <v>3282750</v>
      </c>
      <c r="J127" s="354">
        <v>1641375</v>
      </c>
      <c r="K127" s="117" t="str">
        <f t="shared" si="3"/>
        <v>Gross Exposure is less then 30%</v>
      </c>
      <c r="M127"/>
      <c r="N127"/>
    </row>
    <row r="128" spans="1:14" s="7" customFormat="1" ht="15">
      <c r="A128" s="201" t="s">
        <v>172</v>
      </c>
      <c r="B128" s="235">
        <f>'Open Int.'!K134</f>
        <v>7822500</v>
      </c>
      <c r="C128" s="237">
        <f>'Open Int.'!R134</f>
        <v>202.68097500000002</v>
      </c>
      <c r="D128" s="161">
        <f t="shared" si="2"/>
        <v>0.7694219661536957</v>
      </c>
      <c r="E128" s="243">
        <f>'Open Int.'!B134/'Open Int.'!K134</f>
        <v>0.9888590604026846</v>
      </c>
      <c r="F128" s="228">
        <f>'Open Int.'!E134/'Open Int.'!K134</f>
        <v>0.011140939597315436</v>
      </c>
      <c r="G128" s="244">
        <f>'Open Int.'!H134/'Open Int.'!K134</f>
        <v>0</v>
      </c>
      <c r="H128" s="247">
        <v>10166723</v>
      </c>
      <c r="I128" s="231">
        <v>2032800</v>
      </c>
      <c r="J128" s="354">
        <v>1934100</v>
      </c>
      <c r="K128" s="117" t="str">
        <f t="shared" si="3"/>
        <v>Gross exposure is Substantial as Open interest has crossed 60%</v>
      </c>
      <c r="M128"/>
      <c r="N128"/>
    </row>
    <row r="129" spans="1:14" s="7" customFormat="1" ht="15">
      <c r="A129" s="201" t="s">
        <v>80</v>
      </c>
      <c r="B129" s="235">
        <f>'Open Int.'!K135</f>
        <v>2341200</v>
      </c>
      <c r="C129" s="237">
        <f>'Open Int.'!R135</f>
        <v>50.97963</v>
      </c>
      <c r="D129" s="161">
        <f t="shared" si="2"/>
        <v>0.0955282247304343</v>
      </c>
      <c r="E129" s="243">
        <f>'Open Int.'!B135/'Open Int.'!K135</f>
        <v>0.9979497693490518</v>
      </c>
      <c r="F129" s="228">
        <f>'Open Int.'!E135/'Open Int.'!K135</f>
        <v>0.0020502306509482316</v>
      </c>
      <c r="G129" s="244">
        <f>'Open Int.'!H135/'Open Int.'!K135</f>
        <v>0</v>
      </c>
      <c r="H129" s="247">
        <v>24507940</v>
      </c>
      <c r="I129" s="231">
        <v>4900800</v>
      </c>
      <c r="J129" s="354">
        <v>2534400</v>
      </c>
      <c r="K129" s="117" t="str">
        <f t="shared" si="3"/>
        <v>Gross Exposure is less then 30%</v>
      </c>
      <c r="M129"/>
      <c r="N129"/>
    </row>
    <row r="130" spans="1:14" s="7" customFormat="1" ht="15">
      <c r="A130" s="201" t="s">
        <v>419</v>
      </c>
      <c r="B130" s="235">
        <f>'Open Int.'!K136</f>
        <v>419500</v>
      </c>
      <c r="C130" s="237">
        <f>'Open Int.'!R136</f>
        <v>18.4600975</v>
      </c>
      <c r="D130" s="161">
        <f t="shared" si="2"/>
        <v>0.025826689553402667</v>
      </c>
      <c r="E130" s="243">
        <f>'Open Int.'!B136/'Open Int.'!K136</f>
        <v>1</v>
      </c>
      <c r="F130" s="228">
        <f>'Open Int.'!E136/'Open Int.'!K136</f>
        <v>0</v>
      </c>
      <c r="G130" s="244">
        <f>'Open Int.'!H136/'Open Int.'!K136</f>
        <v>0</v>
      </c>
      <c r="H130" s="247">
        <v>16242887</v>
      </c>
      <c r="I130" s="231">
        <v>3248500</v>
      </c>
      <c r="J130" s="354">
        <v>1624000</v>
      </c>
      <c r="K130" s="117" t="str">
        <f t="shared" si="3"/>
        <v>Gross Exposure is less then 30%</v>
      </c>
      <c r="M130"/>
      <c r="N130"/>
    </row>
    <row r="131" spans="1:14" s="7" customFormat="1" ht="15">
      <c r="A131" s="201" t="s">
        <v>274</v>
      </c>
      <c r="B131" s="235">
        <f>'Open Int.'!K137</f>
        <v>6694100</v>
      </c>
      <c r="C131" s="237">
        <f>'Open Int.'!R137</f>
        <v>225.992816</v>
      </c>
      <c r="D131" s="161">
        <f t="shared" si="2"/>
        <v>0.9213974640613558</v>
      </c>
      <c r="E131" s="243">
        <f>'Open Int.'!B137/'Open Int.'!K137</f>
        <v>0.985883091080205</v>
      </c>
      <c r="F131" s="228">
        <f>'Open Int.'!E137/'Open Int.'!K137</f>
        <v>0.0136986301369863</v>
      </c>
      <c r="G131" s="244">
        <f>'Open Int.'!H137/'Open Int.'!K137</f>
        <v>0.00041827878280874205</v>
      </c>
      <c r="H131" s="247">
        <v>7265160</v>
      </c>
      <c r="I131" s="231">
        <v>1452500</v>
      </c>
      <c r="J131" s="354">
        <v>1452500</v>
      </c>
      <c r="K131" s="117" t="str">
        <f t="shared" si="3"/>
        <v>Gross exposure has crossed 80%,Margin double</v>
      </c>
      <c r="M131"/>
      <c r="N131"/>
    </row>
    <row r="132" spans="1:14" s="7" customFormat="1" ht="15">
      <c r="A132" s="201" t="s">
        <v>420</v>
      </c>
      <c r="B132" s="235">
        <f>'Open Int.'!K138</f>
        <v>550000</v>
      </c>
      <c r="C132" s="237">
        <f>'Open Int.'!R138</f>
        <v>22.9405</v>
      </c>
      <c r="D132" s="161">
        <f t="shared" si="2"/>
        <v>0.1000589984239798</v>
      </c>
      <c r="E132" s="243">
        <f>'Open Int.'!B138/'Open Int.'!K138</f>
        <v>1</v>
      </c>
      <c r="F132" s="228">
        <f>'Open Int.'!E138/'Open Int.'!K138</f>
        <v>0</v>
      </c>
      <c r="G132" s="244">
        <f>'Open Int.'!H138/'Open Int.'!K138</f>
        <v>0</v>
      </c>
      <c r="H132" s="247">
        <v>5496757</v>
      </c>
      <c r="I132" s="231">
        <v>1099000</v>
      </c>
      <c r="J132" s="354">
        <v>1099000</v>
      </c>
      <c r="K132" s="117" t="str">
        <f t="shared" si="3"/>
        <v>Gross Exposure is less then 30%</v>
      </c>
      <c r="M132"/>
      <c r="N132"/>
    </row>
    <row r="133" spans="1:14" s="7" customFormat="1" ht="15">
      <c r="A133" s="201" t="s">
        <v>224</v>
      </c>
      <c r="B133" s="235">
        <f>'Open Int.'!K139</f>
        <v>3498950</v>
      </c>
      <c r="C133" s="237">
        <f>'Open Int.'!R139</f>
        <v>184.69207575</v>
      </c>
      <c r="D133" s="161">
        <f aca="true" t="shared" si="4" ref="D133:D189">B133/H133</f>
        <v>0.4159372701999927</v>
      </c>
      <c r="E133" s="243">
        <f>'Open Int.'!B139/'Open Int.'!K139</f>
        <v>0.9986996098829649</v>
      </c>
      <c r="F133" s="228">
        <f>'Open Int.'!E139/'Open Int.'!K139</f>
        <v>0.0013003901170351106</v>
      </c>
      <c r="G133" s="244">
        <f>'Open Int.'!H139/'Open Int.'!K139</f>
        <v>0</v>
      </c>
      <c r="H133" s="247">
        <v>8412206</v>
      </c>
      <c r="I133" s="231">
        <v>1682200</v>
      </c>
      <c r="J133" s="354">
        <v>1053650</v>
      </c>
      <c r="K133" s="117" t="str">
        <f aca="true" t="shared" si="5" ref="K133:K189">IF(D133&gt;=80%,"Gross exposure has crossed 80%,Margin double",IF(D133&gt;=60%,"Gross exposure is Substantial as Open interest has crossed 60%",IF(D133&gt;=40%,"Gross exposure is building up andcrpsses 40% mark",IF(D133&gt;=30%,"Some sign of build up Gross exposure crosses 30%","Gross Exposure is less then 30%"))))</f>
        <v>Gross exposure is building up andcrpsses 40% mark</v>
      </c>
      <c r="M133"/>
      <c r="N133"/>
    </row>
    <row r="134" spans="1:14" s="7" customFormat="1" ht="15">
      <c r="A134" s="201" t="s">
        <v>421</v>
      </c>
      <c r="B134" s="235">
        <f>'Open Int.'!K140</f>
        <v>998800</v>
      </c>
      <c r="C134" s="237">
        <f>'Open Int.'!R140</f>
        <v>49.830132</v>
      </c>
      <c r="D134" s="161">
        <f t="shared" si="4"/>
        <v>0.3411366462660941</v>
      </c>
      <c r="E134" s="243">
        <f>'Open Int.'!B140/'Open Int.'!K140</f>
        <v>0.9966960352422908</v>
      </c>
      <c r="F134" s="228">
        <f>'Open Int.'!E140/'Open Int.'!K140</f>
        <v>0.003303964757709251</v>
      </c>
      <c r="G134" s="244">
        <f>'Open Int.'!H140/'Open Int.'!K140</f>
        <v>0</v>
      </c>
      <c r="H134" s="247">
        <v>2927859</v>
      </c>
      <c r="I134" s="231">
        <v>585200</v>
      </c>
      <c r="J134" s="354">
        <v>585200</v>
      </c>
      <c r="K134" s="117" t="str">
        <f t="shared" si="5"/>
        <v>Some sign of build up Gross exposure crosses 30%</v>
      </c>
      <c r="M134"/>
      <c r="N134"/>
    </row>
    <row r="135" spans="1:14" s="7" customFormat="1" ht="15">
      <c r="A135" s="201" t="s">
        <v>422</v>
      </c>
      <c r="B135" s="235">
        <f>'Open Int.'!K141</f>
        <v>31301600</v>
      </c>
      <c r="C135" s="237">
        <f>'Open Int.'!R141</f>
        <v>172.1588</v>
      </c>
      <c r="D135" s="161">
        <f t="shared" si="4"/>
        <v>0.4173546221488403</v>
      </c>
      <c r="E135" s="243">
        <f>'Open Int.'!B141/'Open Int.'!K141</f>
        <v>0.7441664323868429</v>
      </c>
      <c r="F135" s="228">
        <f>'Open Int.'!E141/'Open Int.'!K141</f>
        <v>0.21830193983694124</v>
      </c>
      <c r="G135" s="244">
        <f>'Open Int.'!H141/'Open Int.'!K141</f>
        <v>0.03753162777621591</v>
      </c>
      <c r="H135" s="247">
        <v>75000008</v>
      </c>
      <c r="I135" s="231">
        <v>14999600</v>
      </c>
      <c r="J135" s="354">
        <v>10925200</v>
      </c>
      <c r="K135" s="117" t="str">
        <f t="shared" si="5"/>
        <v>Gross exposure is building up andcrpsses 40% mark</v>
      </c>
      <c r="M135"/>
      <c r="N135"/>
    </row>
    <row r="136" spans="1:14" s="7" customFormat="1" ht="15">
      <c r="A136" s="201" t="s">
        <v>393</v>
      </c>
      <c r="B136" s="235">
        <f>'Open Int.'!K142</f>
        <v>15672000</v>
      </c>
      <c r="C136" s="237">
        <f>'Open Int.'!R142</f>
        <v>234.92328</v>
      </c>
      <c r="D136" s="161">
        <f t="shared" si="4"/>
        <v>0.6679355965518976</v>
      </c>
      <c r="E136" s="243">
        <f>'Open Int.'!B142/'Open Int.'!K142</f>
        <v>0.8754977029096478</v>
      </c>
      <c r="F136" s="228">
        <f>'Open Int.'!E142/'Open Int.'!K142</f>
        <v>0.11607963246554365</v>
      </c>
      <c r="G136" s="244">
        <f>'Open Int.'!H142/'Open Int.'!K142</f>
        <v>0.008422664624808576</v>
      </c>
      <c r="H136" s="247">
        <v>23463340</v>
      </c>
      <c r="I136" s="231">
        <v>4692000</v>
      </c>
      <c r="J136" s="354">
        <v>4017600</v>
      </c>
      <c r="K136" s="117" t="str">
        <f t="shared" si="5"/>
        <v>Gross exposure is Substantial as Open interest has crossed 60%</v>
      </c>
      <c r="M136"/>
      <c r="N136"/>
    </row>
    <row r="137" spans="1:14" s="7" customFormat="1" ht="15">
      <c r="A137" s="201" t="s">
        <v>81</v>
      </c>
      <c r="B137" s="235">
        <f>'Open Int.'!K143</f>
        <v>6096600</v>
      </c>
      <c r="C137" s="237">
        <f>'Open Int.'!R143</f>
        <v>313.517655</v>
      </c>
      <c r="D137" s="161">
        <f t="shared" si="4"/>
        <v>0.2290900728386637</v>
      </c>
      <c r="E137" s="243">
        <f>'Open Int.'!B143/'Open Int.'!K143</f>
        <v>0.9973427812223207</v>
      </c>
      <c r="F137" s="228">
        <f>'Open Int.'!E143/'Open Int.'!K143</f>
        <v>0.0025588032673949414</v>
      </c>
      <c r="G137" s="244">
        <f>'Open Int.'!H143/'Open Int.'!K143</f>
        <v>9.841551028442082E-05</v>
      </c>
      <c r="H137" s="247">
        <v>26612240</v>
      </c>
      <c r="I137" s="231">
        <v>5322000</v>
      </c>
      <c r="J137" s="354">
        <v>2661000</v>
      </c>
      <c r="K137" s="117" t="str">
        <f t="shared" si="5"/>
        <v>Gross Exposure is less then 30%</v>
      </c>
      <c r="M137"/>
      <c r="N137"/>
    </row>
    <row r="138" spans="1:14" s="7" customFormat="1" ht="15">
      <c r="A138" s="201" t="s">
        <v>225</v>
      </c>
      <c r="B138" s="235">
        <f>'Open Int.'!K144</f>
        <v>7828800</v>
      </c>
      <c r="C138" s="237">
        <f>'Open Int.'!R144</f>
        <v>123.655896</v>
      </c>
      <c r="D138" s="161">
        <f t="shared" si="4"/>
        <v>0.5498521598068944</v>
      </c>
      <c r="E138" s="243">
        <f>'Open Int.'!B144/'Open Int.'!K144</f>
        <v>0.919170243204578</v>
      </c>
      <c r="F138" s="228">
        <f>'Open Int.'!E144/'Open Int.'!K144</f>
        <v>0.07546494992846924</v>
      </c>
      <c r="G138" s="244">
        <f>'Open Int.'!H144/'Open Int.'!K144</f>
        <v>0.00536480686695279</v>
      </c>
      <c r="H138" s="247">
        <v>14238009</v>
      </c>
      <c r="I138" s="231">
        <v>2847600</v>
      </c>
      <c r="J138" s="354">
        <v>2847600</v>
      </c>
      <c r="K138" s="117" t="str">
        <f t="shared" si="5"/>
        <v>Gross exposure is building up andcrpsses 40% mark</v>
      </c>
      <c r="M138"/>
      <c r="N138"/>
    </row>
    <row r="139" spans="1:14" s="7" customFormat="1" ht="15">
      <c r="A139" s="201" t="s">
        <v>297</v>
      </c>
      <c r="B139" s="235">
        <f>'Open Int.'!K145</f>
        <v>7183000</v>
      </c>
      <c r="C139" s="237">
        <f>'Open Int.'!R145</f>
        <v>369.42168999999996</v>
      </c>
      <c r="D139" s="161">
        <f t="shared" si="4"/>
        <v>0.6126286100034244</v>
      </c>
      <c r="E139" s="243">
        <f>'Open Int.'!B145/'Open Int.'!K145</f>
        <v>0.9699846860643185</v>
      </c>
      <c r="F139" s="228">
        <f>'Open Int.'!E145/'Open Int.'!K145</f>
        <v>0.02572741194486983</v>
      </c>
      <c r="G139" s="244">
        <f>'Open Int.'!H145/'Open Int.'!K145</f>
        <v>0.004287901990811639</v>
      </c>
      <c r="H139" s="247">
        <v>11724885</v>
      </c>
      <c r="I139" s="231">
        <v>2344100</v>
      </c>
      <c r="J139" s="354">
        <v>1171500</v>
      </c>
      <c r="K139" s="117" t="str">
        <f t="shared" si="5"/>
        <v>Gross exposure is Substantial as Open interest has crossed 60%</v>
      </c>
      <c r="M139"/>
      <c r="N139"/>
    </row>
    <row r="140" spans="1:11" s="7" customFormat="1" ht="15">
      <c r="A140" s="201" t="s">
        <v>226</v>
      </c>
      <c r="B140" s="235">
        <f>'Open Int.'!K146</f>
        <v>10590000</v>
      </c>
      <c r="C140" s="237">
        <f>'Open Int.'!R146</f>
        <v>277.93455</v>
      </c>
      <c r="D140" s="161">
        <f t="shared" si="4"/>
        <v>0.4398180440772437</v>
      </c>
      <c r="E140" s="243">
        <f>'Open Int.'!B146/'Open Int.'!K146</f>
        <v>0.9837110481586402</v>
      </c>
      <c r="F140" s="228">
        <f>'Open Int.'!E146/'Open Int.'!K146</f>
        <v>0.012889518413597733</v>
      </c>
      <c r="G140" s="244">
        <f>'Open Int.'!H146/'Open Int.'!K146</f>
        <v>0.0033994334277620396</v>
      </c>
      <c r="H140" s="247">
        <v>24078139</v>
      </c>
      <c r="I140" s="231">
        <v>4815000</v>
      </c>
      <c r="J140" s="354">
        <v>2623500</v>
      </c>
      <c r="K140" s="117" t="str">
        <f t="shared" si="5"/>
        <v>Gross exposure is building up andcrpsses 40% mark</v>
      </c>
    </row>
    <row r="141" spans="1:11" s="7" customFormat="1" ht="15">
      <c r="A141" s="201" t="s">
        <v>423</v>
      </c>
      <c r="B141" s="235">
        <f>'Open Int.'!K147</f>
        <v>1318350</v>
      </c>
      <c r="C141" s="237">
        <f>'Open Int.'!R147</f>
        <v>68.00049299999999</v>
      </c>
      <c r="D141" s="161">
        <f t="shared" si="4"/>
        <v>0.46296979133963617</v>
      </c>
      <c r="E141" s="243">
        <f>'Open Int.'!B147/'Open Int.'!K147</f>
        <v>1</v>
      </c>
      <c r="F141" s="228">
        <f>'Open Int.'!E147/'Open Int.'!K147</f>
        <v>0</v>
      </c>
      <c r="G141" s="244">
        <f>'Open Int.'!H147/'Open Int.'!K147</f>
        <v>0</v>
      </c>
      <c r="H141" s="247">
        <v>2847594</v>
      </c>
      <c r="I141" s="231">
        <v>569250</v>
      </c>
      <c r="J141" s="354">
        <v>569250</v>
      </c>
      <c r="K141" s="117" t="str">
        <f t="shared" si="5"/>
        <v>Gross exposure is building up andcrpsses 40% mark</v>
      </c>
    </row>
    <row r="142" spans="1:14" s="7" customFormat="1" ht="15">
      <c r="A142" s="201" t="s">
        <v>227</v>
      </c>
      <c r="B142" s="235">
        <f>'Open Int.'!K148</f>
        <v>6060000</v>
      </c>
      <c r="C142" s="237">
        <f>'Open Int.'!R148</f>
        <v>213.85739999999998</v>
      </c>
      <c r="D142" s="161">
        <f t="shared" si="4"/>
        <v>0.13494027456604957</v>
      </c>
      <c r="E142" s="243">
        <f>'Open Int.'!B148/'Open Int.'!K148</f>
        <v>0.9374257425742575</v>
      </c>
      <c r="F142" s="228">
        <f>'Open Int.'!E148/'Open Int.'!K148</f>
        <v>0.05887788778877888</v>
      </c>
      <c r="G142" s="244">
        <f>'Open Int.'!H148/'Open Int.'!K148</f>
        <v>0.0036963696369636963</v>
      </c>
      <c r="H142" s="247">
        <v>44908757</v>
      </c>
      <c r="I142" s="231">
        <v>8065600</v>
      </c>
      <c r="J142" s="354">
        <v>4032800</v>
      </c>
      <c r="K142" s="117" t="str">
        <f t="shared" si="5"/>
        <v>Gross Exposure is less then 30%</v>
      </c>
      <c r="M142"/>
      <c r="N142"/>
    </row>
    <row r="143" spans="1:14" s="7" customFormat="1" ht="15">
      <c r="A143" s="201" t="s">
        <v>234</v>
      </c>
      <c r="B143" s="235">
        <f>'Open Int.'!K149</f>
        <v>23569700</v>
      </c>
      <c r="C143" s="237">
        <f>'Open Int.'!R149</f>
        <v>1193.333911</v>
      </c>
      <c r="D143" s="161">
        <f t="shared" si="4"/>
        <v>0.18303582217383035</v>
      </c>
      <c r="E143" s="243">
        <f>'Open Int.'!B149/'Open Int.'!K149</f>
        <v>0.8926375813014167</v>
      </c>
      <c r="F143" s="228">
        <f>'Open Int.'!E149/'Open Int.'!K149</f>
        <v>0.08998841733242256</v>
      </c>
      <c r="G143" s="244">
        <f>'Open Int.'!H149/'Open Int.'!K149</f>
        <v>0.017374001366160793</v>
      </c>
      <c r="H143" s="247">
        <v>128770968</v>
      </c>
      <c r="I143" s="231">
        <v>6287400</v>
      </c>
      <c r="J143" s="354">
        <v>3143700</v>
      </c>
      <c r="K143" s="117" t="str">
        <f t="shared" si="5"/>
        <v>Gross Exposure is less then 30%</v>
      </c>
      <c r="M143"/>
      <c r="N143"/>
    </row>
    <row r="144" spans="1:14" s="7" customFormat="1" ht="15">
      <c r="A144" s="201" t="s">
        <v>98</v>
      </c>
      <c r="B144" s="235">
        <f>'Open Int.'!K150</f>
        <v>5306950</v>
      </c>
      <c r="C144" s="237">
        <f>'Open Int.'!R150</f>
        <v>285.5669795</v>
      </c>
      <c r="D144" s="161">
        <f t="shared" si="4"/>
        <v>0.18370917970914896</v>
      </c>
      <c r="E144" s="243">
        <f>'Open Int.'!B150/'Open Int.'!K150</f>
        <v>0.9703596227588351</v>
      </c>
      <c r="F144" s="228">
        <f>'Open Int.'!E150/'Open Int.'!K150</f>
        <v>0.02767126127059799</v>
      </c>
      <c r="G144" s="244">
        <f>'Open Int.'!H150/'Open Int.'!K150</f>
        <v>0.001969115970566898</v>
      </c>
      <c r="H144" s="247">
        <v>28887778</v>
      </c>
      <c r="I144" s="231">
        <v>5777200</v>
      </c>
      <c r="J144" s="354">
        <v>2888600</v>
      </c>
      <c r="K144" s="117" t="str">
        <f t="shared" si="5"/>
        <v>Gross Exposure is less then 30%</v>
      </c>
      <c r="M144"/>
      <c r="N144"/>
    </row>
    <row r="145" spans="1:14" s="7" customFormat="1" ht="15">
      <c r="A145" s="201" t="s">
        <v>149</v>
      </c>
      <c r="B145" s="235">
        <f>'Open Int.'!K151</f>
        <v>7662600</v>
      </c>
      <c r="C145" s="237">
        <f>'Open Int.'!R151</f>
        <v>849.2842709999999</v>
      </c>
      <c r="D145" s="161">
        <f t="shared" si="4"/>
        <v>0.32936141898867916</v>
      </c>
      <c r="E145" s="243">
        <f>'Open Int.'!B151/'Open Int.'!K151</f>
        <v>0.84137238013207</v>
      </c>
      <c r="F145" s="228">
        <f>'Open Int.'!E151/'Open Int.'!K151</f>
        <v>0.11534596612115992</v>
      </c>
      <c r="G145" s="244">
        <f>'Open Int.'!H151/'Open Int.'!K151</f>
        <v>0.043281653746770024</v>
      </c>
      <c r="H145" s="247">
        <v>23265020</v>
      </c>
      <c r="I145" s="231">
        <v>4209150</v>
      </c>
      <c r="J145" s="354">
        <v>2104300</v>
      </c>
      <c r="K145" s="117" t="str">
        <f t="shared" si="5"/>
        <v>Some sign of build up Gross exposure crosses 30%</v>
      </c>
      <c r="M145"/>
      <c r="N145"/>
    </row>
    <row r="146" spans="1:14" s="7" customFormat="1" ht="15">
      <c r="A146" s="201" t="s">
        <v>203</v>
      </c>
      <c r="B146" s="235">
        <f>'Open Int.'!K152</f>
        <v>11617350</v>
      </c>
      <c r="C146" s="237">
        <f>'Open Int.'!R152</f>
        <v>2013.22866825</v>
      </c>
      <c r="D146" s="161">
        <f t="shared" si="4"/>
        <v>0.09173514535938303</v>
      </c>
      <c r="E146" s="243">
        <f>'Open Int.'!B152/'Open Int.'!K152</f>
        <v>0.7219589665457269</v>
      </c>
      <c r="F146" s="228">
        <f>'Open Int.'!E152/'Open Int.'!K152</f>
        <v>0.21614223553564282</v>
      </c>
      <c r="G146" s="244">
        <f>'Open Int.'!H152/'Open Int.'!K152</f>
        <v>0.06189879791863032</v>
      </c>
      <c r="H146" s="247">
        <v>126640122</v>
      </c>
      <c r="I146" s="231">
        <v>1921650</v>
      </c>
      <c r="J146" s="354">
        <v>960750</v>
      </c>
      <c r="K146" s="117" t="str">
        <f t="shared" si="5"/>
        <v>Gross Exposure is less then 30%</v>
      </c>
      <c r="M146"/>
      <c r="N146"/>
    </row>
    <row r="147" spans="1:14" s="7" customFormat="1" ht="15">
      <c r="A147" s="201" t="s">
        <v>298</v>
      </c>
      <c r="B147" s="235">
        <f>'Open Int.'!K153</f>
        <v>2125000</v>
      </c>
      <c r="C147" s="237">
        <f>'Open Int.'!R153</f>
        <v>128.83875</v>
      </c>
      <c r="D147" s="161">
        <f t="shared" si="4"/>
        <v>0.7481237935403647</v>
      </c>
      <c r="E147" s="243">
        <f>'Open Int.'!B153/'Open Int.'!K153</f>
        <v>0.9858823529411764</v>
      </c>
      <c r="F147" s="228">
        <f>'Open Int.'!E153/'Open Int.'!K153</f>
        <v>0.013176470588235295</v>
      </c>
      <c r="G147" s="244">
        <f>'Open Int.'!H153/'Open Int.'!K153</f>
        <v>0.0009411764705882353</v>
      </c>
      <c r="H147" s="247">
        <v>2840439</v>
      </c>
      <c r="I147" s="231">
        <v>568000</v>
      </c>
      <c r="J147" s="354">
        <v>568000</v>
      </c>
      <c r="K147" s="117" t="str">
        <f t="shared" si="5"/>
        <v>Gross exposure is Substantial as Open interest has crossed 60%</v>
      </c>
      <c r="M147"/>
      <c r="N147"/>
    </row>
    <row r="148" spans="1:14" s="7" customFormat="1" ht="15">
      <c r="A148" s="201" t="s">
        <v>424</v>
      </c>
      <c r="B148" s="235">
        <f>'Open Int.'!K154</f>
        <v>102173500</v>
      </c>
      <c r="C148" s="237">
        <f>'Open Int.'!R154</f>
        <v>347.3899</v>
      </c>
      <c r="D148" s="161">
        <f t="shared" si="4"/>
        <v>0.7103541051964672</v>
      </c>
      <c r="E148" s="243">
        <f>'Open Int.'!B154/'Open Int.'!K154</f>
        <v>0.7319104268719384</v>
      </c>
      <c r="F148" s="228">
        <f>'Open Int.'!E154/'Open Int.'!K154</f>
        <v>0.23030090972708187</v>
      </c>
      <c r="G148" s="244">
        <f>'Open Int.'!H154/'Open Int.'!K154</f>
        <v>0.03778866340097971</v>
      </c>
      <c r="H148" s="247">
        <v>143834602</v>
      </c>
      <c r="I148" s="231">
        <v>28764450</v>
      </c>
      <c r="J148" s="354">
        <v>17760600</v>
      </c>
      <c r="K148" s="117" t="str">
        <f t="shared" si="5"/>
        <v>Gross exposure is Substantial as Open interest has crossed 60%</v>
      </c>
      <c r="M148"/>
      <c r="N148"/>
    </row>
    <row r="149" spans="1:14" s="7" customFormat="1" ht="15">
      <c r="A149" s="201" t="s">
        <v>425</v>
      </c>
      <c r="B149" s="235">
        <f>'Open Int.'!K155</f>
        <v>1761750</v>
      </c>
      <c r="C149" s="237">
        <f>'Open Int.'!R155</f>
        <v>81.7452</v>
      </c>
      <c r="D149" s="161">
        <f t="shared" si="4"/>
        <v>0.209338188323688</v>
      </c>
      <c r="E149" s="243">
        <f>'Open Int.'!B155/'Open Int.'!K155</f>
        <v>0.9959131545338442</v>
      </c>
      <c r="F149" s="228">
        <f>'Open Int.'!E155/'Open Int.'!K155</f>
        <v>0.004086845466155811</v>
      </c>
      <c r="G149" s="244">
        <f>'Open Int.'!H155/'Open Int.'!K155</f>
        <v>0</v>
      </c>
      <c r="H149" s="247">
        <v>8415808</v>
      </c>
      <c r="I149" s="231">
        <v>1683000</v>
      </c>
      <c r="J149" s="354">
        <v>1077300</v>
      </c>
      <c r="K149" s="117" t="str">
        <f t="shared" si="5"/>
        <v>Gross Exposure is less then 30%</v>
      </c>
      <c r="M149"/>
      <c r="N149"/>
    </row>
    <row r="150" spans="1:14" s="7" customFormat="1" ht="15">
      <c r="A150" s="201" t="s">
        <v>216</v>
      </c>
      <c r="B150" s="235">
        <f>'Open Int.'!K156</f>
        <v>82078350</v>
      </c>
      <c r="C150" s="237">
        <f>'Open Int.'!R156</f>
        <v>797.801562</v>
      </c>
      <c r="D150" s="161">
        <f t="shared" si="4"/>
        <v>0.45599083333333335</v>
      </c>
      <c r="E150" s="243">
        <f>'Open Int.'!B156/'Open Int.'!K156</f>
        <v>0.7316027917227869</v>
      </c>
      <c r="F150" s="228">
        <f>'Open Int.'!E156/'Open Int.'!K156</f>
        <v>0.22778662095424676</v>
      </c>
      <c r="G150" s="244">
        <f>'Open Int.'!H156/'Open Int.'!K156</f>
        <v>0.04061058732296641</v>
      </c>
      <c r="H150" s="247">
        <v>180000000</v>
      </c>
      <c r="I150" s="231">
        <v>35999100</v>
      </c>
      <c r="J150" s="354">
        <v>17999550</v>
      </c>
      <c r="K150" s="117" t="str">
        <f t="shared" si="5"/>
        <v>Gross exposure is building up andcrpsses 40% mark</v>
      </c>
      <c r="M150"/>
      <c r="N150"/>
    </row>
    <row r="151" spans="1:14" s="7" customFormat="1" ht="15">
      <c r="A151" s="201" t="s">
        <v>235</v>
      </c>
      <c r="B151" s="235">
        <f>'Open Int.'!K157</f>
        <v>39009600</v>
      </c>
      <c r="C151" s="237">
        <f>'Open Int.'!R157</f>
        <v>526.824648</v>
      </c>
      <c r="D151" s="161">
        <f t="shared" si="4"/>
        <v>0.3338928656822361</v>
      </c>
      <c r="E151" s="243">
        <f>'Open Int.'!B157/'Open Int.'!K157</f>
        <v>0.7237679955703211</v>
      </c>
      <c r="F151" s="228">
        <f>'Open Int.'!E157/'Open Int.'!K157</f>
        <v>0.19954318936877077</v>
      </c>
      <c r="G151" s="244">
        <f>'Open Int.'!H157/'Open Int.'!K157</f>
        <v>0.07668881506090808</v>
      </c>
      <c r="H151" s="247">
        <v>116832685</v>
      </c>
      <c r="I151" s="231">
        <v>22995900</v>
      </c>
      <c r="J151" s="354">
        <v>11496600</v>
      </c>
      <c r="K151" s="117" t="str">
        <f t="shared" si="5"/>
        <v>Some sign of build up Gross exposure crosses 30%</v>
      </c>
      <c r="M151"/>
      <c r="N151"/>
    </row>
    <row r="152" spans="1:14" s="7" customFormat="1" ht="15">
      <c r="A152" s="201" t="s">
        <v>204</v>
      </c>
      <c r="B152" s="235">
        <f>'Open Int.'!K158</f>
        <v>12536400</v>
      </c>
      <c r="C152" s="237">
        <f>'Open Int.'!R158</f>
        <v>590.46444</v>
      </c>
      <c r="D152" s="161">
        <f t="shared" si="4"/>
        <v>0.1310480273395764</v>
      </c>
      <c r="E152" s="243">
        <f>'Open Int.'!B158/'Open Int.'!K158</f>
        <v>0.848138221498995</v>
      </c>
      <c r="F152" s="228">
        <f>'Open Int.'!E158/'Open Int.'!K158</f>
        <v>0.11625346989566383</v>
      </c>
      <c r="G152" s="244">
        <f>'Open Int.'!H158/'Open Int.'!K158</f>
        <v>0.03560830860534125</v>
      </c>
      <c r="H152" s="247">
        <v>95662638</v>
      </c>
      <c r="I152" s="231">
        <v>6339000</v>
      </c>
      <c r="J152" s="354">
        <v>3169200</v>
      </c>
      <c r="K152" s="117" t="str">
        <f t="shared" si="5"/>
        <v>Gross Exposure is less then 30%</v>
      </c>
      <c r="M152"/>
      <c r="N152"/>
    </row>
    <row r="153" spans="1:14" s="7" customFormat="1" ht="15">
      <c r="A153" s="201" t="s">
        <v>205</v>
      </c>
      <c r="B153" s="235">
        <f>'Open Int.'!K159</f>
        <v>12352750</v>
      </c>
      <c r="C153" s="237">
        <f>'Open Int.'!R159</f>
        <v>1758.784545</v>
      </c>
      <c r="D153" s="161">
        <f t="shared" si="4"/>
        <v>0.36223998278995356</v>
      </c>
      <c r="E153" s="243">
        <f>'Open Int.'!B159/'Open Int.'!K159</f>
        <v>0.8795005160794155</v>
      </c>
      <c r="F153" s="228">
        <f>'Open Int.'!E159/'Open Int.'!K159</f>
        <v>0.07810001821456761</v>
      </c>
      <c r="G153" s="244">
        <f>'Open Int.'!H159/'Open Int.'!K159</f>
        <v>0.04239946570601688</v>
      </c>
      <c r="H153" s="247">
        <v>34101012</v>
      </c>
      <c r="I153" s="231">
        <v>2722500</v>
      </c>
      <c r="J153" s="354">
        <v>1361250</v>
      </c>
      <c r="K153" s="117" t="str">
        <f t="shared" si="5"/>
        <v>Some sign of build up Gross exposure crosses 30%</v>
      </c>
      <c r="M153"/>
      <c r="N153"/>
    </row>
    <row r="154" spans="1:14" s="7" customFormat="1" ht="15">
      <c r="A154" s="201" t="s">
        <v>37</v>
      </c>
      <c r="B154" s="235">
        <f>'Open Int.'!K160</f>
        <v>2883200</v>
      </c>
      <c r="C154" s="237">
        <f>'Open Int.'!R160</f>
        <v>55.415104</v>
      </c>
      <c r="D154" s="161">
        <f t="shared" si="4"/>
        <v>0.2569229836999333</v>
      </c>
      <c r="E154" s="243">
        <f>'Open Int.'!B160/'Open Int.'!K160</f>
        <v>0.9661487236403996</v>
      </c>
      <c r="F154" s="228">
        <f>'Open Int.'!E160/'Open Int.'!K160</f>
        <v>0.032741398446170925</v>
      </c>
      <c r="G154" s="244">
        <f>'Open Int.'!H160/'Open Int.'!K160</f>
        <v>0.0011098779134295228</v>
      </c>
      <c r="H154" s="247">
        <v>11222040</v>
      </c>
      <c r="I154" s="231">
        <v>2243200</v>
      </c>
      <c r="J154" s="354">
        <v>2243200</v>
      </c>
      <c r="K154" s="117" t="str">
        <f t="shared" si="5"/>
        <v>Gross Exposure is less then 30%</v>
      </c>
      <c r="M154"/>
      <c r="N154"/>
    </row>
    <row r="155" spans="1:16" s="7" customFormat="1" ht="15">
      <c r="A155" s="201" t="s">
        <v>299</v>
      </c>
      <c r="B155" s="235">
        <f>'Open Int.'!K161</f>
        <v>1731900</v>
      </c>
      <c r="C155" s="237">
        <f>'Open Int.'!R161</f>
        <v>302.026041</v>
      </c>
      <c r="D155" s="161">
        <f t="shared" si="4"/>
        <v>0.44897663968244217</v>
      </c>
      <c r="E155" s="243">
        <f>'Open Int.'!B161/'Open Int.'!K161</f>
        <v>0.9417980252901438</v>
      </c>
      <c r="F155" s="228">
        <f>'Open Int.'!E161/'Open Int.'!K161</f>
        <v>0.05750909405854841</v>
      </c>
      <c r="G155" s="244">
        <f>'Open Int.'!H161/'Open Int.'!K161</f>
        <v>0.0006928806513078123</v>
      </c>
      <c r="H155" s="247">
        <v>3857439</v>
      </c>
      <c r="I155" s="231">
        <v>771450</v>
      </c>
      <c r="J155" s="354">
        <v>385650</v>
      </c>
      <c r="K155" s="117" t="str">
        <f t="shared" si="5"/>
        <v>Gross exposure is building up andcrpsses 40% mark</v>
      </c>
      <c r="M155"/>
      <c r="N155"/>
      <c r="P155" s="96"/>
    </row>
    <row r="156" spans="1:16" s="7" customFormat="1" ht="15">
      <c r="A156" s="201" t="s">
        <v>426</v>
      </c>
      <c r="B156" s="235">
        <f>'Open Int.'!K162</f>
        <v>52600</v>
      </c>
      <c r="C156" s="237">
        <f>'Open Int.'!R162</f>
        <v>6.197858</v>
      </c>
      <c r="D156" s="161">
        <f t="shared" si="4"/>
        <v>0.020807925050328673</v>
      </c>
      <c r="E156" s="243">
        <f>'Open Int.'!B162/'Open Int.'!K162</f>
        <v>1</v>
      </c>
      <c r="F156" s="228">
        <f>'Open Int.'!E162/'Open Int.'!K162</f>
        <v>0</v>
      </c>
      <c r="G156" s="244">
        <f>'Open Int.'!H162/'Open Int.'!K162</f>
        <v>0</v>
      </c>
      <c r="H156" s="247">
        <v>2527883</v>
      </c>
      <c r="I156" s="231">
        <v>505400</v>
      </c>
      <c r="J156" s="354">
        <v>481800</v>
      </c>
      <c r="K156" s="117" t="str">
        <f t="shared" si="5"/>
        <v>Gross Exposure is less then 30%</v>
      </c>
      <c r="M156"/>
      <c r="N156"/>
      <c r="P156" s="96"/>
    </row>
    <row r="157" spans="1:16" s="7" customFormat="1" ht="15">
      <c r="A157" s="201" t="s">
        <v>228</v>
      </c>
      <c r="B157" s="235">
        <f>'Open Int.'!K163</f>
        <v>1068028</v>
      </c>
      <c r="C157" s="237">
        <f>'Open Int.'!R163</f>
        <v>142.70456122000002</v>
      </c>
      <c r="D157" s="161">
        <f t="shared" si="4"/>
        <v>0.07067458245353615</v>
      </c>
      <c r="E157" s="243">
        <f>'Open Int.'!B163/'Open Int.'!K163</f>
        <v>0.9919028340080972</v>
      </c>
      <c r="F157" s="228">
        <f>'Open Int.'!E163/'Open Int.'!K163</f>
        <v>0.007745115296602711</v>
      </c>
      <c r="G157" s="244">
        <f>'Open Int.'!H163/'Open Int.'!K163</f>
        <v>0.0003520506953001232</v>
      </c>
      <c r="H157" s="247">
        <v>15111911</v>
      </c>
      <c r="I157" s="231">
        <v>2548904</v>
      </c>
      <c r="J157" s="354">
        <v>1274452</v>
      </c>
      <c r="K157" s="117" t="str">
        <f t="shared" si="5"/>
        <v>Gross Exposure is less then 30%</v>
      </c>
      <c r="M157"/>
      <c r="N157"/>
      <c r="P157" s="96"/>
    </row>
    <row r="158" spans="1:16" s="7" customFormat="1" ht="15">
      <c r="A158" s="201" t="s">
        <v>427</v>
      </c>
      <c r="B158" s="235">
        <f>'Open Int.'!K164</f>
        <v>10647000</v>
      </c>
      <c r="C158" s="237">
        <f>'Open Int.'!R164</f>
        <v>96.621525</v>
      </c>
      <c r="D158" s="161">
        <f t="shared" si="4"/>
        <v>0.48854915035259555</v>
      </c>
      <c r="E158" s="243">
        <f>'Open Int.'!B164/'Open Int.'!K164</f>
        <v>0.991941391941392</v>
      </c>
      <c r="F158" s="228">
        <f>'Open Int.'!E164/'Open Int.'!K164</f>
        <v>0.00757020757020757</v>
      </c>
      <c r="G158" s="244">
        <f>'Open Int.'!H164/'Open Int.'!K164</f>
        <v>0.0004884004884004884</v>
      </c>
      <c r="H158" s="247">
        <v>21793099</v>
      </c>
      <c r="I158" s="231">
        <v>4357600</v>
      </c>
      <c r="J158" s="354">
        <v>4357600</v>
      </c>
      <c r="K158" s="117" t="str">
        <f t="shared" si="5"/>
        <v>Gross exposure is building up andcrpsses 40% mark</v>
      </c>
      <c r="M158"/>
      <c r="N158"/>
      <c r="P158" s="96"/>
    </row>
    <row r="159" spans="1:16" s="7" customFormat="1" ht="15">
      <c r="A159" s="201" t="s">
        <v>276</v>
      </c>
      <c r="B159" s="235">
        <f>'Open Int.'!K165</f>
        <v>478450</v>
      </c>
      <c r="C159" s="237">
        <f>'Open Int.'!R165</f>
        <v>41.060579</v>
      </c>
      <c r="D159" s="161">
        <f t="shared" si="4"/>
        <v>0.2523377301470937</v>
      </c>
      <c r="E159" s="243">
        <f>'Open Int.'!B165/'Open Int.'!K165</f>
        <v>0.9992684711046086</v>
      </c>
      <c r="F159" s="228">
        <f>'Open Int.'!E165/'Open Int.'!K165</f>
        <v>0.000731528895391368</v>
      </c>
      <c r="G159" s="244">
        <f>'Open Int.'!H165/'Open Int.'!K165</f>
        <v>0</v>
      </c>
      <c r="H159" s="247">
        <v>1896070</v>
      </c>
      <c r="I159" s="231">
        <v>379050</v>
      </c>
      <c r="J159" s="354">
        <v>379050</v>
      </c>
      <c r="K159" s="117" t="str">
        <f t="shared" si="5"/>
        <v>Gross Exposure is less then 30%</v>
      </c>
      <c r="M159"/>
      <c r="N159"/>
      <c r="P159" s="96"/>
    </row>
    <row r="160" spans="1:16" s="7" customFormat="1" ht="15">
      <c r="A160" s="201" t="s">
        <v>180</v>
      </c>
      <c r="B160" s="235">
        <f>'Open Int.'!K166</f>
        <v>7087500</v>
      </c>
      <c r="C160" s="237">
        <f>'Open Int.'!R166</f>
        <v>114.7820625</v>
      </c>
      <c r="D160" s="161">
        <f t="shared" si="4"/>
        <v>0.9065997004479466</v>
      </c>
      <c r="E160" s="243">
        <f>'Open Int.'!B166/'Open Int.'!K166</f>
        <v>0.9411640211640212</v>
      </c>
      <c r="F160" s="228">
        <f>'Open Int.'!E166/'Open Int.'!K166</f>
        <v>0.05396825396825397</v>
      </c>
      <c r="G160" s="244">
        <f>'Open Int.'!H166/'Open Int.'!K166</f>
        <v>0.004867724867724868</v>
      </c>
      <c r="H160" s="247">
        <v>7817673</v>
      </c>
      <c r="I160" s="231">
        <v>1563000</v>
      </c>
      <c r="J160" s="354">
        <v>1563000</v>
      </c>
      <c r="K160" s="117" t="str">
        <f t="shared" si="5"/>
        <v>Gross exposure has crossed 80%,Margin double</v>
      </c>
      <c r="M160"/>
      <c r="N160"/>
      <c r="P160" s="96"/>
    </row>
    <row r="161" spans="1:16" s="7" customFormat="1" ht="15">
      <c r="A161" s="201" t="s">
        <v>181</v>
      </c>
      <c r="B161" s="235">
        <f>'Open Int.'!K167</f>
        <v>730150</v>
      </c>
      <c r="C161" s="237">
        <f>'Open Int.'!R167</f>
        <v>24.93097175</v>
      </c>
      <c r="D161" s="161">
        <f t="shared" si="4"/>
        <v>0.12866521404700249</v>
      </c>
      <c r="E161" s="243">
        <f>'Open Int.'!B167/'Open Int.'!K167</f>
        <v>1</v>
      </c>
      <c r="F161" s="228">
        <f>'Open Int.'!E167/'Open Int.'!K167</f>
        <v>0</v>
      </c>
      <c r="G161" s="244">
        <f>'Open Int.'!H167/'Open Int.'!K167</f>
        <v>0</v>
      </c>
      <c r="H161" s="247">
        <v>5674805</v>
      </c>
      <c r="I161" s="231">
        <v>1134750</v>
      </c>
      <c r="J161" s="354">
        <v>1134750</v>
      </c>
      <c r="K161" s="117" t="str">
        <f t="shared" si="5"/>
        <v>Gross Exposure is less then 30%</v>
      </c>
      <c r="M161"/>
      <c r="N161"/>
      <c r="P161" s="96"/>
    </row>
    <row r="162" spans="1:16" s="7" customFormat="1" ht="15">
      <c r="A162" s="201" t="s">
        <v>150</v>
      </c>
      <c r="B162" s="235">
        <f>'Open Int.'!K168</f>
        <v>4154430</v>
      </c>
      <c r="C162" s="237">
        <f>'Open Int.'!R168</f>
        <v>253.004787</v>
      </c>
      <c r="D162" s="161">
        <f t="shared" si="4"/>
        <v>0.17923743615866541</v>
      </c>
      <c r="E162" s="243">
        <f>'Open Int.'!B168/'Open Int.'!K168</f>
        <v>0.9855561412756985</v>
      </c>
      <c r="F162" s="228">
        <f>'Open Int.'!E168/'Open Int.'!K168</f>
        <v>0.014022140221402213</v>
      </c>
      <c r="G162" s="244">
        <f>'Open Int.'!H168/'Open Int.'!K168</f>
        <v>0.0004217185028993147</v>
      </c>
      <c r="H162" s="247">
        <v>23178361</v>
      </c>
      <c r="I162" s="231">
        <v>4635354</v>
      </c>
      <c r="J162" s="354">
        <v>2317458</v>
      </c>
      <c r="K162" s="117" t="str">
        <f t="shared" si="5"/>
        <v>Gross Exposure is less then 30%</v>
      </c>
      <c r="M162"/>
      <c r="N162"/>
      <c r="P162" s="96"/>
    </row>
    <row r="163" spans="1:16" s="7" customFormat="1" ht="15">
      <c r="A163" s="201" t="s">
        <v>428</v>
      </c>
      <c r="B163" s="235">
        <f>'Open Int.'!K169</f>
        <v>4795000</v>
      </c>
      <c r="C163" s="237">
        <f>'Open Int.'!R169</f>
        <v>78.805825</v>
      </c>
      <c r="D163" s="161">
        <f t="shared" si="4"/>
        <v>0.1990674840431532</v>
      </c>
      <c r="E163" s="243">
        <f>'Open Int.'!B169/'Open Int.'!K169</f>
        <v>0.9658498435870698</v>
      </c>
      <c r="F163" s="228">
        <f>'Open Int.'!E169/'Open Int.'!K169</f>
        <v>0.034150156412930135</v>
      </c>
      <c r="G163" s="244">
        <f>'Open Int.'!H169/'Open Int.'!K169</f>
        <v>0</v>
      </c>
      <c r="H163" s="247">
        <v>24087309</v>
      </c>
      <c r="I163" s="231">
        <v>4816250</v>
      </c>
      <c r="J163" s="354">
        <v>3060000</v>
      </c>
      <c r="K163" s="117" t="str">
        <f t="shared" si="5"/>
        <v>Gross Exposure is less then 30%</v>
      </c>
      <c r="M163"/>
      <c r="N163"/>
      <c r="P163" s="96"/>
    </row>
    <row r="164" spans="1:16" s="7" customFormat="1" ht="15">
      <c r="A164" s="201" t="s">
        <v>429</v>
      </c>
      <c r="B164" s="235">
        <f>'Open Int.'!K170</f>
        <v>3155250</v>
      </c>
      <c r="C164" s="237">
        <f>'Open Int.'!R170</f>
        <v>75.86798625</v>
      </c>
      <c r="D164" s="161">
        <f t="shared" si="4"/>
        <v>0.43503870158888913</v>
      </c>
      <c r="E164" s="243">
        <f>'Open Int.'!B170/'Open Int.'!K170</f>
        <v>0.9896838602329451</v>
      </c>
      <c r="F164" s="228">
        <f>'Open Int.'!E170/'Open Int.'!K170</f>
        <v>0.009317803660565723</v>
      </c>
      <c r="G164" s="244">
        <f>'Open Int.'!H170/'Open Int.'!K170</f>
        <v>0.0009983361064891847</v>
      </c>
      <c r="H164" s="247">
        <v>7252803</v>
      </c>
      <c r="I164" s="231">
        <v>1450050</v>
      </c>
      <c r="J164" s="354">
        <v>1450050</v>
      </c>
      <c r="K164" s="117" t="str">
        <f t="shared" si="5"/>
        <v>Gross exposure is building up andcrpsses 40% mark</v>
      </c>
      <c r="M164"/>
      <c r="N164"/>
      <c r="P164" s="96"/>
    </row>
    <row r="165" spans="1:16" s="7" customFormat="1" ht="15">
      <c r="A165" s="201" t="s">
        <v>151</v>
      </c>
      <c r="B165" s="235">
        <f>'Open Int.'!K171</f>
        <v>1730475</v>
      </c>
      <c r="C165" s="237">
        <f>'Open Int.'!R171</f>
        <v>181.81235587500004</v>
      </c>
      <c r="D165" s="161">
        <f t="shared" si="4"/>
        <v>0.14115600978456533</v>
      </c>
      <c r="E165" s="243">
        <f>'Open Int.'!B171/'Open Int.'!K171</f>
        <v>1</v>
      </c>
      <c r="F165" s="228">
        <f>'Open Int.'!E171/'Open Int.'!K171</f>
        <v>0</v>
      </c>
      <c r="G165" s="244">
        <f>'Open Int.'!H171/'Open Int.'!K171</f>
        <v>0</v>
      </c>
      <c r="H165" s="247">
        <v>12259308</v>
      </c>
      <c r="I165" s="231">
        <v>2451825</v>
      </c>
      <c r="J165" s="354">
        <v>1225800</v>
      </c>
      <c r="K165" s="117" t="str">
        <f t="shared" si="5"/>
        <v>Gross Exposure is less then 30%</v>
      </c>
      <c r="M165"/>
      <c r="N165"/>
      <c r="P165" s="96"/>
    </row>
    <row r="166" spans="1:16" s="7" customFormat="1" ht="15">
      <c r="A166" s="201" t="s">
        <v>214</v>
      </c>
      <c r="B166" s="235">
        <f>'Open Int.'!K172</f>
        <v>292375</v>
      </c>
      <c r="C166" s="237">
        <f>'Open Int.'!R172</f>
        <v>44.943885</v>
      </c>
      <c r="D166" s="161">
        <f t="shared" si="4"/>
        <v>0.21220423864131224</v>
      </c>
      <c r="E166" s="243">
        <f>'Open Int.'!B172/'Open Int.'!K172</f>
        <v>1</v>
      </c>
      <c r="F166" s="228">
        <f>'Open Int.'!E172/'Open Int.'!K172</f>
        <v>0</v>
      </c>
      <c r="G166" s="244">
        <f>'Open Int.'!H172/'Open Int.'!K172</f>
        <v>0</v>
      </c>
      <c r="H166" s="247">
        <v>1377800</v>
      </c>
      <c r="I166" s="231">
        <v>275500</v>
      </c>
      <c r="J166" s="354">
        <v>275500</v>
      </c>
      <c r="K166" s="117" t="str">
        <f t="shared" si="5"/>
        <v>Gross Exposure is less then 30%</v>
      </c>
      <c r="M166"/>
      <c r="N166"/>
      <c r="P166" s="96"/>
    </row>
    <row r="167" spans="1:16" s="7" customFormat="1" ht="15">
      <c r="A167" s="201" t="s">
        <v>229</v>
      </c>
      <c r="B167" s="235">
        <f>'Open Int.'!K173</f>
        <v>2067400</v>
      </c>
      <c r="C167" s="237">
        <f>'Open Int.'!R173</f>
        <v>285.756028</v>
      </c>
      <c r="D167" s="161">
        <f t="shared" si="4"/>
        <v>0.11864919209048237</v>
      </c>
      <c r="E167" s="243">
        <f>'Open Int.'!B173/'Open Int.'!K173</f>
        <v>0.993421689078069</v>
      </c>
      <c r="F167" s="228">
        <f>'Open Int.'!E173/'Open Int.'!K173</f>
        <v>0.004643513591951243</v>
      </c>
      <c r="G167" s="244">
        <f>'Open Int.'!H173/'Open Int.'!K173</f>
        <v>0.0019347973299796847</v>
      </c>
      <c r="H167" s="247">
        <v>17424476</v>
      </c>
      <c r="I167" s="231">
        <v>2526200</v>
      </c>
      <c r="J167" s="354">
        <v>1263000</v>
      </c>
      <c r="K167" s="117" t="str">
        <f t="shared" si="5"/>
        <v>Gross Exposure is less then 30%</v>
      </c>
      <c r="M167"/>
      <c r="N167"/>
      <c r="P167" s="96"/>
    </row>
    <row r="168" spans="1:16" s="7" customFormat="1" ht="15">
      <c r="A168" s="201" t="s">
        <v>91</v>
      </c>
      <c r="B168" s="235">
        <f>'Open Int.'!K174</f>
        <v>8215600</v>
      </c>
      <c r="C168" s="237">
        <f>'Open Int.'!R174</f>
        <v>61.863468</v>
      </c>
      <c r="D168" s="161">
        <f t="shared" si="4"/>
        <v>0.23473142857142856</v>
      </c>
      <c r="E168" s="243">
        <f>'Open Int.'!B174/'Open Int.'!K174</f>
        <v>0.910268270120259</v>
      </c>
      <c r="F168" s="228">
        <f>'Open Int.'!E174/'Open Int.'!K174</f>
        <v>0.08741905642923219</v>
      </c>
      <c r="G168" s="244">
        <f>'Open Int.'!H174/'Open Int.'!K174</f>
        <v>0.002312673450508788</v>
      </c>
      <c r="H168" s="247">
        <v>35000000</v>
      </c>
      <c r="I168" s="231">
        <v>6999600</v>
      </c>
      <c r="J168" s="354">
        <v>6771600</v>
      </c>
      <c r="K168" s="117" t="str">
        <f t="shared" si="5"/>
        <v>Gross Exposure is less then 30%</v>
      </c>
      <c r="M168"/>
      <c r="N168"/>
      <c r="P168" s="96"/>
    </row>
    <row r="169" spans="1:16" s="7" customFormat="1" ht="15">
      <c r="A169" s="201" t="s">
        <v>152</v>
      </c>
      <c r="B169" s="235">
        <f>'Open Int.'!K175</f>
        <v>4072950</v>
      </c>
      <c r="C169" s="237">
        <f>'Open Int.'!R175</f>
        <v>98.70794325</v>
      </c>
      <c r="D169" s="161">
        <f t="shared" si="4"/>
        <v>0.13840802582026113</v>
      </c>
      <c r="E169" s="243">
        <f>'Open Int.'!B175/'Open Int.'!K175</f>
        <v>0.9764666887636725</v>
      </c>
      <c r="F169" s="228">
        <f>'Open Int.'!E175/'Open Int.'!K175</f>
        <v>0.020550215445807093</v>
      </c>
      <c r="G169" s="244">
        <f>'Open Int.'!H175/'Open Int.'!K175</f>
        <v>0.0029830957905203847</v>
      </c>
      <c r="H169" s="247">
        <v>29427123</v>
      </c>
      <c r="I169" s="231">
        <v>5884650</v>
      </c>
      <c r="J169" s="354">
        <v>2941650</v>
      </c>
      <c r="K169" s="117" t="str">
        <f t="shared" si="5"/>
        <v>Gross Exposure is less then 30%</v>
      </c>
      <c r="M169"/>
      <c r="N169"/>
      <c r="P169" s="96"/>
    </row>
    <row r="170" spans="1:16" s="7" customFormat="1" ht="15">
      <c r="A170" s="201" t="s">
        <v>208</v>
      </c>
      <c r="B170" s="235">
        <f>'Open Int.'!K176</f>
        <v>7214944</v>
      </c>
      <c r="C170" s="237">
        <f>'Open Int.'!R176</f>
        <v>495.2337561599999</v>
      </c>
      <c r="D170" s="161">
        <f t="shared" si="4"/>
        <v>0.1683749328828738</v>
      </c>
      <c r="E170" s="243">
        <f>'Open Int.'!B176/'Open Int.'!K176</f>
        <v>0.9111466423024212</v>
      </c>
      <c r="F170" s="228">
        <f>'Open Int.'!E176/'Open Int.'!K176</f>
        <v>0.07623343992690726</v>
      </c>
      <c r="G170" s="244">
        <f>'Open Int.'!H176/'Open Int.'!K176</f>
        <v>0.01261991777067154</v>
      </c>
      <c r="H170" s="247">
        <v>42850464</v>
      </c>
      <c r="I170" s="231">
        <v>3990632</v>
      </c>
      <c r="J170" s="354">
        <v>1995316</v>
      </c>
      <c r="K170" s="117" t="str">
        <f t="shared" si="5"/>
        <v>Gross Exposure is less then 30%</v>
      </c>
      <c r="M170"/>
      <c r="N170"/>
      <c r="P170" s="96"/>
    </row>
    <row r="171" spans="1:16" s="7" customFormat="1" ht="15">
      <c r="A171" s="201" t="s">
        <v>230</v>
      </c>
      <c r="B171" s="235">
        <f>'Open Int.'!K177</f>
        <v>2209600</v>
      </c>
      <c r="C171" s="237">
        <f>'Open Int.'!R177</f>
        <v>137.691224</v>
      </c>
      <c r="D171" s="161">
        <f t="shared" si="4"/>
        <v>0.08262596196274054</v>
      </c>
      <c r="E171" s="243">
        <f>'Open Int.'!B177/'Open Int.'!K177</f>
        <v>0.9902244750181028</v>
      </c>
      <c r="F171" s="228">
        <f>'Open Int.'!E177/'Open Int.'!K177</f>
        <v>0.00887038377986966</v>
      </c>
      <c r="G171" s="244">
        <f>'Open Int.'!H177/'Open Int.'!K177</f>
        <v>0.0009051412020275163</v>
      </c>
      <c r="H171" s="247">
        <v>26742200</v>
      </c>
      <c r="I171" s="231">
        <v>5068800</v>
      </c>
      <c r="J171" s="354">
        <v>2534400</v>
      </c>
      <c r="K171" s="117" t="str">
        <f t="shared" si="5"/>
        <v>Gross Exposure is less then 30%</v>
      </c>
      <c r="M171"/>
      <c r="N171"/>
      <c r="P171" s="96"/>
    </row>
    <row r="172" spans="1:16" s="7" customFormat="1" ht="15">
      <c r="A172" s="201" t="s">
        <v>185</v>
      </c>
      <c r="B172" s="235">
        <f>'Open Int.'!K178</f>
        <v>12915450</v>
      </c>
      <c r="C172" s="237">
        <f>'Open Int.'!R178</f>
        <v>787.067523</v>
      </c>
      <c r="D172" s="161">
        <f t="shared" si="4"/>
        <v>0.16011545961751106</v>
      </c>
      <c r="E172" s="243">
        <f>'Open Int.'!B178/'Open Int.'!K178</f>
        <v>0.6708477056548552</v>
      </c>
      <c r="F172" s="228">
        <f>'Open Int.'!E178/'Open Int.'!K178</f>
        <v>0.232727082680046</v>
      </c>
      <c r="G172" s="244">
        <f>'Open Int.'!H178/'Open Int.'!K178</f>
        <v>0.09642521166509878</v>
      </c>
      <c r="H172" s="247">
        <v>80663354</v>
      </c>
      <c r="I172" s="231">
        <v>5459400</v>
      </c>
      <c r="J172" s="354">
        <v>2729700</v>
      </c>
      <c r="K172" s="117" t="str">
        <f t="shared" si="5"/>
        <v>Gross Exposure is less then 30%</v>
      </c>
      <c r="M172"/>
      <c r="N172"/>
      <c r="P172" s="96"/>
    </row>
    <row r="173" spans="1:16" s="7" customFormat="1" ht="15">
      <c r="A173" s="201" t="s">
        <v>206</v>
      </c>
      <c r="B173" s="235">
        <f>'Open Int.'!K179</f>
        <v>2538800</v>
      </c>
      <c r="C173" s="237">
        <f>'Open Int.'!R179</f>
        <v>209.527164</v>
      </c>
      <c r="D173" s="161">
        <f t="shared" si="4"/>
        <v>0.3180029793677593</v>
      </c>
      <c r="E173" s="243">
        <f>'Open Int.'!B179/'Open Int.'!K179</f>
        <v>0.983318890814558</v>
      </c>
      <c r="F173" s="228">
        <f>'Open Int.'!E179/'Open Int.'!K179</f>
        <v>0.01169844020797227</v>
      </c>
      <c r="G173" s="244">
        <f>'Open Int.'!H179/'Open Int.'!K179</f>
        <v>0.00498266897746967</v>
      </c>
      <c r="H173" s="247">
        <v>7983573</v>
      </c>
      <c r="I173" s="231">
        <v>1596650</v>
      </c>
      <c r="J173" s="354">
        <v>798050</v>
      </c>
      <c r="K173" s="117" t="str">
        <f t="shared" si="5"/>
        <v>Some sign of build up Gross exposure crosses 30%</v>
      </c>
      <c r="M173"/>
      <c r="N173"/>
      <c r="P173" s="96"/>
    </row>
    <row r="174" spans="1:16" s="7" customFormat="1" ht="15">
      <c r="A174" s="201" t="s">
        <v>118</v>
      </c>
      <c r="B174" s="235">
        <f>'Open Int.'!K180</f>
        <v>6104750</v>
      </c>
      <c r="C174" s="237">
        <f>'Open Int.'!R180</f>
        <v>700.214825</v>
      </c>
      <c r="D174" s="161">
        <f t="shared" si="4"/>
        <v>0.1699775500718543</v>
      </c>
      <c r="E174" s="243">
        <f>'Open Int.'!B180/'Open Int.'!K180</f>
        <v>0.9237888529423809</v>
      </c>
      <c r="F174" s="228">
        <f>'Open Int.'!E180/'Open Int.'!K180</f>
        <v>0.070355051394406</v>
      </c>
      <c r="G174" s="244">
        <f>'Open Int.'!H180/'Open Int.'!K180</f>
        <v>0.005856095663213072</v>
      </c>
      <c r="H174" s="247">
        <v>35915037</v>
      </c>
      <c r="I174" s="231">
        <v>2369500</v>
      </c>
      <c r="J174" s="354">
        <v>1184750</v>
      </c>
      <c r="K174" s="117" t="str">
        <f t="shared" si="5"/>
        <v>Gross Exposure is less then 30%</v>
      </c>
      <c r="M174"/>
      <c r="N174"/>
      <c r="P174" s="96"/>
    </row>
    <row r="175" spans="1:16" s="7" customFormat="1" ht="15">
      <c r="A175" s="201" t="s">
        <v>231</v>
      </c>
      <c r="B175" s="235">
        <f>'Open Int.'!K181</f>
        <v>1287912</v>
      </c>
      <c r="C175" s="237">
        <f>'Open Int.'!R181</f>
        <v>154.47216528</v>
      </c>
      <c r="D175" s="161">
        <f t="shared" si="4"/>
        <v>0.30901616255360764</v>
      </c>
      <c r="E175" s="243">
        <f>'Open Int.'!B181/'Open Int.'!K181</f>
        <v>0.9974408189379399</v>
      </c>
      <c r="F175" s="228">
        <f>'Open Int.'!E181/'Open Int.'!K181</f>
        <v>0.0025591810620601407</v>
      </c>
      <c r="G175" s="244">
        <f>'Open Int.'!H181/'Open Int.'!K181</f>
        <v>0</v>
      </c>
      <c r="H175" s="247">
        <v>4167782</v>
      </c>
      <c r="I175" s="231">
        <v>833476</v>
      </c>
      <c r="J175" s="354">
        <v>503670</v>
      </c>
      <c r="K175" s="117" t="str">
        <f t="shared" si="5"/>
        <v>Some sign of build up Gross exposure crosses 30%</v>
      </c>
      <c r="M175"/>
      <c r="N175"/>
      <c r="P175" s="96"/>
    </row>
    <row r="176" spans="1:16" s="7" customFormat="1" ht="15">
      <c r="A176" s="201" t="s">
        <v>300</v>
      </c>
      <c r="B176" s="235">
        <f>'Open Int.'!K182</f>
        <v>2510200</v>
      </c>
      <c r="C176" s="237">
        <f>'Open Int.'!R182</f>
        <v>12.839673</v>
      </c>
      <c r="D176" s="161">
        <f t="shared" si="4"/>
        <v>0.15933340721752026</v>
      </c>
      <c r="E176" s="243">
        <f>'Open Int.'!B182/'Open Int.'!K182</f>
        <v>0.99079754601227</v>
      </c>
      <c r="F176" s="228">
        <f>'Open Int.'!E182/'Open Int.'!K182</f>
        <v>0.006134969325153374</v>
      </c>
      <c r="G176" s="244">
        <f>'Open Int.'!H182/'Open Int.'!K182</f>
        <v>0.003067484662576687</v>
      </c>
      <c r="H176" s="247">
        <v>15754386</v>
      </c>
      <c r="I176" s="231">
        <v>3149300</v>
      </c>
      <c r="J176" s="354">
        <v>3149300</v>
      </c>
      <c r="K176" s="117" t="str">
        <f t="shared" si="5"/>
        <v>Gross Exposure is less then 30%</v>
      </c>
      <c r="M176"/>
      <c r="N176"/>
      <c r="P176" s="96"/>
    </row>
    <row r="177" spans="1:16" s="7" customFormat="1" ht="15">
      <c r="A177" s="201" t="s">
        <v>301</v>
      </c>
      <c r="B177" s="235">
        <f>'Open Int.'!K183</f>
        <v>96411700</v>
      </c>
      <c r="C177" s="237">
        <f>'Open Int.'!R183</f>
        <v>255.9730635</v>
      </c>
      <c r="D177" s="161">
        <f t="shared" si="4"/>
        <v>0.8543541420770583</v>
      </c>
      <c r="E177" s="243">
        <f>'Open Int.'!B183/'Open Int.'!K183</f>
        <v>0.7612182961196619</v>
      </c>
      <c r="F177" s="228">
        <f>'Open Int.'!E183/'Open Int.'!K183</f>
        <v>0.20691523954042923</v>
      </c>
      <c r="G177" s="244">
        <f>'Open Int.'!H183/'Open Int.'!K183</f>
        <v>0.03186646433990895</v>
      </c>
      <c r="H177" s="247">
        <v>112847466</v>
      </c>
      <c r="I177" s="231">
        <v>22561550</v>
      </c>
      <c r="J177" s="354">
        <v>17294750</v>
      </c>
      <c r="K177" s="117" t="str">
        <f t="shared" si="5"/>
        <v>Gross exposure has crossed 80%,Margin double</v>
      </c>
      <c r="M177"/>
      <c r="N177"/>
      <c r="P177" s="96"/>
    </row>
    <row r="178" spans="1:16" s="7" customFormat="1" ht="15">
      <c r="A178" s="201" t="s">
        <v>173</v>
      </c>
      <c r="B178" s="235">
        <f>'Open Int.'!K184</f>
        <v>5371950</v>
      </c>
      <c r="C178" s="237">
        <f>'Open Int.'!R184</f>
        <v>35.32057125</v>
      </c>
      <c r="D178" s="161">
        <f t="shared" si="4"/>
        <v>0.26193503823814185</v>
      </c>
      <c r="E178" s="243">
        <f>'Open Int.'!B184/'Open Int.'!K184</f>
        <v>0.914332784184514</v>
      </c>
      <c r="F178" s="228">
        <f>'Open Int.'!E184/'Open Int.'!K184</f>
        <v>0.07907742998352553</v>
      </c>
      <c r="G178" s="244">
        <f>'Open Int.'!H184/'Open Int.'!K184</f>
        <v>0.006589785831960461</v>
      </c>
      <c r="H178" s="247">
        <v>20508711</v>
      </c>
      <c r="I178" s="231">
        <v>4100500</v>
      </c>
      <c r="J178" s="354">
        <v>4100500</v>
      </c>
      <c r="K178" s="117" t="str">
        <f t="shared" si="5"/>
        <v>Gross Exposure is less then 30%</v>
      </c>
      <c r="M178"/>
      <c r="N178"/>
      <c r="P178" s="96"/>
    </row>
    <row r="179" spans="1:16" s="7" customFormat="1" ht="15">
      <c r="A179" s="201" t="s">
        <v>302</v>
      </c>
      <c r="B179" s="235">
        <f>'Open Int.'!K185</f>
        <v>871600</v>
      </c>
      <c r="C179" s="237">
        <f>'Open Int.'!R185</f>
        <v>73.32335</v>
      </c>
      <c r="D179" s="161">
        <f t="shared" si="4"/>
        <v>0.07498703256025396</v>
      </c>
      <c r="E179" s="243">
        <f>'Open Int.'!B185/'Open Int.'!K185</f>
        <v>0.9997705369435521</v>
      </c>
      <c r="F179" s="228">
        <f>'Open Int.'!E185/'Open Int.'!K185</f>
        <v>0.0002294630564479119</v>
      </c>
      <c r="G179" s="244">
        <f>'Open Int.'!H185/'Open Int.'!K185</f>
        <v>0</v>
      </c>
      <c r="H179" s="247">
        <v>11623343</v>
      </c>
      <c r="I179" s="231">
        <v>2324600</v>
      </c>
      <c r="J179" s="354">
        <v>1162200</v>
      </c>
      <c r="K179" s="117" t="str">
        <f t="shared" si="5"/>
        <v>Gross Exposure is less then 30%</v>
      </c>
      <c r="M179"/>
      <c r="N179"/>
      <c r="P179" s="96"/>
    </row>
    <row r="180" spans="1:16" s="7" customFormat="1" ht="15">
      <c r="A180" s="201" t="s">
        <v>82</v>
      </c>
      <c r="B180" s="235">
        <f>'Open Int.'!K186</f>
        <v>9807000</v>
      </c>
      <c r="C180" s="237">
        <f>'Open Int.'!R186</f>
        <v>130.482135</v>
      </c>
      <c r="D180" s="161">
        <f t="shared" si="4"/>
        <v>0.21781919607459024</v>
      </c>
      <c r="E180" s="243">
        <f>'Open Int.'!B186/'Open Int.'!K186</f>
        <v>0.9839400428265525</v>
      </c>
      <c r="F180" s="228">
        <f>'Open Int.'!E186/'Open Int.'!K186</f>
        <v>0.014346895074946468</v>
      </c>
      <c r="G180" s="244">
        <f>'Open Int.'!H186/'Open Int.'!K186</f>
        <v>0.0017130620985010706</v>
      </c>
      <c r="H180" s="247">
        <v>45023580</v>
      </c>
      <c r="I180" s="231">
        <v>9002700</v>
      </c>
      <c r="J180" s="354">
        <v>4691400</v>
      </c>
      <c r="K180" s="117" t="str">
        <f t="shared" si="5"/>
        <v>Gross Exposure is less then 30%</v>
      </c>
      <c r="M180"/>
      <c r="N180"/>
      <c r="P180" s="96"/>
    </row>
    <row r="181" spans="1:16" s="7" customFormat="1" ht="15">
      <c r="A181" s="201" t="s">
        <v>430</v>
      </c>
      <c r="B181" s="235">
        <f>'Open Int.'!K187</f>
        <v>450800</v>
      </c>
      <c r="C181" s="237">
        <f>'Open Int.'!R187</f>
        <v>13.774194</v>
      </c>
      <c r="D181" s="161">
        <f t="shared" si="4"/>
        <v>0.017125478548476653</v>
      </c>
      <c r="E181" s="243">
        <f>'Open Int.'!B187/'Open Int.'!K187</f>
        <v>0.9891304347826086</v>
      </c>
      <c r="F181" s="228">
        <f>'Open Int.'!E187/'Open Int.'!K187</f>
        <v>0.010869565217391304</v>
      </c>
      <c r="G181" s="244">
        <f>'Open Int.'!H187/'Open Int.'!K187</f>
        <v>0</v>
      </c>
      <c r="H181" s="247">
        <v>26323352</v>
      </c>
      <c r="I181" s="231">
        <v>5264000</v>
      </c>
      <c r="J181" s="354">
        <v>2632000</v>
      </c>
      <c r="K181" s="117" t="str">
        <f t="shared" si="5"/>
        <v>Gross Exposure is less then 30%</v>
      </c>
      <c r="M181"/>
      <c r="N181"/>
      <c r="P181" s="96"/>
    </row>
    <row r="182" spans="1:16" s="7" customFormat="1" ht="15">
      <c r="A182" s="201" t="s">
        <v>431</v>
      </c>
      <c r="B182" s="235">
        <f>'Open Int.'!K188</f>
        <v>6386400</v>
      </c>
      <c r="C182" s="237">
        <f>'Open Int.'!R188</f>
        <v>330.30460800000003</v>
      </c>
      <c r="D182" s="161">
        <f t="shared" si="4"/>
        <v>0.1546556186928234</v>
      </c>
      <c r="E182" s="243">
        <f>'Open Int.'!B188/'Open Int.'!K188</f>
        <v>0.9428551296505073</v>
      </c>
      <c r="F182" s="228">
        <f>'Open Int.'!E188/'Open Int.'!K188</f>
        <v>0.05439684329199549</v>
      </c>
      <c r="G182" s="244">
        <f>'Open Int.'!H188/'Open Int.'!K188</f>
        <v>0.0027480270574971816</v>
      </c>
      <c r="H182" s="247">
        <v>41294329</v>
      </c>
      <c r="I182" s="231">
        <v>6524550</v>
      </c>
      <c r="J182" s="354">
        <v>3262050</v>
      </c>
      <c r="K182" s="117" t="str">
        <f t="shared" si="5"/>
        <v>Gross Exposure is less then 30%</v>
      </c>
      <c r="M182"/>
      <c r="N182"/>
      <c r="P182" s="96"/>
    </row>
    <row r="183" spans="1:16" s="7" customFormat="1" ht="15">
      <c r="A183" s="201" t="s">
        <v>153</v>
      </c>
      <c r="B183" s="235">
        <f>'Open Int.'!K189</f>
        <v>954900</v>
      </c>
      <c r="C183" s="237">
        <f>'Open Int.'!R189</f>
        <v>59.251545</v>
      </c>
      <c r="D183" s="161">
        <f t="shared" si="4"/>
        <v>0.03220756607635652</v>
      </c>
      <c r="E183" s="243">
        <f>'Open Int.'!B189/'Open Int.'!K189</f>
        <v>0.9995287464655985</v>
      </c>
      <c r="F183" s="228">
        <f>'Open Int.'!E189/'Open Int.'!K189</f>
        <v>0.000471253534401508</v>
      </c>
      <c r="G183" s="244">
        <f>'Open Int.'!H189/'Open Int.'!K189</f>
        <v>0</v>
      </c>
      <c r="H183" s="247">
        <v>29648313</v>
      </c>
      <c r="I183" s="231">
        <v>5929650</v>
      </c>
      <c r="J183" s="354">
        <v>2964600</v>
      </c>
      <c r="K183" s="117" t="str">
        <f t="shared" si="5"/>
        <v>Gross Exposure is less then 30%</v>
      </c>
      <c r="M183"/>
      <c r="N183"/>
      <c r="P183" s="96"/>
    </row>
    <row r="184" spans="1:16" s="7" customFormat="1" ht="15">
      <c r="A184" s="201" t="s">
        <v>154</v>
      </c>
      <c r="B184" s="235">
        <f>'Open Int.'!K190</f>
        <v>5996100</v>
      </c>
      <c r="C184" s="237">
        <f>'Open Int.'!R190</f>
        <v>29.860578</v>
      </c>
      <c r="D184" s="161">
        <f t="shared" si="4"/>
        <v>0.1499025</v>
      </c>
      <c r="E184" s="243">
        <f>'Open Int.'!B190/'Open Int.'!K190</f>
        <v>0.9240506329113924</v>
      </c>
      <c r="F184" s="228">
        <f>'Open Int.'!E190/'Open Int.'!K190</f>
        <v>0.0759493670886076</v>
      </c>
      <c r="G184" s="244">
        <f>'Open Int.'!H190/'Open Int.'!K190</f>
        <v>0</v>
      </c>
      <c r="H184" s="247">
        <v>40000000</v>
      </c>
      <c r="I184" s="231">
        <v>7997100</v>
      </c>
      <c r="J184" s="354">
        <v>7997100</v>
      </c>
      <c r="K184" s="117" t="str">
        <f t="shared" si="5"/>
        <v>Gross Exposure is less then 30%</v>
      </c>
      <c r="M184"/>
      <c r="N184"/>
      <c r="P184" s="96"/>
    </row>
    <row r="185" spans="1:16" s="7" customFormat="1" ht="15">
      <c r="A185" s="201" t="s">
        <v>303</v>
      </c>
      <c r="B185" s="235">
        <f>'Open Int.'!K191</f>
        <v>7812000</v>
      </c>
      <c r="C185" s="237">
        <f>'Open Int.'!R191</f>
        <v>86.40072</v>
      </c>
      <c r="D185" s="161">
        <f t="shared" si="4"/>
        <v>0.16241754482054774</v>
      </c>
      <c r="E185" s="243">
        <f>'Open Int.'!B191/'Open Int.'!K191</f>
        <v>0.9714285714285714</v>
      </c>
      <c r="F185" s="228">
        <f>'Open Int.'!E191/'Open Int.'!K191</f>
        <v>0.022119815668202765</v>
      </c>
      <c r="G185" s="244">
        <f>'Open Int.'!H191/'Open Int.'!K191</f>
        <v>0.0064516129032258064</v>
      </c>
      <c r="H185" s="247">
        <v>48098252</v>
      </c>
      <c r="I185" s="231">
        <v>9619200</v>
      </c>
      <c r="J185" s="354">
        <v>5259600</v>
      </c>
      <c r="K185" s="117" t="str">
        <f t="shared" si="5"/>
        <v>Gross Exposure is less then 30%</v>
      </c>
      <c r="M185"/>
      <c r="N185"/>
      <c r="P185" s="96"/>
    </row>
    <row r="186" spans="1:16" s="7" customFormat="1" ht="15">
      <c r="A186" s="201" t="s">
        <v>155</v>
      </c>
      <c r="B186" s="235">
        <f>'Open Int.'!K192</f>
        <v>1876350</v>
      </c>
      <c r="C186" s="237">
        <f>'Open Int.'!R192</f>
        <v>87.12831225</v>
      </c>
      <c r="D186" s="161">
        <f t="shared" si="4"/>
        <v>0.1871874721914846</v>
      </c>
      <c r="E186" s="243">
        <f>'Open Int.'!B192/'Open Int.'!K192</f>
        <v>0.9907666480134303</v>
      </c>
      <c r="F186" s="228">
        <f>'Open Int.'!E192/'Open Int.'!K192</f>
        <v>0.008393956351426972</v>
      </c>
      <c r="G186" s="244">
        <f>'Open Int.'!H192/'Open Int.'!K192</f>
        <v>0.0008393956351426973</v>
      </c>
      <c r="H186" s="247">
        <v>10023908</v>
      </c>
      <c r="I186" s="231">
        <v>2004450</v>
      </c>
      <c r="J186" s="354">
        <v>1140300</v>
      </c>
      <c r="K186" s="117" t="str">
        <f t="shared" si="5"/>
        <v>Gross Exposure is less then 30%</v>
      </c>
      <c r="M186"/>
      <c r="N186"/>
      <c r="P186" s="96"/>
    </row>
    <row r="187" spans="1:16" s="7" customFormat="1" ht="15">
      <c r="A187" s="201" t="s">
        <v>38</v>
      </c>
      <c r="B187" s="235">
        <f>'Open Int.'!K193</f>
        <v>7123200</v>
      </c>
      <c r="C187" s="237">
        <f>'Open Int.'!R193</f>
        <v>372.436512</v>
      </c>
      <c r="D187" s="161">
        <f t="shared" si="4"/>
        <v>0.12937614370167466</v>
      </c>
      <c r="E187" s="243">
        <f>'Open Int.'!B193/'Open Int.'!K193</f>
        <v>0.9852594339622641</v>
      </c>
      <c r="F187" s="228">
        <f>'Open Int.'!E193/'Open Int.'!K193</f>
        <v>0.0136455525606469</v>
      </c>
      <c r="G187" s="244">
        <f>'Open Int.'!H193/'Open Int.'!K193</f>
        <v>0.0010950134770889488</v>
      </c>
      <c r="H187" s="247">
        <v>55058064</v>
      </c>
      <c r="I187" s="231">
        <v>5248200</v>
      </c>
      <c r="J187" s="354">
        <v>2623800</v>
      </c>
      <c r="K187" s="117" t="str">
        <f t="shared" si="5"/>
        <v>Gross Exposure is less then 30%</v>
      </c>
      <c r="M187"/>
      <c r="N187"/>
      <c r="P187" s="96"/>
    </row>
    <row r="188" spans="1:16" s="7" customFormat="1" ht="15">
      <c r="A188" s="201" t="s">
        <v>156</v>
      </c>
      <c r="B188" s="235">
        <f>'Open Int.'!K194</f>
        <v>835200</v>
      </c>
      <c r="C188" s="237">
        <f>'Open Int.'!R194</f>
        <v>33.048864</v>
      </c>
      <c r="D188" s="161">
        <f t="shared" si="4"/>
        <v>0.14889186799395304</v>
      </c>
      <c r="E188" s="243">
        <f>'Open Int.'!B194/'Open Int.'!K194</f>
        <v>1</v>
      </c>
      <c r="F188" s="228">
        <f>'Open Int.'!E194/'Open Int.'!K194</f>
        <v>0</v>
      </c>
      <c r="G188" s="244">
        <f>'Open Int.'!H194/'Open Int.'!K194</f>
        <v>0</v>
      </c>
      <c r="H188" s="247">
        <v>5609440</v>
      </c>
      <c r="I188" s="231">
        <v>1121400</v>
      </c>
      <c r="J188" s="354">
        <v>1121400</v>
      </c>
      <c r="K188" s="117" t="str">
        <f t="shared" si="5"/>
        <v>Gross Exposure is less then 30%</v>
      </c>
      <c r="M188"/>
      <c r="N188"/>
      <c r="P188" s="96"/>
    </row>
    <row r="189" spans="1:16" s="7" customFormat="1" ht="15">
      <c r="A189" s="201" t="s">
        <v>394</v>
      </c>
      <c r="B189" s="235">
        <f>'Open Int.'!K195</f>
        <v>2576700</v>
      </c>
      <c r="C189" s="237">
        <f>'Open Int.'!R195</f>
        <v>75.6390285</v>
      </c>
      <c r="D189" s="161">
        <f t="shared" si="4"/>
        <v>0.05235824549098215</v>
      </c>
      <c r="E189" s="243">
        <f>'Open Int.'!B195/'Open Int.'!K195</f>
        <v>0.9948383591415376</v>
      </c>
      <c r="F189" s="228">
        <f>'Open Int.'!E195/'Open Int.'!K195</f>
        <v>0.005161640858462374</v>
      </c>
      <c r="G189" s="244">
        <f>'Open Int.'!H195/'Open Int.'!K195</f>
        <v>0</v>
      </c>
      <c r="H189" s="247">
        <v>49212879</v>
      </c>
      <c r="I189" s="231">
        <v>9842000</v>
      </c>
      <c r="J189" s="354">
        <v>4921000</v>
      </c>
      <c r="K189" s="117" t="str">
        <f t="shared" si="5"/>
        <v>Gross Exposure is less then 30%</v>
      </c>
      <c r="M189"/>
      <c r="N189"/>
      <c r="P189"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5"/>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54" sqref="G254"/>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236</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6496.85</v>
      </c>
      <c r="D4" s="319">
        <v>453.16</v>
      </c>
      <c r="E4" s="209">
        <f>D4*B4</f>
        <v>22658</v>
      </c>
      <c r="F4" s="210">
        <f>D4/C4*100</f>
        <v>6.975072535151651</v>
      </c>
      <c r="G4" s="276">
        <f>(B4*C4)*H4%+E4</f>
        <v>32403.275</v>
      </c>
      <c r="H4" s="274">
        <v>3</v>
      </c>
      <c r="I4" s="212">
        <f>G4/B4</f>
        <v>648.0655</v>
      </c>
      <c r="J4" s="213">
        <f>I4/C4</f>
        <v>0.09975072535151651</v>
      </c>
      <c r="K4" s="215">
        <f>M4/16</f>
        <v>2.1006168125</v>
      </c>
      <c r="L4" s="216">
        <f>K4*SQRT(30)</f>
        <v>11.505552128808501</v>
      </c>
      <c r="M4" s="217">
        <v>33.609869</v>
      </c>
      <c r="N4" s="89"/>
    </row>
    <row r="5" spans="1:14" s="8" customFormat="1" ht="15">
      <c r="A5" s="193" t="s">
        <v>467</v>
      </c>
      <c r="B5" s="179">
        <v>50</v>
      </c>
      <c r="C5" s="284">
        <f>Volume!J5</f>
        <v>4167.15</v>
      </c>
      <c r="D5" s="318">
        <v>293.8</v>
      </c>
      <c r="E5" s="206">
        <f>D5*B5</f>
        <v>14690</v>
      </c>
      <c r="F5" s="211">
        <f>D5/C5*100</f>
        <v>7.0503821556699435</v>
      </c>
      <c r="G5" s="277">
        <f>(B5*C5)*H5%+E5</f>
        <v>20940.725</v>
      </c>
      <c r="H5" s="275">
        <v>3</v>
      </c>
      <c r="I5" s="207">
        <f>G5/B5</f>
        <v>418.81449999999995</v>
      </c>
      <c r="J5" s="214">
        <f>I5/C5</f>
        <v>0.10050382155669942</v>
      </c>
      <c r="K5" s="218">
        <f>M5/16</f>
        <v>1.2875</v>
      </c>
      <c r="L5" s="208">
        <f>K5*SQRT(30)</f>
        <v>7.051927927879015</v>
      </c>
      <c r="M5" s="219">
        <v>20.6</v>
      </c>
      <c r="N5" s="89"/>
    </row>
    <row r="6" spans="1:14" s="8" customFormat="1" ht="15">
      <c r="A6" s="193" t="s">
        <v>74</v>
      </c>
      <c r="B6" s="179">
        <v>50</v>
      </c>
      <c r="C6" s="284">
        <f>Volume!J6</f>
        <v>5197.4</v>
      </c>
      <c r="D6" s="318">
        <v>371.2</v>
      </c>
      <c r="E6" s="206">
        <f>D6*B6</f>
        <v>18560</v>
      </c>
      <c r="F6" s="211">
        <f>D6/C6*100</f>
        <v>7.1420325547389085</v>
      </c>
      <c r="G6" s="277">
        <f>(B6*C6)*H6%+E6</f>
        <v>26356.1</v>
      </c>
      <c r="H6" s="275">
        <v>3</v>
      </c>
      <c r="I6" s="207">
        <f>G6/B6</f>
        <v>527.122</v>
      </c>
      <c r="J6" s="214">
        <f>I6/C6</f>
        <v>0.10142032554738908</v>
      </c>
      <c r="K6" s="218">
        <f>M6/16</f>
        <v>1.7012060625</v>
      </c>
      <c r="L6" s="208">
        <f>K6*SQRT(30)</f>
        <v>9.317889353957936</v>
      </c>
      <c r="M6" s="219">
        <v>27.219297</v>
      </c>
      <c r="N6" s="89"/>
    </row>
    <row r="7" spans="1:14" s="8" customFormat="1" ht="15">
      <c r="A7" s="193" t="s">
        <v>468</v>
      </c>
      <c r="B7" s="179">
        <v>25</v>
      </c>
      <c r="C7" s="284">
        <f>Volume!J7</f>
        <v>8379.45</v>
      </c>
      <c r="D7" s="318">
        <v>586.16</v>
      </c>
      <c r="E7" s="206">
        <f>D7*B7</f>
        <v>14654</v>
      </c>
      <c r="F7" s="211">
        <f>D7/C7*100</f>
        <v>6.995208516072056</v>
      </c>
      <c r="G7" s="277">
        <f>(B7*C7)*H7%+E7</f>
        <v>20938.5875</v>
      </c>
      <c r="H7" s="275">
        <v>3</v>
      </c>
      <c r="I7" s="207">
        <f>G7/B7</f>
        <v>837.5435000000001</v>
      </c>
      <c r="J7" s="214">
        <f>I7/C7</f>
        <v>0.09995208516072057</v>
      </c>
      <c r="K7" s="218">
        <f>M7/16</f>
        <v>1.363125</v>
      </c>
      <c r="L7" s="208">
        <f>K7*SQRT(30)</f>
        <v>7.466143111992295</v>
      </c>
      <c r="M7" s="219">
        <v>21.81</v>
      </c>
      <c r="N7" s="89"/>
    </row>
    <row r="8" spans="1:14" s="8" customFormat="1" ht="15">
      <c r="A8" s="193" t="s">
        <v>9</v>
      </c>
      <c r="B8" s="179">
        <v>50</v>
      </c>
      <c r="C8" s="284">
        <f>Volume!J8</f>
        <v>4248.65</v>
      </c>
      <c r="D8" s="318">
        <v>299.36</v>
      </c>
      <c r="E8" s="206">
        <f aca="true" t="shared" si="0" ref="E8:E70">D8*B8</f>
        <v>14968</v>
      </c>
      <c r="F8" s="211">
        <f aca="true" t="shared" si="1" ref="F8:F70">D8/C8*100</f>
        <v>7.0460028479634715</v>
      </c>
      <c r="G8" s="277">
        <f aca="true" t="shared" si="2" ref="G8:G70">(B8*C8)*H8%+E8</f>
        <v>21340.975</v>
      </c>
      <c r="H8" s="275">
        <v>3</v>
      </c>
      <c r="I8" s="207">
        <f aca="true" t="shared" si="3" ref="I8:I71">G8/B8</f>
        <v>426.81949999999995</v>
      </c>
      <c r="J8" s="214">
        <f aca="true" t="shared" si="4" ref="J8:J71">I8/C8</f>
        <v>0.1004600284796347</v>
      </c>
      <c r="K8" s="218">
        <f aca="true" t="shared" si="5" ref="K8:K70">M8/16</f>
        <v>1.4623196875</v>
      </c>
      <c r="L8" s="208">
        <f aca="true" t="shared" si="6" ref="L8:L70">K8*SQRT(30)</f>
        <v>8.009454791276553</v>
      </c>
      <c r="M8" s="219">
        <v>23.397115</v>
      </c>
      <c r="N8" s="89"/>
    </row>
    <row r="9" spans="1:13" s="7" customFormat="1" ht="15">
      <c r="A9" s="193" t="s">
        <v>279</v>
      </c>
      <c r="B9" s="179">
        <v>200</v>
      </c>
      <c r="C9" s="284">
        <f>Volume!J9</f>
        <v>3028.05</v>
      </c>
      <c r="D9" s="318">
        <v>327.09</v>
      </c>
      <c r="E9" s="206">
        <f t="shared" si="0"/>
        <v>65417.99999999999</v>
      </c>
      <c r="F9" s="211">
        <f t="shared" si="1"/>
        <v>10.802001287957594</v>
      </c>
      <c r="G9" s="277">
        <f t="shared" si="2"/>
        <v>95698.5</v>
      </c>
      <c r="H9" s="275">
        <v>5</v>
      </c>
      <c r="I9" s="207">
        <f t="shared" si="3"/>
        <v>478.4925</v>
      </c>
      <c r="J9" s="214">
        <f t="shared" si="4"/>
        <v>0.15802001287957596</v>
      </c>
      <c r="K9" s="218">
        <f t="shared" si="5"/>
        <v>5.406509625</v>
      </c>
      <c r="L9" s="208">
        <f t="shared" si="6"/>
        <v>29.612672789812965</v>
      </c>
      <c r="M9" s="219">
        <v>86.504154</v>
      </c>
    </row>
    <row r="10" spans="1:13" s="8" customFormat="1" ht="15">
      <c r="A10" s="193" t="s">
        <v>134</v>
      </c>
      <c r="B10" s="179">
        <v>100</v>
      </c>
      <c r="C10" s="284">
        <f>Volume!J10</f>
        <v>4656.85</v>
      </c>
      <c r="D10" s="318">
        <v>495.61</v>
      </c>
      <c r="E10" s="206">
        <f t="shared" si="0"/>
        <v>49561</v>
      </c>
      <c r="F10" s="211">
        <f t="shared" si="1"/>
        <v>10.642601758699548</v>
      </c>
      <c r="G10" s="277">
        <f t="shared" si="2"/>
        <v>72845.25</v>
      </c>
      <c r="H10" s="275">
        <v>5</v>
      </c>
      <c r="I10" s="207">
        <f t="shared" si="3"/>
        <v>728.4525</v>
      </c>
      <c r="J10" s="214">
        <f t="shared" si="4"/>
        <v>0.15642601758699548</v>
      </c>
      <c r="K10" s="218">
        <f t="shared" si="5"/>
        <v>2.754658625</v>
      </c>
      <c r="L10" s="208">
        <f t="shared" si="6"/>
        <v>15.087886671386642</v>
      </c>
      <c r="M10" s="219">
        <v>44.074538</v>
      </c>
    </row>
    <row r="11" spans="1:13" s="8" customFormat="1" ht="15">
      <c r="A11" s="193" t="s">
        <v>401</v>
      </c>
      <c r="B11" s="179">
        <v>200</v>
      </c>
      <c r="C11" s="284">
        <f>Volume!J11</f>
        <v>1275.85</v>
      </c>
      <c r="D11" s="318">
        <v>137.42</v>
      </c>
      <c r="E11" s="206">
        <f t="shared" si="0"/>
        <v>27483.999999999996</v>
      </c>
      <c r="F11" s="211">
        <f t="shared" si="1"/>
        <v>10.770858643257435</v>
      </c>
      <c r="G11" s="277">
        <f t="shared" si="2"/>
        <v>40242.5</v>
      </c>
      <c r="H11" s="275">
        <v>5</v>
      </c>
      <c r="I11" s="207">
        <f t="shared" si="3"/>
        <v>201.2125</v>
      </c>
      <c r="J11" s="214">
        <f t="shared" si="4"/>
        <v>0.15770858643257438</v>
      </c>
      <c r="K11" s="218">
        <f t="shared" si="5"/>
        <v>2.816875</v>
      </c>
      <c r="L11" s="208">
        <f t="shared" si="6"/>
        <v>15.428659791723648</v>
      </c>
      <c r="M11" s="219">
        <v>45.07</v>
      </c>
    </row>
    <row r="12" spans="1:13" s="7" customFormat="1" ht="15">
      <c r="A12" s="193" t="s">
        <v>0</v>
      </c>
      <c r="B12" s="179">
        <v>375</v>
      </c>
      <c r="C12" s="284">
        <f>Volume!J12</f>
        <v>849.8</v>
      </c>
      <c r="D12" s="318">
        <v>94.11</v>
      </c>
      <c r="E12" s="206">
        <f t="shared" si="0"/>
        <v>35291.25</v>
      </c>
      <c r="F12" s="211">
        <f t="shared" si="1"/>
        <v>11.074370440103554</v>
      </c>
      <c r="G12" s="277">
        <f t="shared" si="2"/>
        <v>51225</v>
      </c>
      <c r="H12" s="275">
        <v>5</v>
      </c>
      <c r="I12" s="207">
        <f t="shared" si="3"/>
        <v>136.6</v>
      </c>
      <c r="J12" s="214">
        <f t="shared" si="4"/>
        <v>0.16074370440103555</v>
      </c>
      <c r="K12" s="218">
        <f t="shared" si="5"/>
        <v>2.6665694375</v>
      </c>
      <c r="L12" s="208">
        <f t="shared" si="6"/>
        <v>14.605402320726123</v>
      </c>
      <c r="M12" s="219">
        <v>42.665111</v>
      </c>
    </row>
    <row r="13" spans="1:13" s="7" customFormat="1" ht="15">
      <c r="A13" s="193" t="s">
        <v>402</v>
      </c>
      <c r="B13" s="179">
        <v>450</v>
      </c>
      <c r="C13" s="284">
        <f>Volume!J13</f>
        <v>559.55</v>
      </c>
      <c r="D13" s="318">
        <v>71.72</v>
      </c>
      <c r="E13" s="206">
        <f t="shared" si="0"/>
        <v>32274</v>
      </c>
      <c r="F13" s="211">
        <f t="shared" si="1"/>
        <v>12.817442587793765</v>
      </c>
      <c r="G13" s="277">
        <f t="shared" si="2"/>
        <v>44863.875</v>
      </c>
      <c r="H13" s="275">
        <v>5</v>
      </c>
      <c r="I13" s="207">
        <f t="shared" si="3"/>
        <v>99.6975</v>
      </c>
      <c r="J13" s="214">
        <f t="shared" si="4"/>
        <v>0.17817442587793766</v>
      </c>
      <c r="K13" s="218">
        <f t="shared" si="5"/>
        <v>3.08875</v>
      </c>
      <c r="L13" s="208">
        <f t="shared" si="6"/>
        <v>16.917780494940818</v>
      </c>
      <c r="M13" s="219">
        <v>49.42</v>
      </c>
    </row>
    <row r="14" spans="1:13" s="7" customFormat="1" ht="15">
      <c r="A14" s="193" t="s">
        <v>403</v>
      </c>
      <c r="B14" s="179">
        <v>200</v>
      </c>
      <c r="C14" s="284">
        <f>Volume!J14</f>
        <v>1617.25</v>
      </c>
      <c r="D14" s="318">
        <v>214.18</v>
      </c>
      <c r="E14" s="206">
        <f t="shared" si="0"/>
        <v>42836</v>
      </c>
      <c r="F14" s="211">
        <f t="shared" si="1"/>
        <v>13.243468851445355</v>
      </c>
      <c r="G14" s="277">
        <f t="shared" si="2"/>
        <v>59008.5</v>
      </c>
      <c r="H14" s="275">
        <v>5</v>
      </c>
      <c r="I14" s="207">
        <f t="shared" si="3"/>
        <v>295.0425</v>
      </c>
      <c r="J14" s="214">
        <f t="shared" si="4"/>
        <v>0.18243468851445355</v>
      </c>
      <c r="K14" s="218">
        <f t="shared" si="5"/>
        <v>2.95625</v>
      </c>
      <c r="L14" s="208">
        <f t="shared" si="6"/>
        <v>16.19204810624647</v>
      </c>
      <c r="M14" s="219">
        <v>47.3</v>
      </c>
    </row>
    <row r="15" spans="1:13" s="7" customFormat="1" ht="15">
      <c r="A15" s="193" t="s">
        <v>404</v>
      </c>
      <c r="B15" s="179">
        <v>1700</v>
      </c>
      <c r="C15" s="284">
        <f>Volume!J15</f>
        <v>133.8</v>
      </c>
      <c r="D15" s="318">
        <v>27.42</v>
      </c>
      <c r="E15" s="206">
        <f t="shared" si="0"/>
        <v>46614</v>
      </c>
      <c r="F15" s="211">
        <f t="shared" si="1"/>
        <v>20.493273542600896</v>
      </c>
      <c r="G15" s="277">
        <f t="shared" si="2"/>
        <v>60739.266</v>
      </c>
      <c r="H15" s="275">
        <v>6.21</v>
      </c>
      <c r="I15" s="207">
        <f t="shared" si="3"/>
        <v>35.72898</v>
      </c>
      <c r="J15" s="214">
        <f t="shared" si="4"/>
        <v>0.26703273542600897</v>
      </c>
      <c r="K15" s="218">
        <f t="shared" si="5"/>
        <v>4.91875</v>
      </c>
      <c r="L15" s="208">
        <f t="shared" si="6"/>
        <v>26.94110329728536</v>
      </c>
      <c r="M15" s="219">
        <v>78.7</v>
      </c>
    </row>
    <row r="16" spans="1:13" s="7" customFormat="1" ht="15">
      <c r="A16" s="193" t="s">
        <v>135</v>
      </c>
      <c r="B16" s="179">
        <v>2450</v>
      </c>
      <c r="C16" s="284">
        <f>Volume!J16</f>
        <v>81.1</v>
      </c>
      <c r="D16" s="188">
        <v>8.66</v>
      </c>
      <c r="E16" s="206">
        <f t="shared" si="0"/>
        <v>21217</v>
      </c>
      <c r="F16" s="211">
        <f t="shared" si="1"/>
        <v>10.678175092478423</v>
      </c>
      <c r="G16" s="277">
        <f t="shared" si="2"/>
        <v>31151.75</v>
      </c>
      <c r="H16" s="275">
        <v>5</v>
      </c>
      <c r="I16" s="207">
        <f t="shared" si="3"/>
        <v>12.715</v>
      </c>
      <c r="J16" s="214">
        <f t="shared" si="4"/>
        <v>0.15678175092478422</v>
      </c>
      <c r="K16" s="218">
        <f t="shared" si="5"/>
        <v>1.6139039375</v>
      </c>
      <c r="L16" s="208">
        <f t="shared" si="6"/>
        <v>8.839715922151578</v>
      </c>
      <c r="M16" s="203">
        <v>25.822463</v>
      </c>
    </row>
    <row r="17" spans="1:13" s="8" customFormat="1" ht="15">
      <c r="A17" s="193" t="s">
        <v>174</v>
      </c>
      <c r="B17" s="179">
        <v>3350</v>
      </c>
      <c r="C17" s="284">
        <f>Volume!J17</f>
        <v>57</v>
      </c>
      <c r="D17" s="318">
        <v>6.84</v>
      </c>
      <c r="E17" s="206">
        <f t="shared" si="0"/>
        <v>22914</v>
      </c>
      <c r="F17" s="211">
        <f t="shared" si="1"/>
        <v>12</v>
      </c>
      <c r="G17" s="277">
        <f t="shared" si="2"/>
        <v>32461.5</v>
      </c>
      <c r="H17" s="275">
        <v>5</v>
      </c>
      <c r="I17" s="207">
        <f t="shared" si="3"/>
        <v>9.69</v>
      </c>
      <c r="J17" s="214">
        <f t="shared" si="4"/>
        <v>0.16999999999999998</v>
      </c>
      <c r="K17" s="218">
        <f t="shared" si="5"/>
        <v>2.2741505</v>
      </c>
      <c r="L17" s="208">
        <f t="shared" si="6"/>
        <v>12.456035280116524</v>
      </c>
      <c r="M17" s="219">
        <v>36.386408</v>
      </c>
    </row>
    <row r="18" spans="1:13" s="8" customFormat="1" ht="15">
      <c r="A18" s="193" t="s">
        <v>280</v>
      </c>
      <c r="B18" s="179">
        <v>600</v>
      </c>
      <c r="C18" s="284">
        <f>Volume!J18</f>
        <v>414.35</v>
      </c>
      <c r="D18" s="318">
        <v>43.99</v>
      </c>
      <c r="E18" s="206">
        <f t="shared" si="0"/>
        <v>26394</v>
      </c>
      <c r="F18" s="211">
        <f t="shared" si="1"/>
        <v>10.616628454205381</v>
      </c>
      <c r="G18" s="277">
        <f t="shared" si="2"/>
        <v>38824.5</v>
      </c>
      <c r="H18" s="275">
        <v>5</v>
      </c>
      <c r="I18" s="207">
        <f t="shared" si="3"/>
        <v>64.7075</v>
      </c>
      <c r="J18" s="214">
        <f t="shared" si="4"/>
        <v>0.1561662845420538</v>
      </c>
      <c r="K18" s="218">
        <f t="shared" si="5"/>
        <v>2.3385470625</v>
      </c>
      <c r="L18" s="208">
        <f t="shared" si="6"/>
        <v>12.808749779186936</v>
      </c>
      <c r="M18" s="219">
        <v>37.416753</v>
      </c>
    </row>
    <row r="19" spans="1:13" s="7" customFormat="1" ht="15">
      <c r="A19" s="193" t="s">
        <v>75</v>
      </c>
      <c r="B19" s="179">
        <v>2300</v>
      </c>
      <c r="C19" s="284">
        <f>Volume!J19</f>
        <v>85.2</v>
      </c>
      <c r="D19" s="318">
        <v>9.16</v>
      </c>
      <c r="E19" s="206">
        <f t="shared" si="0"/>
        <v>21068</v>
      </c>
      <c r="F19" s="211">
        <f t="shared" si="1"/>
        <v>10.751173708920188</v>
      </c>
      <c r="G19" s="277">
        <f t="shared" si="2"/>
        <v>30866</v>
      </c>
      <c r="H19" s="275">
        <v>5</v>
      </c>
      <c r="I19" s="207">
        <f t="shared" si="3"/>
        <v>13.42</v>
      </c>
      <c r="J19" s="214">
        <f t="shared" si="4"/>
        <v>0.15751173708920188</v>
      </c>
      <c r="K19" s="218">
        <f t="shared" si="5"/>
        <v>2.9656429375</v>
      </c>
      <c r="L19" s="208">
        <f t="shared" si="6"/>
        <v>16.243495343746336</v>
      </c>
      <c r="M19" s="219">
        <v>47.450287</v>
      </c>
    </row>
    <row r="20" spans="1:13" s="7" customFormat="1" ht="15">
      <c r="A20" s="193" t="s">
        <v>405</v>
      </c>
      <c r="B20" s="179">
        <v>650</v>
      </c>
      <c r="C20" s="284">
        <f>Volume!J20</f>
        <v>256.45</v>
      </c>
      <c r="D20" s="318">
        <v>87.5</v>
      </c>
      <c r="E20" s="206">
        <f t="shared" si="0"/>
        <v>56875</v>
      </c>
      <c r="F20" s="211">
        <f t="shared" si="1"/>
        <v>34.11971144472607</v>
      </c>
      <c r="G20" s="277">
        <f t="shared" si="2"/>
        <v>65709.7025</v>
      </c>
      <c r="H20" s="275">
        <v>5.3</v>
      </c>
      <c r="I20" s="207">
        <f t="shared" si="3"/>
        <v>101.09185</v>
      </c>
      <c r="J20" s="214">
        <f t="shared" si="4"/>
        <v>0.3941971144472607</v>
      </c>
      <c r="K20" s="218">
        <f t="shared" si="5"/>
        <v>4.66875</v>
      </c>
      <c r="L20" s="208">
        <f t="shared" si="6"/>
        <v>25.571796903522444</v>
      </c>
      <c r="M20" s="219">
        <v>74.7</v>
      </c>
    </row>
    <row r="21" spans="1:13" s="7" customFormat="1" ht="15">
      <c r="A21" s="193" t="s">
        <v>406</v>
      </c>
      <c r="B21" s="179">
        <v>400</v>
      </c>
      <c r="C21" s="284">
        <f>Volume!J21</f>
        <v>712.35</v>
      </c>
      <c r="D21" s="318">
        <v>138.11</v>
      </c>
      <c r="E21" s="206">
        <f t="shared" si="0"/>
        <v>55244.00000000001</v>
      </c>
      <c r="F21" s="211">
        <f t="shared" si="1"/>
        <v>19.387941320979856</v>
      </c>
      <c r="G21" s="277">
        <f t="shared" si="2"/>
        <v>69491</v>
      </c>
      <c r="H21" s="275">
        <v>5</v>
      </c>
      <c r="I21" s="207">
        <f t="shared" si="3"/>
        <v>173.7275</v>
      </c>
      <c r="J21" s="214">
        <f t="shared" si="4"/>
        <v>0.24387941320979853</v>
      </c>
      <c r="K21" s="218">
        <f t="shared" si="5"/>
        <v>3.4875</v>
      </c>
      <c r="L21" s="208">
        <f t="shared" si="6"/>
        <v>19.101824192992666</v>
      </c>
      <c r="M21" s="219">
        <v>55.8</v>
      </c>
    </row>
    <row r="22" spans="1:13" s="7" customFormat="1" ht="15">
      <c r="A22" s="193" t="s">
        <v>88</v>
      </c>
      <c r="B22" s="179">
        <v>4300</v>
      </c>
      <c r="C22" s="284">
        <f>Volume!J22</f>
        <v>43.65</v>
      </c>
      <c r="D22" s="318">
        <v>4.73</v>
      </c>
      <c r="E22" s="206">
        <f t="shared" si="0"/>
        <v>20339.000000000004</v>
      </c>
      <c r="F22" s="211">
        <f t="shared" si="1"/>
        <v>10.836197021764034</v>
      </c>
      <c r="G22" s="277">
        <f t="shared" si="2"/>
        <v>29723.750000000004</v>
      </c>
      <c r="H22" s="275">
        <v>5</v>
      </c>
      <c r="I22" s="207">
        <f t="shared" si="3"/>
        <v>6.9125000000000005</v>
      </c>
      <c r="J22" s="214">
        <f t="shared" si="4"/>
        <v>0.15836197021764034</v>
      </c>
      <c r="K22" s="218">
        <f t="shared" si="5"/>
        <v>2.6470684375</v>
      </c>
      <c r="L22" s="208">
        <f t="shared" si="6"/>
        <v>14.498590944787042</v>
      </c>
      <c r="M22" s="203">
        <v>42.353095</v>
      </c>
    </row>
    <row r="23" spans="1:13" s="8" customFormat="1" ht="15">
      <c r="A23" s="193" t="s">
        <v>136</v>
      </c>
      <c r="B23" s="179">
        <v>4775</v>
      </c>
      <c r="C23" s="284">
        <f>Volume!J23</f>
        <v>37.05</v>
      </c>
      <c r="D23" s="318">
        <v>4.03</v>
      </c>
      <c r="E23" s="206">
        <f t="shared" si="0"/>
        <v>19243.25</v>
      </c>
      <c r="F23" s="211">
        <f t="shared" si="1"/>
        <v>10.877192982456142</v>
      </c>
      <c r="G23" s="277">
        <f t="shared" si="2"/>
        <v>28088.9375</v>
      </c>
      <c r="H23" s="275">
        <v>5</v>
      </c>
      <c r="I23" s="207">
        <f t="shared" si="3"/>
        <v>5.8825</v>
      </c>
      <c r="J23" s="214">
        <f t="shared" si="4"/>
        <v>0.15877192982456143</v>
      </c>
      <c r="K23" s="218">
        <f t="shared" si="5"/>
        <v>2.7903561875</v>
      </c>
      <c r="L23" s="208">
        <f t="shared" si="6"/>
        <v>15.28341027367865</v>
      </c>
      <c r="M23" s="219">
        <v>44.645699</v>
      </c>
    </row>
    <row r="24" spans="1:13" s="8" customFormat="1" ht="15">
      <c r="A24" s="193" t="s">
        <v>157</v>
      </c>
      <c r="B24" s="179">
        <v>350</v>
      </c>
      <c r="C24" s="284">
        <f>Volume!J24</f>
        <v>756.65</v>
      </c>
      <c r="D24" s="318">
        <v>80.03</v>
      </c>
      <c r="E24" s="206">
        <f t="shared" si="0"/>
        <v>28010.5</v>
      </c>
      <c r="F24" s="211">
        <f t="shared" si="1"/>
        <v>10.576884953413071</v>
      </c>
      <c r="G24" s="277">
        <f t="shared" si="2"/>
        <v>41251.875</v>
      </c>
      <c r="H24" s="275">
        <v>5</v>
      </c>
      <c r="I24" s="207">
        <f t="shared" si="3"/>
        <v>117.8625</v>
      </c>
      <c r="J24" s="214">
        <f t="shared" si="4"/>
        <v>0.1557688495341307</v>
      </c>
      <c r="K24" s="218">
        <f t="shared" si="5"/>
        <v>2.38428275</v>
      </c>
      <c r="L24" s="208">
        <f t="shared" si="6"/>
        <v>13.059254456454507</v>
      </c>
      <c r="M24" s="219">
        <v>38.148524</v>
      </c>
    </row>
    <row r="25" spans="1:13" s="8" customFormat="1" ht="15">
      <c r="A25" s="193" t="s">
        <v>193</v>
      </c>
      <c r="B25" s="179">
        <v>100</v>
      </c>
      <c r="C25" s="284">
        <f>Volume!J25</f>
        <v>2162.8</v>
      </c>
      <c r="D25" s="318">
        <v>227.62</v>
      </c>
      <c r="E25" s="206">
        <f t="shared" si="0"/>
        <v>22762</v>
      </c>
      <c r="F25" s="211">
        <f t="shared" si="1"/>
        <v>10.524320325503975</v>
      </c>
      <c r="G25" s="277">
        <f t="shared" si="2"/>
        <v>33835.536</v>
      </c>
      <c r="H25" s="275">
        <v>5.12</v>
      </c>
      <c r="I25" s="207">
        <f t="shared" si="3"/>
        <v>338.35536</v>
      </c>
      <c r="J25" s="214">
        <f t="shared" si="4"/>
        <v>0.15644320325503977</v>
      </c>
      <c r="K25" s="218">
        <f t="shared" si="5"/>
        <v>2.262520625</v>
      </c>
      <c r="L25" s="208">
        <f t="shared" si="6"/>
        <v>12.39233583133187</v>
      </c>
      <c r="M25" s="219">
        <v>36.20033</v>
      </c>
    </row>
    <row r="26" spans="1:13" s="8" customFormat="1" ht="15">
      <c r="A26" s="193" t="s">
        <v>281</v>
      </c>
      <c r="B26" s="179">
        <v>1900</v>
      </c>
      <c r="C26" s="284">
        <f>Volume!J26</f>
        <v>164</v>
      </c>
      <c r="D26" s="318">
        <v>20.52</v>
      </c>
      <c r="E26" s="206">
        <f t="shared" si="0"/>
        <v>38988</v>
      </c>
      <c r="F26" s="211">
        <f t="shared" si="1"/>
        <v>12.512195121951219</v>
      </c>
      <c r="G26" s="277">
        <f t="shared" si="2"/>
        <v>54568</v>
      </c>
      <c r="H26" s="275">
        <v>5</v>
      </c>
      <c r="I26" s="207">
        <f t="shared" si="3"/>
        <v>28.72</v>
      </c>
      <c r="J26" s="214">
        <f t="shared" si="4"/>
        <v>0.17512195121951218</v>
      </c>
      <c r="K26" s="218">
        <f t="shared" si="5"/>
        <v>3.857308375</v>
      </c>
      <c r="L26" s="208">
        <f t="shared" si="6"/>
        <v>21.127348082410965</v>
      </c>
      <c r="M26" s="219">
        <v>61.716934</v>
      </c>
    </row>
    <row r="27" spans="1:13" s="8" customFormat="1" ht="15">
      <c r="A27" s="193" t="s">
        <v>282</v>
      </c>
      <c r="B27" s="179">
        <v>4800</v>
      </c>
      <c r="C27" s="284">
        <f>Volume!J27</f>
        <v>68.25</v>
      </c>
      <c r="D27" s="318">
        <v>10.65</v>
      </c>
      <c r="E27" s="206">
        <f t="shared" si="0"/>
        <v>51120</v>
      </c>
      <c r="F27" s="211">
        <f t="shared" si="1"/>
        <v>15.604395604395604</v>
      </c>
      <c r="G27" s="277">
        <f t="shared" si="2"/>
        <v>67500</v>
      </c>
      <c r="H27" s="275">
        <v>5</v>
      </c>
      <c r="I27" s="207">
        <f t="shared" si="3"/>
        <v>14.0625</v>
      </c>
      <c r="J27" s="214">
        <f t="shared" si="4"/>
        <v>0.20604395604395603</v>
      </c>
      <c r="K27" s="218">
        <f t="shared" si="5"/>
        <v>2.7959531875</v>
      </c>
      <c r="L27" s="208">
        <f t="shared" si="6"/>
        <v>15.314066305222212</v>
      </c>
      <c r="M27" s="219">
        <v>44.735251</v>
      </c>
    </row>
    <row r="28" spans="1:13" s="8" customFormat="1" ht="15">
      <c r="A28" s="193" t="s">
        <v>76</v>
      </c>
      <c r="B28" s="179">
        <v>1400</v>
      </c>
      <c r="C28" s="284">
        <f>Volume!J28</f>
        <v>270.35</v>
      </c>
      <c r="D28" s="318">
        <v>32.4</v>
      </c>
      <c r="E28" s="206">
        <f t="shared" si="0"/>
        <v>45360</v>
      </c>
      <c r="F28" s="211">
        <f t="shared" si="1"/>
        <v>11.984464582948029</v>
      </c>
      <c r="G28" s="277">
        <f t="shared" si="2"/>
        <v>64284.5</v>
      </c>
      <c r="H28" s="275">
        <v>5</v>
      </c>
      <c r="I28" s="207">
        <f t="shared" si="3"/>
        <v>45.9175</v>
      </c>
      <c r="J28" s="214">
        <f t="shared" si="4"/>
        <v>0.16984464582948028</v>
      </c>
      <c r="K28" s="218">
        <f t="shared" si="5"/>
        <v>3.4516355</v>
      </c>
      <c r="L28" s="208">
        <f t="shared" si="6"/>
        <v>18.90538623635623</v>
      </c>
      <c r="M28" s="219">
        <v>55.226168</v>
      </c>
    </row>
    <row r="29" spans="1:13" s="8" customFormat="1" ht="15">
      <c r="A29" s="193" t="s">
        <v>77</v>
      </c>
      <c r="B29" s="179">
        <v>1900</v>
      </c>
      <c r="C29" s="284">
        <f>Volume!J29</f>
        <v>213.75</v>
      </c>
      <c r="D29" s="318">
        <v>28.86</v>
      </c>
      <c r="E29" s="206">
        <f t="shared" si="0"/>
        <v>54834</v>
      </c>
      <c r="F29" s="211">
        <f t="shared" si="1"/>
        <v>13.501754385964912</v>
      </c>
      <c r="G29" s="277">
        <f t="shared" si="2"/>
        <v>75140.25</v>
      </c>
      <c r="H29" s="275">
        <v>5</v>
      </c>
      <c r="I29" s="207">
        <f t="shared" si="3"/>
        <v>39.5475</v>
      </c>
      <c r="J29" s="214">
        <f t="shared" si="4"/>
        <v>0.1850175438596491</v>
      </c>
      <c r="K29" s="218">
        <f t="shared" si="5"/>
        <v>4.030830625</v>
      </c>
      <c r="L29" s="208">
        <f t="shared" si="6"/>
        <v>22.07776858795147</v>
      </c>
      <c r="M29" s="219">
        <v>64.49329</v>
      </c>
    </row>
    <row r="30" spans="1:13" s="7" customFormat="1" ht="15">
      <c r="A30" s="193" t="s">
        <v>283</v>
      </c>
      <c r="B30" s="179">
        <v>1050</v>
      </c>
      <c r="C30" s="284">
        <f>Volume!J30</f>
        <v>166.2</v>
      </c>
      <c r="D30" s="318">
        <v>21.12</v>
      </c>
      <c r="E30" s="206">
        <f t="shared" si="0"/>
        <v>22176</v>
      </c>
      <c r="F30" s="211">
        <f t="shared" si="1"/>
        <v>12.707581227436823</v>
      </c>
      <c r="G30" s="277">
        <f t="shared" si="2"/>
        <v>30901.5</v>
      </c>
      <c r="H30" s="275">
        <v>5</v>
      </c>
      <c r="I30" s="207">
        <f t="shared" si="3"/>
        <v>29.43</v>
      </c>
      <c r="J30" s="214">
        <f t="shared" si="4"/>
        <v>0.17707581227436825</v>
      </c>
      <c r="K30" s="218">
        <f t="shared" si="5"/>
        <v>2.9283209375</v>
      </c>
      <c r="L30" s="208">
        <f t="shared" si="6"/>
        <v>16.039074330834257</v>
      </c>
      <c r="M30" s="203">
        <v>46.853135</v>
      </c>
    </row>
    <row r="31" spans="1:13" s="7" customFormat="1" ht="15">
      <c r="A31" s="193" t="s">
        <v>34</v>
      </c>
      <c r="B31" s="179">
        <v>275</v>
      </c>
      <c r="C31" s="284">
        <f>Volume!J31</f>
        <v>1847.15</v>
      </c>
      <c r="D31" s="318">
        <v>195.9</v>
      </c>
      <c r="E31" s="206">
        <f t="shared" si="0"/>
        <v>53872.5</v>
      </c>
      <c r="F31" s="211">
        <f t="shared" si="1"/>
        <v>10.60552743415532</v>
      </c>
      <c r="G31" s="277">
        <f t="shared" si="2"/>
        <v>79270.8125</v>
      </c>
      <c r="H31" s="275">
        <v>5</v>
      </c>
      <c r="I31" s="207">
        <f t="shared" si="3"/>
        <v>288.2575</v>
      </c>
      <c r="J31" s="214">
        <f t="shared" si="4"/>
        <v>0.1560552743415532</v>
      </c>
      <c r="K31" s="218">
        <f t="shared" si="5"/>
        <v>2.98494325</v>
      </c>
      <c r="L31" s="208">
        <f t="shared" si="6"/>
        <v>16.349207508977827</v>
      </c>
      <c r="M31" s="203">
        <v>47.759092</v>
      </c>
    </row>
    <row r="32" spans="1:13" s="8" customFormat="1" ht="15">
      <c r="A32" s="193" t="s">
        <v>284</v>
      </c>
      <c r="B32" s="179">
        <v>250</v>
      </c>
      <c r="C32" s="284">
        <f>Volume!J32</f>
        <v>1139.8</v>
      </c>
      <c r="D32" s="318">
        <v>127.03</v>
      </c>
      <c r="E32" s="206">
        <f t="shared" si="0"/>
        <v>31757.5</v>
      </c>
      <c r="F32" s="211">
        <f t="shared" si="1"/>
        <v>11.14493770836989</v>
      </c>
      <c r="G32" s="277">
        <f t="shared" si="2"/>
        <v>46005</v>
      </c>
      <c r="H32" s="275">
        <v>5</v>
      </c>
      <c r="I32" s="207">
        <f t="shared" si="3"/>
        <v>184.02</v>
      </c>
      <c r="J32" s="214">
        <f t="shared" si="4"/>
        <v>0.16144937708369891</v>
      </c>
      <c r="K32" s="218">
        <f t="shared" si="5"/>
        <v>3.0054939375</v>
      </c>
      <c r="L32" s="208">
        <f t="shared" si="6"/>
        <v>16.461768260137717</v>
      </c>
      <c r="M32" s="219">
        <v>48.087903</v>
      </c>
    </row>
    <row r="33" spans="1:13" s="8" customFormat="1" ht="15">
      <c r="A33" s="193" t="s">
        <v>137</v>
      </c>
      <c r="B33" s="179">
        <v>1000</v>
      </c>
      <c r="C33" s="284">
        <f>Volume!J33</f>
        <v>305.6</v>
      </c>
      <c r="D33" s="318">
        <v>33.12</v>
      </c>
      <c r="E33" s="206">
        <f t="shared" si="0"/>
        <v>33120</v>
      </c>
      <c r="F33" s="211">
        <f t="shared" si="1"/>
        <v>10.837696335078533</v>
      </c>
      <c r="G33" s="277">
        <f t="shared" si="2"/>
        <v>48400</v>
      </c>
      <c r="H33" s="275">
        <v>5</v>
      </c>
      <c r="I33" s="207">
        <f t="shared" si="3"/>
        <v>48.4</v>
      </c>
      <c r="J33" s="214">
        <f t="shared" si="4"/>
        <v>0.15837696335078533</v>
      </c>
      <c r="K33" s="218">
        <f t="shared" si="5"/>
        <v>2.5117254375</v>
      </c>
      <c r="L33" s="208">
        <f t="shared" si="6"/>
        <v>13.757286803782822</v>
      </c>
      <c r="M33" s="219">
        <v>40.187607</v>
      </c>
    </row>
    <row r="34" spans="1:13" s="8" customFormat="1" ht="15">
      <c r="A34" s="193" t="s">
        <v>232</v>
      </c>
      <c r="B34" s="179">
        <v>500</v>
      </c>
      <c r="C34" s="284">
        <f>Volume!J34</f>
        <v>824.95</v>
      </c>
      <c r="D34" s="318">
        <v>87.08</v>
      </c>
      <c r="E34" s="206">
        <f t="shared" si="0"/>
        <v>43540</v>
      </c>
      <c r="F34" s="211">
        <f t="shared" si="1"/>
        <v>10.555791260076369</v>
      </c>
      <c r="G34" s="277">
        <f t="shared" si="2"/>
        <v>64163.75</v>
      </c>
      <c r="H34" s="275">
        <v>5</v>
      </c>
      <c r="I34" s="207">
        <f t="shared" si="3"/>
        <v>128.3275</v>
      </c>
      <c r="J34" s="214">
        <f t="shared" si="4"/>
        <v>0.15555791260076365</v>
      </c>
      <c r="K34" s="218">
        <f t="shared" si="5"/>
        <v>1.9979265625</v>
      </c>
      <c r="L34" s="208">
        <f t="shared" si="6"/>
        <v>10.943094465200051</v>
      </c>
      <c r="M34" s="219">
        <v>31.966825</v>
      </c>
    </row>
    <row r="35" spans="1:13" s="8" customFormat="1" ht="15">
      <c r="A35" s="193" t="s">
        <v>1</v>
      </c>
      <c r="B35" s="179">
        <v>300</v>
      </c>
      <c r="C35" s="284">
        <f>Volume!J35</f>
        <v>1425.8</v>
      </c>
      <c r="D35" s="318">
        <v>150.61</v>
      </c>
      <c r="E35" s="206">
        <f t="shared" si="0"/>
        <v>45183.00000000001</v>
      </c>
      <c r="F35" s="211">
        <f t="shared" si="1"/>
        <v>10.563192593631648</v>
      </c>
      <c r="G35" s="277">
        <f t="shared" si="2"/>
        <v>66570</v>
      </c>
      <c r="H35" s="275">
        <v>5</v>
      </c>
      <c r="I35" s="207">
        <f t="shared" si="3"/>
        <v>221.9</v>
      </c>
      <c r="J35" s="214">
        <f t="shared" si="4"/>
        <v>0.15563192593631647</v>
      </c>
      <c r="K35" s="218">
        <f t="shared" si="5"/>
        <v>1.931505625</v>
      </c>
      <c r="L35" s="208">
        <f t="shared" si="6"/>
        <v>10.579292007606144</v>
      </c>
      <c r="M35" s="219">
        <v>30.90409</v>
      </c>
    </row>
    <row r="36" spans="1:13" s="8" customFormat="1" ht="15">
      <c r="A36" s="193" t="s">
        <v>158</v>
      </c>
      <c r="B36" s="179">
        <v>1900</v>
      </c>
      <c r="C36" s="284">
        <f>Volume!J36</f>
        <v>115.95</v>
      </c>
      <c r="D36" s="318">
        <v>12.38</v>
      </c>
      <c r="E36" s="206">
        <f t="shared" si="0"/>
        <v>23522</v>
      </c>
      <c r="F36" s="211">
        <f t="shared" si="1"/>
        <v>10.677015955153085</v>
      </c>
      <c r="G36" s="277">
        <f t="shared" si="2"/>
        <v>34647.4025</v>
      </c>
      <c r="H36" s="275">
        <v>5.05</v>
      </c>
      <c r="I36" s="207">
        <f t="shared" si="3"/>
        <v>18.235474999999997</v>
      </c>
      <c r="J36" s="214">
        <f t="shared" si="4"/>
        <v>0.1572701595515308</v>
      </c>
      <c r="K36" s="218">
        <f t="shared" si="5"/>
        <v>2.1079460625</v>
      </c>
      <c r="L36" s="208">
        <f t="shared" si="6"/>
        <v>11.545696084354446</v>
      </c>
      <c r="M36" s="219">
        <v>33.727137</v>
      </c>
    </row>
    <row r="37" spans="1:13" s="8" customFormat="1" ht="15">
      <c r="A37" s="193" t="s">
        <v>407</v>
      </c>
      <c r="B37" s="179">
        <v>4950</v>
      </c>
      <c r="C37" s="284">
        <f>Volume!J37</f>
        <v>38.05</v>
      </c>
      <c r="D37" s="318">
        <v>5.63</v>
      </c>
      <c r="E37" s="206">
        <f t="shared" si="0"/>
        <v>27868.5</v>
      </c>
      <c r="F37" s="211">
        <f t="shared" si="1"/>
        <v>14.796320630749015</v>
      </c>
      <c r="G37" s="277">
        <f t="shared" si="2"/>
        <v>37643.73525</v>
      </c>
      <c r="H37" s="275">
        <v>5.19</v>
      </c>
      <c r="I37" s="207">
        <f t="shared" si="3"/>
        <v>7.604794999999999</v>
      </c>
      <c r="J37" s="214">
        <f t="shared" si="4"/>
        <v>0.19986320630749013</v>
      </c>
      <c r="K37" s="218">
        <f t="shared" si="5"/>
        <v>4.465625</v>
      </c>
      <c r="L37" s="208">
        <f t="shared" si="6"/>
        <v>24.459235458590076</v>
      </c>
      <c r="M37" s="219">
        <v>71.45</v>
      </c>
    </row>
    <row r="38" spans="1:13" s="8" customFormat="1" ht="15">
      <c r="A38" s="193" t="s">
        <v>408</v>
      </c>
      <c r="B38" s="179">
        <v>850</v>
      </c>
      <c r="C38" s="284">
        <f>Volume!J38</f>
        <v>236.65</v>
      </c>
      <c r="D38" s="318">
        <v>38.09</v>
      </c>
      <c r="E38" s="206">
        <f t="shared" si="0"/>
        <v>32376.500000000004</v>
      </c>
      <c r="F38" s="211">
        <f t="shared" si="1"/>
        <v>16.095499683076277</v>
      </c>
      <c r="G38" s="277">
        <f t="shared" si="2"/>
        <v>42434.125</v>
      </c>
      <c r="H38" s="275">
        <v>5</v>
      </c>
      <c r="I38" s="207">
        <f t="shared" si="3"/>
        <v>49.9225</v>
      </c>
      <c r="J38" s="214">
        <f t="shared" si="4"/>
        <v>0.21095499683076271</v>
      </c>
      <c r="K38" s="218">
        <f t="shared" si="5"/>
        <v>3.028125</v>
      </c>
      <c r="L38" s="208">
        <f t="shared" si="6"/>
        <v>16.585723694453314</v>
      </c>
      <c r="M38" s="219">
        <v>48.45</v>
      </c>
    </row>
    <row r="39" spans="1:13" s="8" customFormat="1" ht="15">
      <c r="A39" s="193" t="s">
        <v>285</v>
      </c>
      <c r="B39" s="179">
        <v>300</v>
      </c>
      <c r="C39" s="284">
        <f>Volume!J39</f>
        <v>542.8</v>
      </c>
      <c r="D39" s="318">
        <v>59.69</v>
      </c>
      <c r="E39" s="206">
        <f t="shared" si="0"/>
        <v>17907</v>
      </c>
      <c r="F39" s="211">
        <f t="shared" si="1"/>
        <v>10.996683861459102</v>
      </c>
      <c r="G39" s="277">
        <f t="shared" si="2"/>
        <v>26049</v>
      </c>
      <c r="H39" s="275">
        <v>5</v>
      </c>
      <c r="I39" s="207">
        <f t="shared" si="3"/>
        <v>86.83</v>
      </c>
      <c r="J39" s="214">
        <f t="shared" si="4"/>
        <v>0.15996683861459102</v>
      </c>
      <c r="K39" s="218">
        <f t="shared" si="5"/>
        <v>3.85269975</v>
      </c>
      <c r="L39" s="208">
        <f t="shared" si="6"/>
        <v>21.102105603695144</v>
      </c>
      <c r="M39" s="219">
        <v>61.643196</v>
      </c>
    </row>
    <row r="40" spans="1:13" s="8" customFormat="1" ht="15">
      <c r="A40" s="193" t="s">
        <v>159</v>
      </c>
      <c r="B40" s="179">
        <v>4500</v>
      </c>
      <c r="C40" s="284">
        <f>Volume!J40</f>
        <v>47.4</v>
      </c>
      <c r="D40" s="318">
        <v>5.13</v>
      </c>
      <c r="E40" s="206">
        <f t="shared" si="0"/>
        <v>23085</v>
      </c>
      <c r="F40" s="211">
        <f t="shared" si="1"/>
        <v>10.822784810126583</v>
      </c>
      <c r="G40" s="277">
        <f t="shared" si="2"/>
        <v>33750</v>
      </c>
      <c r="H40" s="275">
        <v>5</v>
      </c>
      <c r="I40" s="207">
        <f t="shared" si="3"/>
        <v>7.5</v>
      </c>
      <c r="J40" s="214">
        <f t="shared" si="4"/>
        <v>0.15822784810126583</v>
      </c>
      <c r="K40" s="218">
        <f t="shared" si="5"/>
        <v>2.803160125</v>
      </c>
      <c r="L40" s="208">
        <f t="shared" si="6"/>
        <v>15.35354032761501</v>
      </c>
      <c r="M40" s="219">
        <v>44.850562</v>
      </c>
    </row>
    <row r="41" spans="1:13" s="8" customFormat="1" ht="15">
      <c r="A41" s="193" t="s">
        <v>2</v>
      </c>
      <c r="B41" s="179">
        <v>1100</v>
      </c>
      <c r="C41" s="284">
        <f>Volume!J41</f>
        <v>333</v>
      </c>
      <c r="D41" s="318">
        <v>35.74</v>
      </c>
      <c r="E41" s="206">
        <f t="shared" si="0"/>
        <v>39314</v>
      </c>
      <c r="F41" s="211">
        <f t="shared" si="1"/>
        <v>10.732732732732734</v>
      </c>
      <c r="G41" s="277">
        <f t="shared" si="2"/>
        <v>57629</v>
      </c>
      <c r="H41" s="275">
        <v>5</v>
      </c>
      <c r="I41" s="207">
        <f t="shared" si="3"/>
        <v>52.39</v>
      </c>
      <c r="J41" s="214">
        <f t="shared" si="4"/>
        <v>0.15732732732732732</v>
      </c>
      <c r="K41" s="218">
        <f t="shared" si="5"/>
        <v>2.023759375</v>
      </c>
      <c r="L41" s="208">
        <f t="shared" si="6"/>
        <v>11.084586606500565</v>
      </c>
      <c r="M41" s="219">
        <v>32.38015</v>
      </c>
    </row>
    <row r="42" spans="1:13" s="8" customFormat="1" ht="15">
      <c r="A42" s="193" t="s">
        <v>409</v>
      </c>
      <c r="B42" s="179">
        <v>1150</v>
      </c>
      <c r="C42" s="284">
        <f>Volume!J42</f>
        <v>240.55</v>
      </c>
      <c r="D42" s="318">
        <v>51.02</v>
      </c>
      <c r="E42" s="206">
        <f t="shared" si="0"/>
        <v>58673</v>
      </c>
      <c r="F42" s="211">
        <f t="shared" si="1"/>
        <v>21.209727707337354</v>
      </c>
      <c r="G42" s="277">
        <f t="shared" si="2"/>
        <v>74358.06275</v>
      </c>
      <c r="H42" s="275">
        <v>5.67</v>
      </c>
      <c r="I42" s="207">
        <f t="shared" si="3"/>
        <v>64.659185</v>
      </c>
      <c r="J42" s="214">
        <f t="shared" si="4"/>
        <v>0.2687972770733735</v>
      </c>
      <c r="K42" s="218">
        <f t="shared" si="5"/>
        <v>3.5625</v>
      </c>
      <c r="L42" s="208">
        <f t="shared" si="6"/>
        <v>19.51261611112154</v>
      </c>
      <c r="M42" s="219">
        <v>57</v>
      </c>
    </row>
    <row r="43" spans="1:13" s="8" customFormat="1" ht="15">
      <c r="A43" s="193" t="s">
        <v>391</v>
      </c>
      <c r="B43" s="179">
        <v>2500</v>
      </c>
      <c r="C43" s="284">
        <f>Volume!J43</f>
        <v>137.95</v>
      </c>
      <c r="D43" s="318">
        <v>14.9</v>
      </c>
      <c r="E43" s="206">
        <f t="shared" si="0"/>
        <v>37250</v>
      </c>
      <c r="F43" s="211">
        <f t="shared" si="1"/>
        <v>10.801014860456688</v>
      </c>
      <c r="G43" s="277">
        <f t="shared" si="2"/>
        <v>54493.75</v>
      </c>
      <c r="H43" s="275">
        <v>5</v>
      </c>
      <c r="I43" s="207">
        <f t="shared" si="3"/>
        <v>21.7975</v>
      </c>
      <c r="J43" s="214">
        <f t="shared" si="4"/>
        <v>0.15801014860456689</v>
      </c>
      <c r="K43" s="218">
        <f t="shared" si="5"/>
        <v>1.8096494375</v>
      </c>
      <c r="L43" s="208">
        <f t="shared" si="6"/>
        <v>9.911858180952853</v>
      </c>
      <c r="M43" s="219">
        <v>28.954391</v>
      </c>
    </row>
    <row r="44" spans="1:13" s="8" customFormat="1" ht="15">
      <c r="A44" s="193" t="s">
        <v>78</v>
      </c>
      <c r="B44" s="179">
        <v>1600</v>
      </c>
      <c r="C44" s="284">
        <f>Volume!J44</f>
        <v>275.45</v>
      </c>
      <c r="D44" s="318">
        <v>35.4</v>
      </c>
      <c r="E44" s="206">
        <f t="shared" si="0"/>
        <v>56640</v>
      </c>
      <c r="F44" s="211">
        <f t="shared" si="1"/>
        <v>12.851697222726447</v>
      </c>
      <c r="G44" s="277">
        <f t="shared" si="2"/>
        <v>78676</v>
      </c>
      <c r="H44" s="275">
        <v>5</v>
      </c>
      <c r="I44" s="207">
        <f t="shared" si="3"/>
        <v>49.1725</v>
      </c>
      <c r="J44" s="214">
        <f t="shared" si="4"/>
        <v>0.17851697222726448</v>
      </c>
      <c r="K44" s="218">
        <f t="shared" si="5"/>
        <v>3.51753775</v>
      </c>
      <c r="L44" s="208">
        <f t="shared" si="6"/>
        <v>19.266347725509675</v>
      </c>
      <c r="M44" s="219">
        <v>56.280604</v>
      </c>
    </row>
    <row r="45" spans="1:13" s="8" customFormat="1" ht="15">
      <c r="A45" s="193" t="s">
        <v>138</v>
      </c>
      <c r="B45" s="179">
        <v>425</v>
      </c>
      <c r="C45" s="284">
        <f>Volume!J45</f>
        <v>631.4</v>
      </c>
      <c r="D45" s="318">
        <v>81.28</v>
      </c>
      <c r="E45" s="206">
        <f t="shared" si="0"/>
        <v>34544</v>
      </c>
      <c r="F45" s="211">
        <f t="shared" si="1"/>
        <v>12.872980677858727</v>
      </c>
      <c r="G45" s="277">
        <f t="shared" si="2"/>
        <v>47961.25</v>
      </c>
      <c r="H45" s="275">
        <v>5</v>
      </c>
      <c r="I45" s="207">
        <f t="shared" si="3"/>
        <v>112.85</v>
      </c>
      <c r="J45" s="214">
        <f t="shared" si="4"/>
        <v>0.17872980677858727</v>
      </c>
      <c r="K45" s="218">
        <f t="shared" si="5"/>
        <v>3.678509</v>
      </c>
      <c r="L45" s="208">
        <f t="shared" si="6"/>
        <v>20.14802357285771</v>
      </c>
      <c r="M45" s="219">
        <v>58.856144</v>
      </c>
    </row>
    <row r="46" spans="1:13" s="8" customFormat="1" ht="15">
      <c r="A46" s="193" t="s">
        <v>160</v>
      </c>
      <c r="B46" s="179">
        <v>550</v>
      </c>
      <c r="C46" s="284">
        <f>Volume!J46</f>
        <v>353.1</v>
      </c>
      <c r="D46" s="318">
        <v>37.65</v>
      </c>
      <c r="E46" s="206">
        <f t="shared" si="0"/>
        <v>20707.5</v>
      </c>
      <c r="F46" s="211">
        <f t="shared" si="1"/>
        <v>10.662701784197111</v>
      </c>
      <c r="G46" s="277">
        <f t="shared" si="2"/>
        <v>30417.75</v>
      </c>
      <c r="H46" s="275">
        <v>5</v>
      </c>
      <c r="I46" s="207">
        <f t="shared" si="3"/>
        <v>55.305</v>
      </c>
      <c r="J46" s="214">
        <f t="shared" si="4"/>
        <v>0.1566270178419711</v>
      </c>
      <c r="K46" s="218">
        <f t="shared" si="5"/>
        <v>2.7257803125</v>
      </c>
      <c r="L46" s="208">
        <f t="shared" si="6"/>
        <v>14.92971363959731</v>
      </c>
      <c r="M46" s="219">
        <v>43.612485</v>
      </c>
    </row>
    <row r="47" spans="1:13" s="8" customFormat="1" ht="15">
      <c r="A47" s="193" t="s">
        <v>161</v>
      </c>
      <c r="B47" s="179">
        <v>6900</v>
      </c>
      <c r="C47" s="284">
        <f>Volume!J47</f>
        <v>34.2</v>
      </c>
      <c r="D47" s="318">
        <v>3.72</v>
      </c>
      <c r="E47" s="206">
        <f t="shared" si="0"/>
        <v>25668</v>
      </c>
      <c r="F47" s="211">
        <f t="shared" si="1"/>
        <v>10.877192982456139</v>
      </c>
      <c r="G47" s="277">
        <f t="shared" si="2"/>
        <v>37467</v>
      </c>
      <c r="H47" s="275">
        <v>5</v>
      </c>
      <c r="I47" s="207">
        <f t="shared" si="3"/>
        <v>5.43</v>
      </c>
      <c r="J47" s="214">
        <f t="shared" si="4"/>
        <v>0.15877192982456137</v>
      </c>
      <c r="K47" s="218">
        <f t="shared" si="5"/>
        <v>2.302460875</v>
      </c>
      <c r="L47" s="208">
        <f t="shared" si="6"/>
        <v>12.611097590105826</v>
      </c>
      <c r="M47" s="219">
        <v>36.839374</v>
      </c>
    </row>
    <row r="48" spans="1:13" s="8" customFormat="1" ht="15">
      <c r="A48" s="193" t="s">
        <v>392</v>
      </c>
      <c r="B48" s="179">
        <v>1800</v>
      </c>
      <c r="C48" s="284">
        <f>Volume!J48</f>
        <v>251.05</v>
      </c>
      <c r="D48" s="318">
        <v>36.5</v>
      </c>
      <c r="E48" s="206">
        <f t="shared" si="0"/>
        <v>65700</v>
      </c>
      <c r="F48" s="211">
        <f t="shared" si="1"/>
        <v>14.538936466839274</v>
      </c>
      <c r="G48" s="277">
        <f t="shared" si="2"/>
        <v>88294.5</v>
      </c>
      <c r="H48" s="275">
        <v>5</v>
      </c>
      <c r="I48" s="207">
        <f t="shared" si="3"/>
        <v>49.0525</v>
      </c>
      <c r="J48" s="214">
        <f t="shared" si="4"/>
        <v>0.19538936466839274</v>
      </c>
      <c r="K48" s="218">
        <f t="shared" si="5"/>
        <v>2.734375</v>
      </c>
      <c r="L48" s="208">
        <f t="shared" si="6"/>
        <v>14.976788681781887</v>
      </c>
      <c r="M48" s="219">
        <v>43.75</v>
      </c>
    </row>
    <row r="49" spans="1:13" s="8" customFormat="1" ht="15">
      <c r="A49" s="193" t="s">
        <v>3</v>
      </c>
      <c r="B49" s="179">
        <v>1250</v>
      </c>
      <c r="C49" s="284">
        <f>Volume!J49</f>
        <v>210.15</v>
      </c>
      <c r="D49" s="318">
        <v>22.35</v>
      </c>
      <c r="E49" s="206">
        <f t="shared" si="0"/>
        <v>27937.5</v>
      </c>
      <c r="F49" s="211">
        <f t="shared" si="1"/>
        <v>10.635260528194147</v>
      </c>
      <c r="G49" s="277">
        <f t="shared" si="2"/>
        <v>41071.875</v>
      </c>
      <c r="H49" s="275">
        <v>5</v>
      </c>
      <c r="I49" s="207">
        <f t="shared" si="3"/>
        <v>32.8575</v>
      </c>
      <c r="J49" s="214">
        <f t="shared" si="4"/>
        <v>0.15635260528194148</v>
      </c>
      <c r="K49" s="218">
        <f t="shared" si="5"/>
        <v>1.9413674375</v>
      </c>
      <c r="L49" s="208">
        <f t="shared" si="6"/>
        <v>10.633307379247508</v>
      </c>
      <c r="M49" s="219">
        <v>31.061879</v>
      </c>
    </row>
    <row r="50" spans="1:13" s="8" customFormat="1" ht="15">
      <c r="A50" s="193" t="s">
        <v>218</v>
      </c>
      <c r="B50" s="179">
        <v>1050</v>
      </c>
      <c r="C50" s="284">
        <f>Volume!J50</f>
        <v>361.8</v>
      </c>
      <c r="D50" s="318">
        <v>39.16</v>
      </c>
      <c r="E50" s="206">
        <f t="shared" si="0"/>
        <v>41118</v>
      </c>
      <c r="F50" s="211">
        <f t="shared" si="1"/>
        <v>10.823659480375897</v>
      </c>
      <c r="G50" s="277">
        <f t="shared" si="2"/>
        <v>60112.5</v>
      </c>
      <c r="H50" s="275">
        <v>5</v>
      </c>
      <c r="I50" s="207">
        <f t="shared" si="3"/>
        <v>57.25</v>
      </c>
      <c r="J50" s="214">
        <f t="shared" si="4"/>
        <v>0.15823659480375898</v>
      </c>
      <c r="K50" s="218">
        <f t="shared" si="5"/>
        <v>2.2033485625</v>
      </c>
      <c r="L50" s="208">
        <f t="shared" si="6"/>
        <v>12.068237097278313</v>
      </c>
      <c r="M50" s="219">
        <v>35.253577</v>
      </c>
    </row>
    <row r="51" spans="1:13" s="8" customFormat="1" ht="15">
      <c r="A51" s="193" t="s">
        <v>162</v>
      </c>
      <c r="B51" s="179">
        <v>1200</v>
      </c>
      <c r="C51" s="284">
        <f>Volume!J51</f>
        <v>321.7</v>
      </c>
      <c r="D51" s="318">
        <v>38.23</v>
      </c>
      <c r="E51" s="206">
        <f t="shared" si="0"/>
        <v>45875.99999999999</v>
      </c>
      <c r="F51" s="211">
        <f t="shared" si="1"/>
        <v>11.883742617345353</v>
      </c>
      <c r="G51" s="277">
        <f t="shared" si="2"/>
        <v>65177.99999999999</v>
      </c>
      <c r="H51" s="275">
        <v>5</v>
      </c>
      <c r="I51" s="207">
        <f t="shared" si="3"/>
        <v>54.31499999999999</v>
      </c>
      <c r="J51" s="214">
        <f t="shared" si="4"/>
        <v>0.16883742617345351</v>
      </c>
      <c r="K51" s="218">
        <f t="shared" si="5"/>
        <v>3.3854694375</v>
      </c>
      <c r="L51" s="208">
        <f t="shared" si="6"/>
        <v>18.54297978663076</v>
      </c>
      <c r="M51" s="219">
        <v>54.167511</v>
      </c>
    </row>
    <row r="52" spans="1:13" s="8" customFormat="1" ht="15">
      <c r="A52" s="193" t="s">
        <v>286</v>
      </c>
      <c r="B52" s="179">
        <v>1000</v>
      </c>
      <c r="C52" s="284">
        <f>Volume!J52</f>
        <v>245.2</v>
      </c>
      <c r="D52" s="318">
        <v>30.58</v>
      </c>
      <c r="E52" s="206">
        <f t="shared" si="0"/>
        <v>30580</v>
      </c>
      <c r="F52" s="211">
        <f t="shared" si="1"/>
        <v>12.471451876019577</v>
      </c>
      <c r="G52" s="277">
        <f t="shared" si="2"/>
        <v>42840</v>
      </c>
      <c r="H52" s="275">
        <v>5</v>
      </c>
      <c r="I52" s="207">
        <f t="shared" si="3"/>
        <v>42.84</v>
      </c>
      <c r="J52" s="214">
        <f t="shared" si="4"/>
        <v>0.17471451876019578</v>
      </c>
      <c r="K52" s="218">
        <f t="shared" si="5"/>
        <v>3.8871326875</v>
      </c>
      <c r="L52" s="208">
        <f t="shared" si="6"/>
        <v>21.290702569594295</v>
      </c>
      <c r="M52" s="219">
        <v>62.194123</v>
      </c>
    </row>
    <row r="53" spans="1:13" s="8" customFormat="1" ht="15">
      <c r="A53" s="193" t="s">
        <v>183</v>
      </c>
      <c r="B53" s="179">
        <v>950</v>
      </c>
      <c r="C53" s="284">
        <f>Volume!J53</f>
        <v>321.35</v>
      </c>
      <c r="D53" s="318">
        <v>34.83</v>
      </c>
      <c r="E53" s="206">
        <f t="shared" si="0"/>
        <v>33088.5</v>
      </c>
      <c r="F53" s="211">
        <f t="shared" si="1"/>
        <v>10.838649447642757</v>
      </c>
      <c r="G53" s="277">
        <f t="shared" si="2"/>
        <v>48352.625</v>
      </c>
      <c r="H53" s="275">
        <v>5</v>
      </c>
      <c r="I53" s="207">
        <f t="shared" si="3"/>
        <v>50.8975</v>
      </c>
      <c r="J53" s="214">
        <f t="shared" si="4"/>
        <v>0.15838649447642755</v>
      </c>
      <c r="K53" s="218">
        <f t="shared" si="5"/>
        <v>2.784402875</v>
      </c>
      <c r="L53" s="208">
        <f t="shared" si="6"/>
        <v>15.250802638197374</v>
      </c>
      <c r="M53" s="219">
        <v>44.550446</v>
      </c>
    </row>
    <row r="54" spans="1:13" s="8" customFormat="1" ht="15">
      <c r="A54" s="193" t="s">
        <v>219</v>
      </c>
      <c r="B54" s="179">
        <v>2700</v>
      </c>
      <c r="C54" s="284">
        <f>Volume!J54</f>
        <v>102.9</v>
      </c>
      <c r="D54" s="318">
        <v>11.17</v>
      </c>
      <c r="E54" s="206">
        <f t="shared" si="0"/>
        <v>30159</v>
      </c>
      <c r="F54" s="211">
        <f t="shared" si="1"/>
        <v>10.85519922254616</v>
      </c>
      <c r="G54" s="277">
        <f t="shared" si="2"/>
        <v>44050.5</v>
      </c>
      <c r="H54" s="275">
        <v>5</v>
      </c>
      <c r="I54" s="207">
        <f t="shared" si="3"/>
        <v>16.315</v>
      </c>
      <c r="J54" s="214">
        <f t="shared" si="4"/>
        <v>0.15855199222546162</v>
      </c>
      <c r="K54" s="218">
        <f t="shared" si="5"/>
        <v>1.75628475</v>
      </c>
      <c r="L54" s="208">
        <f t="shared" si="6"/>
        <v>9.619567749773214</v>
      </c>
      <c r="M54" s="219">
        <v>28.100556</v>
      </c>
    </row>
    <row r="55" spans="1:13" s="8" customFormat="1" ht="15">
      <c r="A55" s="193" t="s">
        <v>410</v>
      </c>
      <c r="B55" s="179">
        <v>5250</v>
      </c>
      <c r="C55" s="284">
        <f>Volume!J55</f>
        <v>48.6</v>
      </c>
      <c r="D55" s="318">
        <v>9.34</v>
      </c>
      <c r="E55" s="206">
        <f t="shared" si="0"/>
        <v>49035</v>
      </c>
      <c r="F55" s="211">
        <f t="shared" si="1"/>
        <v>19.218106995884774</v>
      </c>
      <c r="G55" s="277">
        <f t="shared" si="2"/>
        <v>61792.5</v>
      </c>
      <c r="H55" s="275">
        <v>5</v>
      </c>
      <c r="I55" s="207">
        <f t="shared" si="3"/>
        <v>11.77</v>
      </c>
      <c r="J55" s="214">
        <f t="shared" si="4"/>
        <v>0.24218106995884772</v>
      </c>
      <c r="K55" s="218">
        <f t="shared" si="5"/>
        <v>3.8525</v>
      </c>
      <c r="L55" s="208">
        <f t="shared" si="6"/>
        <v>21.101011527886524</v>
      </c>
      <c r="M55" s="219">
        <v>61.64</v>
      </c>
    </row>
    <row r="56" spans="1:13" s="8" customFormat="1" ht="15">
      <c r="A56" s="193" t="s">
        <v>163</v>
      </c>
      <c r="B56" s="179">
        <v>62</v>
      </c>
      <c r="C56" s="284">
        <f>Volume!J56</f>
        <v>6285.75</v>
      </c>
      <c r="D56" s="318">
        <v>972.84</v>
      </c>
      <c r="E56" s="206">
        <f t="shared" si="0"/>
        <v>60316.08</v>
      </c>
      <c r="F56" s="211">
        <f t="shared" si="1"/>
        <v>15.476912062999643</v>
      </c>
      <c r="G56" s="277">
        <f t="shared" si="2"/>
        <v>79801.905</v>
      </c>
      <c r="H56" s="275">
        <v>5</v>
      </c>
      <c r="I56" s="207">
        <f t="shared" si="3"/>
        <v>1287.1275</v>
      </c>
      <c r="J56" s="214">
        <f t="shared" si="4"/>
        <v>0.20476912062999644</v>
      </c>
      <c r="K56" s="218">
        <f t="shared" si="5"/>
        <v>3.5696378125</v>
      </c>
      <c r="L56" s="208">
        <f t="shared" si="6"/>
        <v>19.551711520296465</v>
      </c>
      <c r="M56" s="219">
        <v>57.114205</v>
      </c>
    </row>
    <row r="57" spans="1:13" s="8" customFormat="1" ht="15">
      <c r="A57" s="193" t="s">
        <v>194</v>
      </c>
      <c r="B57" s="179">
        <v>400</v>
      </c>
      <c r="C57" s="284">
        <f>Volume!J57</f>
        <v>641.6</v>
      </c>
      <c r="D57" s="318">
        <v>68.36</v>
      </c>
      <c r="E57" s="206">
        <f t="shared" si="0"/>
        <v>27344</v>
      </c>
      <c r="F57" s="211">
        <f t="shared" si="1"/>
        <v>10.654613466334165</v>
      </c>
      <c r="G57" s="277">
        <f t="shared" si="2"/>
        <v>40663.616</v>
      </c>
      <c r="H57" s="275">
        <v>5.19</v>
      </c>
      <c r="I57" s="207">
        <f t="shared" si="3"/>
        <v>101.65904</v>
      </c>
      <c r="J57" s="214">
        <f t="shared" si="4"/>
        <v>0.15844613466334165</v>
      </c>
      <c r="K57" s="218">
        <f t="shared" si="5"/>
        <v>1.9054481875</v>
      </c>
      <c r="L57" s="208">
        <f t="shared" si="6"/>
        <v>10.436569544510833</v>
      </c>
      <c r="M57" s="219">
        <v>30.487171</v>
      </c>
    </row>
    <row r="58" spans="1:13" s="8" customFormat="1" ht="15">
      <c r="A58" s="193" t="s">
        <v>411</v>
      </c>
      <c r="B58" s="179">
        <v>150</v>
      </c>
      <c r="C58" s="284">
        <f>Volume!J58</f>
        <v>2308.45</v>
      </c>
      <c r="D58" s="318">
        <v>524.77</v>
      </c>
      <c r="E58" s="206">
        <f t="shared" si="0"/>
        <v>78715.5</v>
      </c>
      <c r="F58" s="211">
        <f t="shared" si="1"/>
        <v>22.732569473023027</v>
      </c>
      <c r="G58" s="277">
        <f t="shared" si="2"/>
        <v>96028.875</v>
      </c>
      <c r="H58" s="275">
        <v>5</v>
      </c>
      <c r="I58" s="207">
        <f t="shared" si="3"/>
        <v>640.1925</v>
      </c>
      <c r="J58" s="214">
        <f t="shared" si="4"/>
        <v>0.2773256947302303</v>
      </c>
      <c r="K58" s="218">
        <f t="shared" si="5"/>
        <v>5.545</v>
      </c>
      <c r="L58" s="208">
        <f t="shared" si="6"/>
        <v>30.37121581366146</v>
      </c>
      <c r="M58" s="219">
        <v>88.72</v>
      </c>
    </row>
    <row r="59" spans="1:13" s="8" customFormat="1" ht="15">
      <c r="A59" s="193" t="s">
        <v>412</v>
      </c>
      <c r="B59" s="179">
        <v>200</v>
      </c>
      <c r="C59" s="284">
        <f>Volume!J59</f>
        <v>1085.6</v>
      </c>
      <c r="D59" s="318">
        <v>165.85</v>
      </c>
      <c r="E59" s="206">
        <f t="shared" si="0"/>
        <v>33170</v>
      </c>
      <c r="F59" s="211">
        <f t="shared" si="1"/>
        <v>15.277266028002948</v>
      </c>
      <c r="G59" s="277">
        <f t="shared" si="2"/>
        <v>44612.224</v>
      </c>
      <c r="H59" s="275">
        <v>5.27</v>
      </c>
      <c r="I59" s="207">
        <f t="shared" si="3"/>
        <v>223.06112000000002</v>
      </c>
      <c r="J59" s="214">
        <f t="shared" si="4"/>
        <v>0.2054726602800295</v>
      </c>
      <c r="K59" s="218">
        <f t="shared" si="5"/>
        <v>3.95125</v>
      </c>
      <c r="L59" s="208">
        <f t="shared" si="6"/>
        <v>21.641887553422876</v>
      </c>
      <c r="M59" s="219">
        <v>63.22</v>
      </c>
    </row>
    <row r="60" spans="1:13" s="8" customFormat="1" ht="15">
      <c r="A60" s="193" t="s">
        <v>220</v>
      </c>
      <c r="B60" s="179">
        <v>2400</v>
      </c>
      <c r="C60" s="284">
        <f>Volume!J60</f>
        <v>113.7</v>
      </c>
      <c r="D60" s="318">
        <v>12.28</v>
      </c>
      <c r="E60" s="206">
        <f t="shared" si="0"/>
        <v>29472</v>
      </c>
      <c r="F60" s="211">
        <f t="shared" si="1"/>
        <v>10.800351802990324</v>
      </c>
      <c r="G60" s="277">
        <f t="shared" si="2"/>
        <v>43116</v>
      </c>
      <c r="H60" s="275">
        <v>5</v>
      </c>
      <c r="I60" s="207">
        <f t="shared" si="3"/>
        <v>17.965</v>
      </c>
      <c r="J60" s="214">
        <f t="shared" si="4"/>
        <v>0.15800351802990326</v>
      </c>
      <c r="K60" s="218">
        <f t="shared" si="5"/>
        <v>3.3233994375</v>
      </c>
      <c r="L60" s="208">
        <f t="shared" si="6"/>
        <v>18.203008395187304</v>
      </c>
      <c r="M60" s="219">
        <v>53.174391</v>
      </c>
    </row>
    <row r="61" spans="1:13" s="8" customFormat="1" ht="15">
      <c r="A61" s="193" t="s">
        <v>164</v>
      </c>
      <c r="B61" s="179">
        <v>5650</v>
      </c>
      <c r="C61" s="284">
        <f>Volume!J61</f>
        <v>53.5</v>
      </c>
      <c r="D61" s="318">
        <v>5.84</v>
      </c>
      <c r="E61" s="206">
        <f t="shared" si="0"/>
        <v>32996</v>
      </c>
      <c r="F61" s="211">
        <f t="shared" si="1"/>
        <v>10.91588785046729</v>
      </c>
      <c r="G61" s="277">
        <f t="shared" si="2"/>
        <v>48109.75</v>
      </c>
      <c r="H61" s="275">
        <v>5</v>
      </c>
      <c r="I61" s="207">
        <f t="shared" si="3"/>
        <v>8.515</v>
      </c>
      <c r="J61" s="214">
        <f t="shared" si="4"/>
        <v>0.15915887850467292</v>
      </c>
      <c r="K61" s="218">
        <f t="shared" si="5"/>
        <v>3.87681475</v>
      </c>
      <c r="L61" s="208">
        <f t="shared" si="6"/>
        <v>21.234188898437512</v>
      </c>
      <c r="M61" s="219">
        <v>62.029036</v>
      </c>
    </row>
    <row r="62" spans="1:13" s="8" customFormat="1" ht="15">
      <c r="A62" s="193" t="s">
        <v>165</v>
      </c>
      <c r="B62" s="179">
        <v>1300</v>
      </c>
      <c r="C62" s="284">
        <f>Volume!J62</f>
        <v>293.8</v>
      </c>
      <c r="D62" s="318">
        <v>30.71</v>
      </c>
      <c r="E62" s="206">
        <f t="shared" si="0"/>
        <v>39923</v>
      </c>
      <c r="F62" s="211">
        <f t="shared" si="1"/>
        <v>10.452688904016338</v>
      </c>
      <c r="G62" s="277">
        <f t="shared" si="2"/>
        <v>59020</v>
      </c>
      <c r="H62" s="275">
        <v>5</v>
      </c>
      <c r="I62" s="207">
        <f t="shared" si="3"/>
        <v>45.4</v>
      </c>
      <c r="J62" s="214">
        <f t="shared" si="4"/>
        <v>0.15452688904016337</v>
      </c>
      <c r="K62" s="218">
        <f t="shared" si="5"/>
        <v>3.060328625</v>
      </c>
      <c r="L62" s="208">
        <f t="shared" si="6"/>
        <v>16.762110212912685</v>
      </c>
      <c r="M62" s="219">
        <v>48.965258</v>
      </c>
    </row>
    <row r="63" spans="1:13" s="8" customFormat="1" ht="15">
      <c r="A63" s="193" t="s">
        <v>413</v>
      </c>
      <c r="B63" s="179">
        <v>150</v>
      </c>
      <c r="C63" s="284">
        <f>Volume!J63</f>
        <v>2686.65</v>
      </c>
      <c r="D63" s="318">
        <v>366.65</v>
      </c>
      <c r="E63" s="206">
        <f t="shared" si="0"/>
        <v>54997.5</v>
      </c>
      <c r="F63" s="211">
        <f t="shared" si="1"/>
        <v>13.647106991978857</v>
      </c>
      <c r="G63" s="277">
        <f t="shared" si="2"/>
        <v>75147.375</v>
      </c>
      <c r="H63" s="275">
        <v>5</v>
      </c>
      <c r="I63" s="207">
        <f t="shared" si="3"/>
        <v>500.9825</v>
      </c>
      <c r="J63" s="214">
        <f t="shared" si="4"/>
        <v>0.1864710699197886</v>
      </c>
      <c r="K63" s="218">
        <f t="shared" si="5"/>
        <v>3.04125</v>
      </c>
      <c r="L63" s="208">
        <f t="shared" si="6"/>
        <v>16.657612280125864</v>
      </c>
      <c r="M63" s="219">
        <v>48.66</v>
      </c>
    </row>
    <row r="64" spans="1:13" s="8" customFormat="1" ht="15">
      <c r="A64" s="193" t="s">
        <v>89</v>
      </c>
      <c r="B64" s="179">
        <v>750</v>
      </c>
      <c r="C64" s="284">
        <f>Volume!J64</f>
        <v>297.35</v>
      </c>
      <c r="D64" s="318">
        <v>39.03</v>
      </c>
      <c r="E64" s="206">
        <f t="shared" si="0"/>
        <v>29272.5</v>
      </c>
      <c r="F64" s="211">
        <f t="shared" si="1"/>
        <v>13.125945855052967</v>
      </c>
      <c r="G64" s="277">
        <f t="shared" si="2"/>
        <v>40735.3425</v>
      </c>
      <c r="H64" s="275">
        <v>5.14</v>
      </c>
      <c r="I64" s="207">
        <f t="shared" si="3"/>
        <v>54.31379</v>
      </c>
      <c r="J64" s="214">
        <f t="shared" si="4"/>
        <v>0.18265945855052965</v>
      </c>
      <c r="K64" s="218">
        <f t="shared" si="5"/>
        <v>2.8160874375</v>
      </c>
      <c r="L64" s="208">
        <f t="shared" si="6"/>
        <v>15.424346134256695</v>
      </c>
      <c r="M64" s="219">
        <v>45.057399</v>
      </c>
    </row>
    <row r="65" spans="1:13" s="8" customFormat="1" ht="15">
      <c r="A65" s="193" t="s">
        <v>287</v>
      </c>
      <c r="B65" s="179">
        <v>2000</v>
      </c>
      <c r="C65" s="284">
        <f>Volume!J65</f>
        <v>198.85</v>
      </c>
      <c r="D65" s="318">
        <v>19.73</v>
      </c>
      <c r="E65" s="206">
        <f t="shared" si="0"/>
        <v>39460</v>
      </c>
      <c r="F65" s="211">
        <f t="shared" si="1"/>
        <v>9.922051797837566</v>
      </c>
      <c r="G65" s="277">
        <f t="shared" si="2"/>
        <v>59345</v>
      </c>
      <c r="H65" s="275">
        <v>5</v>
      </c>
      <c r="I65" s="207">
        <f t="shared" si="3"/>
        <v>29.6725</v>
      </c>
      <c r="J65" s="214">
        <f t="shared" si="4"/>
        <v>0.14922051797837566</v>
      </c>
      <c r="K65" s="218">
        <f t="shared" si="5"/>
        <v>3.6678045625</v>
      </c>
      <c r="L65" s="208">
        <f t="shared" si="6"/>
        <v>20.08939295401617</v>
      </c>
      <c r="M65" s="219">
        <v>58.684873</v>
      </c>
    </row>
    <row r="66" spans="1:13" s="8" customFormat="1" ht="15">
      <c r="A66" s="193" t="s">
        <v>414</v>
      </c>
      <c r="B66" s="179">
        <v>350</v>
      </c>
      <c r="C66" s="284">
        <f>Volume!J66</f>
        <v>542.55</v>
      </c>
      <c r="D66" s="318">
        <v>73.02</v>
      </c>
      <c r="E66" s="206">
        <f t="shared" si="0"/>
        <v>25557</v>
      </c>
      <c r="F66" s="211">
        <f t="shared" si="1"/>
        <v>13.458667403925906</v>
      </c>
      <c r="G66" s="277">
        <f t="shared" si="2"/>
        <v>35526.35625</v>
      </c>
      <c r="H66" s="275">
        <v>5.25</v>
      </c>
      <c r="I66" s="207">
        <f t="shared" si="3"/>
        <v>101.503875</v>
      </c>
      <c r="J66" s="214">
        <f t="shared" si="4"/>
        <v>0.18708667403925905</v>
      </c>
      <c r="K66" s="218">
        <f t="shared" si="5"/>
        <v>3.4875</v>
      </c>
      <c r="L66" s="208">
        <f t="shared" si="6"/>
        <v>19.101824192992666</v>
      </c>
      <c r="M66" s="219">
        <v>55.8</v>
      </c>
    </row>
    <row r="67" spans="1:13" s="8" customFormat="1" ht="15">
      <c r="A67" s="193" t="s">
        <v>271</v>
      </c>
      <c r="B67" s="179">
        <v>1200</v>
      </c>
      <c r="C67" s="284">
        <f>Volume!J67</f>
        <v>313.25</v>
      </c>
      <c r="D67" s="318">
        <v>38.43</v>
      </c>
      <c r="E67" s="206">
        <f t="shared" si="0"/>
        <v>46116</v>
      </c>
      <c r="F67" s="211">
        <f t="shared" si="1"/>
        <v>12.268156424581006</v>
      </c>
      <c r="G67" s="277">
        <f t="shared" si="2"/>
        <v>64911</v>
      </c>
      <c r="H67" s="275">
        <v>5</v>
      </c>
      <c r="I67" s="207">
        <f t="shared" si="3"/>
        <v>54.0925</v>
      </c>
      <c r="J67" s="214">
        <f t="shared" si="4"/>
        <v>0.17268156424581005</v>
      </c>
      <c r="K67" s="218">
        <f t="shared" si="5"/>
        <v>3.15631875</v>
      </c>
      <c r="L67" s="208">
        <f t="shared" si="6"/>
        <v>17.28786978051509</v>
      </c>
      <c r="M67" s="219">
        <v>50.5011</v>
      </c>
    </row>
    <row r="68" spans="1:13" s="8" customFormat="1" ht="15">
      <c r="A68" s="193" t="s">
        <v>221</v>
      </c>
      <c r="B68" s="179">
        <v>300</v>
      </c>
      <c r="C68" s="284">
        <f>Volume!J68</f>
        <v>1269.3</v>
      </c>
      <c r="D68" s="318">
        <v>138.83</v>
      </c>
      <c r="E68" s="206">
        <f t="shared" si="0"/>
        <v>41649.00000000001</v>
      </c>
      <c r="F68" s="211">
        <f t="shared" si="1"/>
        <v>10.93752461986922</v>
      </c>
      <c r="G68" s="277">
        <f t="shared" si="2"/>
        <v>60688.50000000001</v>
      </c>
      <c r="H68" s="275">
        <v>5</v>
      </c>
      <c r="I68" s="207">
        <f t="shared" si="3"/>
        <v>202.29500000000002</v>
      </c>
      <c r="J68" s="214">
        <f t="shared" si="4"/>
        <v>0.1593752461986922</v>
      </c>
      <c r="K68" s="218">
        <f t="shared" si="5"/>
        <v>2.0622700625</v>
      </c>
      <c r="L68" s="208">
        <f t="shared" si="6"/>
        <v>11.295518328988388</v>
      </c>
      <c r="M68" s="219">
        <v>32.996321</v>
      </c>
    </row>
    <row r="69" spans="1:13" s="8" customFormat="1" ht="15">
      <c r="A69" s="193" t="s">
        <v>233</v>
      </c>
      <c r="B69" s="179">
        <v>1000</v>
      </c>
      <c r="C69" s="284">
        <f>Volume!J69</f>
        <v>586.85</v>
      </c>
      <c r="D69" s="318">
        <v>74.74</v>
      </c>
      <c r="E69" s="206">
        <f t="shared" si="0"/>
        <v>74740</v>
      </c>
      <c r="F69" s="211">
        <f t="shared" si="1"/>
        <v>12.735792792025219</v>
      </c>
      <c r="G69" s="277">
        <f t="shared" si="2"/>
        <v>104082.5</v>
      </c>
      <c r="H69" s="275">
        <v>5</v>
      </c>
      <c r="I69" s="207">
        <f t="shared" si="3"/>
        <v>104.0825</v>
      </c>
      <c r="J69" s="214">
        <f t="shared" si="4"/>
        <v>0.17735792792025218</v>
      </c>
      <c r="K69" s="218">
        <f t="shared" si="5"/>
        <v>3.8332605</v>
      </c>
      <c r="L69" s="208">
        <f t="shared" si="6"/>
        <v>20.99563244643532</v>
      </c>
      <c r="M69" s="219">
        <v>61.332168</v>
      </c>
    </row>
    <row r="70" spans="1:13" s="8" customFormat="1" ht="15">
      <c r="A70" s="193" t="s">
        <v>166</v>
      </c>
      <c r="B70" s="179">
        <v>2950</v>
      </c>
      <c r="C70" s="284">
        <f>Volume!J70</f>
        <v>105.35</v>
      </c>
      <c r="D70" s="318">
        <v>11.48</v>
      </c>
      <c r="E70" s="206">
        <f t="shared" si="0"/>
        <v>33866</v>
      </c>
      <c r="F70" s="211">
        <f t="shared" si="1"/>
        <v>10.89700996677741</v>
      </c>
      <c r="G70" s="277">
        <f t="shared" si="2"/>
        <v>49405.125</v>
      </c>
      <c r="H70" s="275">
        <v>5</v>
      </c>
      <c r="I70" s="207">
        <f t="shared" si="3"/>
        <v>16.7475</v>
      </c>
      <c r="J70" s="214">
        <f t="shared" si="4"/>
        <v>0.1589700996677741</v>
      </c>
      <c r="K70" s="218">
        <f t="shared" si="5"/>
        <v>2.3028273125</v>
      </c>
      <c r="L70" s="208">
        <f t="shared" si="6"/>
        <v>12.613104650952483</v>
      </c>
      <c r="M70" s="219">
        <v>36.845237</v>
      </c>
    </row>
    <row r="71" spans="1:13" s="8" customFormat="1" ht="15">
      <c r="A71" s="193" t="s">
        <v>222</v>
      </c>
      <c r="B71" s="179">
        <v>88</v>
      </c>
      <c r="C71" s="284">
        <f>Volume!J71</f>
        <v>2511.45</v>
      </c>
      <c r="D71" s="318">
        <v>261.15</v>
      </c>
      <c r="E71" s="206">
        <f aca="true" t="shared" si="7" ref="E71:E135">D71*B71</f>
        <v>22981.199999999997</v>
      </c>
      <c r="F71" s="211">
        <f aca="true" t="shared" si="8" ref="F71:F135">D71/C71*100</f>
        <v>10.398375440482589</v>
      </c>
      <c r="G71" s="277">
        <f aca="true" t="shared" si="9" ref="G71:G135">(B71*C71)*H71%+E71</f>
        <v>34031.579999999994</v>
      </c>
      <c r="H71" s="275">
        <v>5</v>
      </c>
      <c r="I71" s="207">
        <f t="shared" si="3"/>
        <v>386.7224999999999</v>
      </c>
      <c r="J71" s="214">
        <f t="shared" si="4"/>
        <v>0.15398375440482587</v>
      </c>
      <c r="K71" s="218">
        <f aca="true" t="shared" si="10" ref="K71:K135">M71/16</f>
        <v>2.0373401875</v>
      </c>
      <c r="L71" s="208">
        <f aca="true" t="shared" si="11" ref="L71:L135">K71*SQRT(30)</f>
        <v>11.158971780055547</v>
      </c>
      <c r="M71" s="219">
        <v>32.597443</v>
      </c>
    </row>
    <row r="72" spans="1:13" s="8" customFormat="1" ht="15">
      <c r="A72" s="193" t="s">
        <v>288</v>
      </c>
      <c r="B72" s="179">
        <v>1500</v>
      </c>
      <c r="C72" s="284">
        <f>Volume!J72</f>
        <v>230.15</v>
      </c>
      <c r="D72" s="318">
        <v>29.37</v>
      </c>
      <c r="E72" s="206">
        <f t="shared" si="7"/>
        <v>44055</v>
      </c>
      <c r="F72" s="211">
        <f t="shared" si="8"/>
        <v>12.761242667825332</v>
      </c>
      <c r="G72" s="277">
        <f t="shared" si="9"/>
        <v>61316.25</v>
      </c>
      <c r="H72" s="275">
        <v>5</v>
      </c>
      <c r="I72" s="207">
        <f aca="true" t="shared" si="12" ref="I72:I136">G72/B72</f>
        <v>40.8775</v>
      </c>
      <c r="J72" s="214">
        <f aca="true" t="shared" si="13" ref="J72:J136">I72/C72</f>
        <v>0.1776124266782533</v>
      </c>
      <c r="K72" s="218">
        <f t="shared" si="10"/>
        <v>3.58289025</v>
      </c>
      <c r="L72" s="208">
        <f t="shared" si="11"/>
        <v>19.62429810990324</v>
      </c>
      <c r="M72" s="219">
        <v>57.326244</v>
      </c>
    </row>
    <row r="73" spans="1:13" s="8" customFormat="1" ht="15">
      <c r="A73" s="193" t="s">
        <v>289</v>
      </c>
      <c r="B73" s="179">
        <v>1400</v>
      </c>
      <c r="C73" s="284">
        <f>Volume!J73</f>
        <v>152.2</v>
      </c>
      <c r="D73" s="318">
        <v>22.42</v>
      </c>
      <c r="E73" s="206">
        <f t="shared" si="7"/>
        <v>31388.000000000004</v>
      </c>
      <c r="F73" s="211">
        <f t="shared" si="8"/>
        <v>14.73061760840999</v>
      </c>
      <c r="G73" s="277">
        <f t="shared" si="9"/>
        <v>42042</v>
      </c>
      <c r="H73" s="275">
        <v>5</v>
      </c>
      <c r="I73" s="207">
        <f t="shared" si="12"/>
        <v>30.03</v>
      </c>
      <c r="J73" s="214">
        <f t="shared" si="13"/>
        <v>0.1973061760840999</v>
      </c>
      <c r="K73" s="218">
        <f t="shared" si="10"/>
        <v>2.8057205</v>
      </c>
      <c r="L73" s="208">
        <f t="shared" si="11"/>
        <v>15.367564079046735</v>
      </c>
      <c r="M73" s="219">
        <v>44.891528</v>
      </c>
    </row>
    <row r="74" spans="1:13" s="8" customFormat="1" ht="15">
      <c r="A74" s="193" t="s">
        <v>195</v>
      </c>
      <c r="B74" s="179">
        <v>2062</v>
      </c>
      <c r="C74" s="284">
        <f>Volume!J74</f>
        <v>118.15</v>
      </c>
      <c r="D74" s="318">
        <v>12.18</v>
      </c>
      <c r="E74" s="206">
        <f t="shared" si="7"/>
        <v>25115.16</v>
      </c>
      <c r="F74" s="211">
        <f t="shared" si="8"/>
        <v>10.308929327126533</v>
      </c>
      <c r="G74" s="277">
        <f t="shared" si="9"/>
        <v>37296.425</v>
      </c>
      <c r="H74" s="275">
        <v>5</v>
      </c>
      <c r="I74" s="207">
        <f t="shared" si="12"/>
        <v>18.087500000000002</v>
      </c>
      <c r="J74" s="214">
        <f t="shared" si="13"/>
        <v>0.15308929327126536</v>
      </c>
      <c r="K74" s="218">
        <f t="shared" si="10"/>
        <v>2.3555141875</v>
      </c>
      <c r="L74" s="208">
        <f t="shared" si="11"/>
        <v>12.901682550172033</v>
      </c>
      <c r="M74" s="219">
        <v>37.688227</v>
      </c>
    </row>
    <row r="75" spans="1:13" s="8" customFormat="1" ht="15">
      <c r="A75" s="193" t="s">
        <v>290</v>
      </c>
      <c r="B75" s="179">
        <v>1400</v>
      </c>
      <c r="C75" s="284">
        <f>Volume!J75</f>
        <v>104</v>
      </c>
      <c r="D75" s="318">
        <v>10.57</v>
      </c>
      <c r="E75" s="206">
        <f t="shared" si="7"/>
        <v>14798</v>
      </c>
      <c r="F75" s="211">
        <f t="shared" si="8"/>
        <v>10.16346153846154</v>
      </c>
      <c r="G75" s="277">
        <f t="shared" si="9"/>
        <v>22078</v>
      </c>
      <c r="H75" s="275">
        <v>5</v>
      </c>
      <c r="I75" s="207">
        <f t="shared" si="12"/>
        <v>15.77</v>
      </c>
      <c r="J75" s="214">
        <f t="shared" si="13"/>
        <v>0.15163461538461537</v>
      </c>
      <c r="K75" s="218">
        <f t="shared" si="10"/>
        <v>3.7203594375</v>
      </c>
      <c r="L75" s="208">
        <f t="shared" si="11"/>
        <v>20.37724785945981</v>
      </c>
      <c r="M75" s="219">
        <v>59.525751</v>
      </c>
    </row>
    <row r="76" spans="1:13" s="8" customFormat="1" ht="15">
      <c r="A76" s="193" t="s">
        <v>197</v>
      </c>
      <c r="B76" s="179">
        <v>650</v>
      </c>
      <c r="C76" s="284">
        <f>Volume!J76</f>
        <v>337.25</v>
      </c>
      <c r="D76" s="318">
        <v>36.04</v>
      </c>
      <c r="E76" s="206">
        <f t="shared" si="7"/>
        <v>23426</v>
      </c>
      <c r="F76" s="211">
        <f t="shared" si="8"/>
        <v>10.686434395848776</v>
      </c>
      <c r="G76" s="277">
        <f t="shared" si="9"/>
        <v>34386.625</v>
      </c>
      <c r="H76" s="275">
        <v>5</v>
      </c>
      <c r="I76" s="207">
        <f t="shared" si="12"/>
        <v>52.9025</v>
      </c>
      <c r="J76" s="214">
        <f t="shared" si="13"/>
        <v>0.15686434395848778</v>
      </c>
      <c r="K76" s="218">
        <f t="shared" si="10"/>
        <v>2.3277544375</v>
      </c>
      <c r="L76" s="208">
        <f t="shared" si="11"/>
        <v>12.749636137514994</v>
      </c>
      <c r="M76" s="219">
        <v>37.244071</v>
      </c>
    </row>
    <row r="77" spans="1:13" s="8" customFormat="1" ht="15">
      <c r="A77" s="193" t="s">
        <v>4</v>
      </c>
      <c r="B77" s="179">
        <v>150</v>
      </c>
      <c r="C77" s="284">
        <f>Volume!J77</f>
        <v>1814.55</v>
      </c>
      <c r="D77" s="318">
        <v>198.09</v>
      </c>
      <c r="E77" s="206">
        <f t="shared" si="7"/>
        <v>29713.5</v>
      </c>
      <c r="F77" s="211">
        <f t="shared" si="8"/>
        <v>10.91675622055055</v>
      </c>
      <c r="G77" s="277">
        <f t="shared" si="9"/>
        <v>43322.625</v>
      </c>
      <c r="H77" s="275">
        <v>5</v>
      </c>
      <c r="I77" s="207">
        <f t="shared" si="12"/>
        <v>288.8175</v>
      </c>
      <c r="J77" s="214">
        <f t="shared" si="13"/>
        <v>0.1591675622055055</v>
      </c>
      <c r="K77" s="218">
        <f t="shared" si="10"/>
        <v>1.7617470625</v>
      </c>
      <c r="L77" s="208">
        <f t="shared" si="11"/>
        <v>9.649486067497138</v>
      </c>
      <c r="M77" s="219">
        <v>28.187953</v>
      </c>
    </row>
    <row r="78" spans="1:13" s="8" customFormat="1" ht="15">
      <c r="A78" s="193" t="s">
        <v>79</v>
      </c>
      <c r="B78" s="179">
        <v>200</v>
      </c>
      <c r="C78" s="284">
        <f>Volume!J78</f>
        <v>1100.05</v>
      </c>
      <c r="D78" s="318">
        <v>118.19</v>
      </c>
      <c r="E78" s="206">
        <f t="shared" si="7"/>
        <v>23638</v>
      </c>
      <c r="F78" s="211">
        <f t="shared" si="8"/>
        <v>10.744057088314168</v>
      </c>
      <c r="G78" s="277">
        <f t="shared" si="9"/>
        <v>34638.5</v>
      </c>
      <c r="H78" s="275">
        <v>5</v>
      </c>
      <c r="I78" s="207">
        <f t="shared" si="12"/>
        <v>173.1925</v>
      </c>
      <c r="J78" s="214">
        <f t="shared" si="13"/>
        <v>0.15744057088314167</v>
      </c>
      <c r="K78" s="218">
        <f t="shared" si="10"/>
        <v>2.22627875</v>
      </c>
      <c r="L78" s="208">
        <f t="shared" si="11"/>
        <v>12.193830906694044</v>
      </c>
      <c r="M78" s="219">
        <v>35.62046</v>
      </c>
    </row>
    <row r="79" spans="1:13" s="8" customFormat="1" ht="15">
      <c r="A79" s="193" t="s">
        <v>196</v>
      </c>
      <c r="B79" s="179">
        <v>400</v>
      </c>
      <c r="C79" s="284">
        <f>Volume!J79</f>
        <v>669.4</v>
      </c>
      <c r="D79" s="318">
        <v>71.48</v>
      </c>
      <c r="E79" s="206">
        <f t="shared" si="7"/>
        <v>28592</v>
      </c>
      <c r="F79" s="211">
        <f t="shared" si="8"/>
        <v>10.678219300866449</v>
      </c>
      <c r="G79" s="277">
        <f t="shared" si="9"/>
        <v>41980</v>
      </c>
      <c r="H79" s="275">
        <v>5</v>
      </c>
      <c r="I79" s="207">
        <f t="shared" si="12"/>
        <v>104.95</v>
      </c>
      <c r="J79" s="214">
        <f t="shared" si="13"/>
        <v>0.15678219300866447</v>
      </c>
      <c r="K79" s="218">
        <f t="shared" si="10"/>
        <v>2.1254700625</v>
      </c>
      <c r="L79" s="208">
        <f t="shared" si="11"/>
        <v>11.641678985331652</v>
      </c>
      <c r="M79" s="219">
        <v>34.007521</v>
      </c>
    </row>
    <row r="80" spans="1:13" s="8" customFormat="1" ht="15">
      <c r="A80" s="193" t="s">
        <v>5</v>
      </c>
      <c r="B80" s="179">
        <v>1595</v>
      </c>
      <c r="C80" s="284">
        <f>Volume!J80</f>
        <v>162.7</v>
      </c>
      <c r="D80" s="318">
        <v>17.42</v>
      </c>
      <c r="E80" s="206">
        <f t="shared" si="7"/>
        <v>27784.9</v>
      </c>
      <c r="F80" s="211">
        <f t="shared" si="8"/>
        <v>10.70682237246466</v>
      </c>
      <c r="G80" s="277">
        <f t="shared" si="9"/>
        <v>40760.225</v>
      </c>
      <c r="H80" s="275">
        <v>5</v>
      </c>
      <c r="I80" s="207">
        <f t="shared" si="12"/>
        <v>25.555</v>
      </c>
      <c r="J80" s="214">
        <f t="shared" si="13"/>
        <v>0.1570682237246466</v>
      </c>
      <c r="K80" s="218">
        <f t="shared" si="10"/>
        <v>2.23026625</v>
      </c>
      <c r="L80" s="208">
        <f t="shared" si="11"/>
        <v>12.215671343674563</v>
      </c>
      <c r="M80" s="219">
        <v>35.68426</v>
      </c>
    </row>
    <row r="81" spans="1:13" s="8" customFormat="1" ht="15">
      <c r="A81" s="193" t="s">
        <v>198</v>
      </c>
      <c r="B81" s="179">
        <v>1000</v>
      </c>
      <c r="C81" s="284">
        <f>Volume!J81</f>
        <v>188.6</v>
      </c>
      <c r="D81" s="318">
        <v>20.34</v>
      </c>
      <c r="E81" s="206">
        <f t="shared" si="7"/>
        <v>20340</v>
      </c>
      <c r="F81" s="211">
        <f t="shared" si="8"/>
        <v>10.784729586426298</v>
      </c>
      <c r="G81" s="277">
        <f t="shared" si="9"/>
        <v>29770</v>
      </c>
      <c r="H81" s="275">
        <v>5</v>
      </c>
      <c r="I81" s="207">
        <f t="shared" si="12"/>
        <v>29.77</v>
      </c>
      <c r="J81" s="214">
        <f t="shared" si="13"/>
        <v>0.157847295864263</v>
      </c>
      <c r="K81" s="218">
        <f t="shared" si="10"/>
        <v>1.8298765</v>
      </c>
      <c r="L81" s="208">
        <f t="shared" si="11"/>
        <v>10.02264636498602</v>
      </c>
      <c r="M81" s="219">
        <v>29.278024</v>
      </c>
    </row>
    <row r="82" spans="1:13" s="8" customFormat="1" ht="15">
      <c r="A82" s="193" t="s">
        <v>199</v>
      </c>
      <c r="B82" s="179">
        <v>1300</v>
      </c>
      <c r="C82" s="284">
        <f>Volume!J82</f>
        <v>263.05</v>
      </c>
      <c r="D82" s="318">
        <v>33.3</v>
      </c>
      <c r="E82" s="206">
        <f t="shared" si="7"/>
        <v>43289.99999999999</v>
      </c>
      <c r="F82" s="211">
        <f t="shared" si="8"/>
        <v>12.659190268009882</v>
      </c>
      <c r="G82" s="277">
        <f t="shared" si="9"/>
        <v>60388.24999999999</v>
      </c>
      <c r="H82" s="275">
        <v>5</v>
      </c>
      <c r="I82" s="207">
        <f t="shared" si="12"/>
        <v>46.45249999999999</v>
      </c>
      <c r="J82" s="214">
        <f t="shared" si="13"/>
        <v>0.1765919026800988</v>
      </c>
      <c r="K82" s="218">
        <f t="shared" si="10"/>
        <v>2.786359875</v>
      </c>
      <c r="L82" s="208">
        <f t="shared" si="11"/>
        <v>15.26152156864775</v>
      </c>
      <c r="M82" s="219">
        <v>44.581758</v>
      </c>
    </row>
    <row r="83" spans="1:13" s="8" customFormat="1" ht="15">
      <c r="A83" s="193" t="s">
        <v>399</v>
      </c>
      <c r="B83" s="179">
        <v>250</v>
      </c>
      <c r="C83" s="284">
        <f>Volume!J83</f>
        <v>489.5</v>
      </c>
      <c r="D83" s="318">
        <v>58.46</v>
      </c>
      <c r="E83" s="206">
        <f t="shared" si="7"/>
        <v>14615</v>
      </c>
      <c r="F83" s="211">
        <f t="shared" si="8"/>
        <v>11.94279877425945</v>
      </c>
      <c r="G83" s="277">
        <f t="shared" si="9"/>
        <v>20733.75</v>
      </c>
      <c r="H83" s="275">
        <v>5</v>
      </c>
      <c r="I83" s="207">
        <f t="shared" si="12"/>
        <v>82.935</v>
      </c>
      <c r="J83" s="214">
        <f t="shared" si="13"/>
        <v>0.1694279877425945</v>
      </c>
      <c r="K83" s="218">
        <f t="shared" si="10"/>
        <v>3.968125</v>
      </c>
      <c r="L83" s="208">
        <f t="shared" si="11"/>
        <v>21.734315735001875</v>
      </c>
      <c r="M83" s="219">
        <v>63.49</v>
      </c>
    </row>
    <row r="84" spans="1:13" s="8" customFormat="1" ht="15">
      <c r="A84" s="193" t="s">
        <v>415</v>
      </c>
      <c r="B84" s="179">
        <v>3750</v>
      </c>
      <c r="C84" s="284">
        <f>Volume!J84</f>
        <v>53.35</v>
      </c>
      <c r="D84" s="318">
        <v>5.74</v>
      </c>
      <c r="E84" s="206">
        <f t="shared" si="7"/>
        <v>21525</v>
      </c>
      <c r="F84" s="211">
        <f t="shared" si="8"/>
        <v>10.75913776944705</v>
      </c>
      <c r="G84" s="277">
        <f t="shared" si="9"/>
        <v>31528.125</v>
      </c>
      <c r="H84" s="275">
        <v>5</v>
      </c>
      <c r="I84" s="207">
        <f t="shared" si="12"/>
        <v>8.4075</v>
      </c>
      <c r="J84" s="214">
        <f t="shared" si="13"/>
        <v>0.15759137769447049</v>
      </c>
      <c r="K84" s="218">
        <f t="shared" si="10"/>
        <v>3.151875</v>
      </c>
      <c r="L84" s="208">
        <f t="shared" si="11"/>
        <v>17.263530359365955</v>
      </c>
      <c r="M84" s="219">
        <v>50.43</v>
      </c>
    </row>
    <row r="85" spans="1:13" s="8" customFormat="1" ht="15">
      <c r="A85" s="201" t="s">
        <v>494</v>
      </c>
      <c r="B85" s="179">
        <v>250</v>
      </c>
      <c r="C85" s="284">
        <f>Volume!J85</f>
        <v>595.9</v>
      </c>
      <c r="D85" s="318">
        <v>122.43</v>
      </c>
      <c r="E85" s="206">
        <f>D85*B85</f>
        <v>30607.5</v>
      </c>
      <c r="F85" s="211">
        <f>D85/C85*100</f>
        <v>20.545393522403092</v>
      </c>
      <c r="G85" s="277">
        <f>(B85*C85)*H85%+E85</f>
        <v>38056.25</v>
      </c>
      <c r="H85" s="275">
        <v>5</v>
      </c>
      <c r="I85" s="207">
        <f>G85/B85</f>
        <v>152.225</v>
      </c>
      <c r="J85" s="214">
        <f>I85/C85</f>
        <v>0.25545393522403087</v>
      </c>
      <c r="K85" s="218">
        <f>M85/16</f>
        <v>2.903125</v>
      </c>
      <c r="L85" s="208">
        <f t="shared" si="11"/>
        <v>15.901070497571855</v>
      </c>
      <c r="M85" s="219">
        <v>46.45</v>
      </c>
    </row>
    <row r="86" spans="1:13" s="8" customFormat="1" ht="15">
      <c r="A86" s="193" t="s">
        <v>43</v>
      </c>
      <c r="B86" s="179">
        <v>150</v>
      </c>
      <c r="C86" s="284">
        <f>Volume!J86</f>
        <v>2579.65</v>
      </c>
      <c r="D86" s="318">
        <v>362.19</v>
      </c>
      <c r="E86" s="206">
        <f t="shared" si="7"/>
        <v>54328.5</v>
      </c>
      <c r="F86" s="211">
        <f t="shared" si="8"/>
        <v>14.040276781733956</v>
      </c>
      <c r="G86" s="277">
        <f t="shared" si="9"/>
        <v>73675.875</v>
      </c>
      <c r="H86" s="275">
        <v>5</v>
      </c>
      <c r="I86" s="207">
        <f t="shared" si="12"/>
        <v>491.1725</v>
      </c>
      <c r="J86" s="214">
        <f t="shared" si="13"/>
        <v>0.19040276781733956</v>
      </c>
      <c r="K86" s="218">
        <f t="shared" si="10"/>
        <v>4.464366125</v>
      </c>
      <c r="L86" s="208">
        <f t="shared" si="11"/>
        <v>24.45234031624428</v>
      </c>
      <c r="M86" s="219">
        <v>71.429858</v>
      </c>
    </row>
    <row r="87" spans="1:13" s="8" customFormat="1" ht="15">
      <c r="A87" s="193" t="s">
        <v>200</v>
      </c>
      <c r="B87" s="179">
        <v>350</v>
      </c>
      <c r="C87" s="284">
        <f>Volume!J87</f>
        <v>948.15</v>
      </c>
      <c r="D87" s="318">
        <v>101.68</v>
      </c>
      <c r="E87" s="206">
        <f t="shared" si="7"/>
        <v>35588</v>
      </c>
      <c r="F87" s="211">
        <f t="shared" si="8"/>
        <v>10.72404155460634</v>
      </c>
      <c r="G87" s="277">
        <f t="shared" si="9"/>
        <v>52180.625</v>
      </c>
      <c r="H87" s="275">
        <v>5</v>
      </c>
      <c r="I87" s="207">
        <f t="shared" si="12"/>
        <v>149.0875</v>
      </c>
      <c r="J87" s="214">
        <f t="shared" si="13"/>
        <v>0.15724041554606338</v>
      </c>
      <c r="K87" s="218">
        <f t="shared" si="10"/>
        <v>2.2001055625</v>
      </c>
      <c r="L87" s="208">
        <f t="shared" si="11"/>
        <v>12.050474454738422</v>
      </c>
      <c r="M87" s="219">
        <v>35.201689</v>
      </c>
    </row>
    <row r="88" spans="1:13" s="8" customFormat="1" ht="15">
      <c r="A88" s="193" t="s">
        <v>141</v>
      </c>
      <c r="B88" s="179">
        <v>2400</v>
      </c>
      <c r="C88" s="284">
        <f>Volume!J88</f>
        <v>105.75</v>
      </c>
      <c r="D88" s="318">
        <v>13.48</v>
      </c>
      <c r="E88" s="206">
        <f t="shared" si="7"/>
        <v>32352</v>
      </c>
      <c r="F88" s="211">
        <f t="shared" si="8"/>
        <v>12.747044917257682</v>
      </c>
      <c r="G88" s="277">
        <f t="shared" si="9"/>
        <v>45118.14</v>
      </c>
      <c r="H88" s="275">
        <v>5.03</v>
      </c>
      <c r="I88" s="207">
        <f t="shared" si="12"/>
        <v>18.799225</v>
      </c>
      <c r="J88" s="214">
        <f t="shared" si="13"/>
        <v>0.17777044917257684</v>
      </c>
      <c r="K88" s="218">
        <f t="shared" si="10"/>
        <v>2.9210525625</v>
      </c>
      <c r="L88" s="208">
        <f t="shared" si="11"/>
        <v>15.999263801395191</v>
      </c>
      <c r="M88" s="219">
        <v>46.736841</v>
      </c>
    </row>
    <row r="89" spans="1:13" s="8" customFormat="1" ht="15">
      <c r="A89" s="193" t="s">
        <v>397</v>
      </c>
      <c r="B89" s="179">
        <v>2700</v>
      </c>
      <c r="C89" s="284">
        <f>Volume!J89</f>
        <v>115.1</v>
      </c>
      <c r="D89" s="318">
        <v>12.58</v>
      </c>
      <c r="E89" s="206">
        <f t="shared" si="7"/>
        <v>33966</v>
      </c>
      <c r="F89" s="211">
        <f t="shared" si="8"/>
        <v>10.929626411815812</v>
      </c>
      <c r="G89" s="277">
        <f t="shared" si="9"/>
        <v>49504.5</v>
      </c>
      <c r="H89" s="275">
        <v>5</v>
      </c>
      <c r="I89" s="207">
        <f t="shared" si="12"/>
        <v>18.335</v>
      </c>
      <c r="J89" s="214">
        <f t="shared" si="13"/>
        <v>0.15929626411815814</v>
      </c>
      <c r="K89" s="218">
        <f t="shared" si="10"/>
        <v>2.395625</v>
      </c>
      <c r="L89" s="208">
        <f t="shared" si="11"/>
        <v>13.121378518233135</v>
      </c>
      <c r="M89" s="219">
        <v>38.33</v>
      </c>
    </row>
    <row r="90" spans="1:13" s="8" customFormat="1" ht="15">
      <c r="A90" s="193" t="s">
        <v>184</v>
      </c>
      <c r="B90" s="179">
        <v>2950</v>
      </c>
      <c r="C90" s="284">
        <f>Volume!J90</f>
        <v>120.15</v>
      </c>
      <c r="D90" s="318">
        <v>13.58</v>
      </c>
      <c r="E90" s="206">
        <f t="shared" si="7"/>
        <v>40061</v>
      </c>
      <c r="F90" s="211">
        <f t="shared" si="8"/>
        <v>11.302538493549728</v>
      </c>
      <c r="G90" s="277">
        <f t="shared" si="9"/>
        <v>57783.125</v>
      </c>
      <c r="H90" s="275">
        <v>5</v>
      </c>
      <c r="I90" s="207">
        <f t="shared" si="12"/>
        <v>19.5875</v>
      </c>
      <c r="J90" s="214">
        <f t="shared" si="13"/>
        <v>0.1630253849354973</v>
      </c>
      <c r="K90" s="218">
        <f t="shared" si="10"/>
        <v>2.7331500625</v>
      </c>
      <c r="L90" s="208">
        <f t="shared" si="11"/>
        <v>14.970079422779046</v>
      </c>
      <c r="M90" s="219">
        <v>43.730401</v>
      </c>
    </row>
    <row r="91" spans="1:13" s="8" customFormat="1" ht="15">
      <c r="A91" s="193" t="s">
        <v>175</v>
      </c>
      <c r="B91" s="179">
        <v>7875</v>
      </c>
      <c r="C91" s="284">
        <f>Volume!J91</f>
        <v>49.05</v>
      </c>
      <c r="D91" s="318">
        <v>6.84</v>
      </c>
      <c r="E91" s="206">
        <f t="shared" si="7"/>
        <v>53865</v>
      </c>
      <c r="F91" s="211">
        <f t="shared" si="8"/>
        <v>13.944954128440369</v>
      </c>
      <c r="G91" s="277">
        <f t="shared" si="9"/>
        <v>73178.4375</v>
      </c>
      <c r="H91" s="275">
        <v>5</v>
      </c>
      <c r="I91" s="207">
        <f t="shared" si="12"/>
        <v>9.2925</v>
      </c>
      <c r="J91" s="214">
        <f t="shared" si="13"/>
        <v>0.1894495412844037</v>
      </c>
      <c r="K91" s="218">
        <f t="shared" si="10"/>
        <v>5.377921625</v>
      </c>
      <c r="L91" s="208">
        <f t="shared" si="11"/>
        <v>29.456089865073388</v>
      </c>
      <c r="M91" s="219">
        <v>86.046746</v>
      </c>
    </row>
    <row r="92" spans="1:13" s="8" customFormat="1" ht="15">
      <c r="A92" s="193" t="s">
        <v>142</v>
      </c>
      <c r="B92" s="179">
        <v>1750</v>
      </c>
      <c r="C92" s="284">
        <f>Volume!J92</f>
        <v>144.85</v>
      </c>
      <c r="D92" s="318">
        <v>15.7</v>
      </c>
      <c r="E92" s="206">
        <f t="shared" si="7"/>
        <v>27475</v>
      </c>
      <c r="F92" s="211">
        <f t="shared" si="8"/>
        <v>10.838798757335175</v>
      </c>
      <c r="G92" s="277">
        <f t="shared" si="9"/>
        <v>40149.375</v>
      </c>
      <c r="H92" s="275">
        <v>5</v>
      </c>
      <c r="I92" s="207">
        <f t="shared" si="12"/>
        <v>22.9425</v>
      </c>
      <c r="J92" s="214">
        <f t="shared" si="13"/>
        <v>0.15838798757335174</v>
      </c>
      <c r="K92" s="218">
        <f t="shared" si="10"/>
        <v>2.415574125</v>
      </c>
      <c r="L92" s="208">
        <f t="shared" si="11"/>
        <v>13.230644375883038</v>
      </c>
      <c r="M92" s="219">
        <v>38.649186</v>
      </c>
    </row>
    <row r="93" spans="1:13" s="8" customFormat="1" ht="15">
      <c r="A93" s="193" t="s">
        <v>176</v>
      </c>
      <c r="B93" s="179">
        <v>1450</v>
      </c>
      <c r="C93" s="284">
        <f>Volume!J93</f>
        <v>187.25</v>
      </c>
      <c r="D93" s="318">
        <v>22.23</v>
      </c>
      <c r="E93" s="206">
        <f t="shared" si="7"/>
        <v>32233.5</v>
      </c>
      <c r="F93" s="211">
        <f t="shared" si="8"/>
        <v>11.871829105473966</v>
      </c>
      <c r="G93" s="277">
        <f t="shared" si="9"/>
        <v>46813.72125</v>
      </c>
      <c r="H93" s="275">
        <v>5.37</v>
      </c>
      <c r="I93" s="207">
        <f t="shared" si="12"/>
        <v>32.285325</v>
      </c>
      <c r="J93" s="214">
        <f t="shared" si="13"/>
        <v>0.17241829105473966</v>
      </c>
      <c r="K93" s="218">
        <f t="shared" si="10"/>
        <v>3.5445255625</v>
      </c>
      <c r="L93" s="208">
        <f t="shared" si="11"/>
        <v>19.414166062349377</v>
      </c>
      <c r="M93" s="219">
        <v>56.712409</v>
      </c>
    </row>
    <row r="94" spans="1:13" s="8" customFormat="1" ht="15">
      <c r="A94" s="193" t="s">
        <v>416</v>
      </c>
      <c r="B94" s="179">
        <v>500</v>
      </c>
      <c r="C94" s="284">
        <f>Volume!J94</f>
        <v>732.6</v>
      </c>
      <c r="D94" s="318">
        <v>158.04</v>
      </c>
      <c r="E94" s="206">
        <f t="shared" si="7"/>
        <v>79020</v>
      </c>
      <c r="F94" s="211">
        <f t="shared" si="8"/>
        <v>21.572481572481568</v>
      </c>
      <c r="G94" s="277">
        <f t="shared" si="9"/>
        <v>103195.8</v>
      </c>
      <c r="H94" s="275">
        <v>6.6</v>
      </c>
      <c r="I94" s="207">
        <f t="shared" si="12"/>
        <v>206.3916</v>
      </c>
      <c r="J94" s="214">
        <f t="shared" si="13"/>
        <v>0.2817248157248157</v>
      </c>
      <c r="K94" s="218">
        <f t="shared" si="10"/>
        <v>3.6875</v>
      </c>
      <c r="L94" s="208">
        <f t="shared" si="11"/>
        <v>20.197269308003</v>
      </c>
      <c r="M94" s="219">
        <v>59</v>
      </c>
    </row>
    <row r="95" spans="1:13" s="8" customFormat="1" ht="15">
      <c r="A95" s="193" t="s">
        <v>396</v>
      </c>
      <c r="B95" s="179">
        <v>2200</v>
      </c>
      <c r="C95" s="284">
        <f>Volume!J95</f>
        <v>124.2</v>
      </c>
      <c r="D95" s="318">
        <v>16.69</v>
      </c>
      <c r="E95" s="206">
        <f t="shared" si="7"/>
        <v>36718</v>
      </c>
      <c r="F95" s="211">
        <f t="shared" si="8"/>
        <v>13.438003220611916</v>
      </c>
      <c r="G95" s="277">
        <f t="shared" si="9"/>
        <v>50380</v>
      </c>
      <c r="H95" s="275">
        <v>5</v>
      </c>
      <c r="I95" s="207">
        <f t="shared" si="12"/>
        <v>22.9</v>
      </c>
      <c r="J95" s="214">
        <f t="shared" si="13"/>
        <v>0.18438003220611915</v>
      </c>
      <c r="K95" s="218">
        <f t="shared" si="10"/>
        <v>3.386875</v>
      </c>
      <c r="L95" s="208">
        <f t="shared" si="11"/>
        <v>18.550678369503093</v>
      </c>
      <c r="M95" s="219">
        <v>54.19</v>
      </c>
    </row>
    <row r="96" spans="1:13" s="8" customFormat="1" ht="15">
      <c r="A96" s="193" t="s">
        <v>167</v>
      </c>
      <c r="B96" s="179">
        <v>3850</v>
      </c>
      <c r="C96" s="284">
        <f>Volume!J96</f>
        <v>46.65</v>
      </c>
      <c r="D96" s="318">
        <v>4.93</v>
      </c>
      <c r="E96" s="206">
        <f t="shared" si="7"/>
        <v>18980.5</v>
      </c>
      <c r="F96" s="211">
        <f t="shared" si="8"/>
        <v>10.568060021436226</v>
      </c>
      <c r="G96" s="277">
        <f t="shared" si="9"/>
        <v>27960.625</v>
      </c>
      <c r="H96" s="275">
        <v>5</v>
      </c>
      <c r="I96" s="207">
        <f t="shared" si="12"/>
        <v>7.2625</v>
      </c>
      <c r="J96" s="214">
        <f t="shared" si="13"/>
        <v>0.15568060021436228</v>
      </c>
      <c r="K96" s="218">
        <f t="shared" si="10"/>
        <v>5.949306125</v>
      </c>
      <c r="L96" s="208">
        <f t="shared" si="11"/>
        <v>32.58569166166149</v>
      </c>
      <c r="M96" s="219">
        <v>95.188898</v>
      </c>
    </row>
    <row r="97" spans="1:13" s="8" customFormat="1" ht="15">
      <c r="A97" s="193" t="s">
        <v>201</v>
      </c>
      <c r="B97" s="179">
        <v>100</v>
      </c>
      <c r="C97" s="284">
        <f>Volume!J97</f>
        <v>1954.2</v>
      </c>
      <c r="D97" s="318">
        <v>210.31</v>
      </c>
      <c r="E97" s="206">
        <f t="shared" si="7"/>
        <v>21031</v>
      </c>
      <c r="F97" s="211">
        <f t="shared" si="8"/>
        <v>10.761948623477638</v>
      </c>
      <c r="G97" s="277">
        <f t="shared" si="9"/>
        <v>30802</v>
      </c>
      <c r="H97" s="275">
        <v>5</v>
      </c>
      <c r="I97" s="207">
        <f t="shared" si="12"/>
        <v>308.02</v>
      </c>
      <c r="J97" s="214">
        <f t="shared" si="13"/>
        <v>0.15761948623477637</v>
      </c>
      <c r="K97" s="218">
        <f t="shared" si="10"/>
        <v>1.705001625</v>
      </c>
      <c r="L97" s="208">
        <f t="shared" si="11"/>
        <v>9.338678505954642</v>
      </c>
      <c r="M97" s="219">
        <v>27.280026</v>
      </c>
    </row>
    <row r="98" spans="1:13" s="8" customFormat="1" ht="15">
      <c r="A98" s="193" t="s">
        <v>143</v>
      </c>
      <c r="B98" s="179">
        <v>2950</v>
      </c>
      <c r="C98" s="284">
        <f>Volume!J98</f>
        <v>114.45</v>
      </c>
      <c r="D98" s="318">
        <v>12.18</v>
      </c>
      <c r="E98" s="206">
        <f t="shared" si="7"/>
        <v>35931</v>
      </c>
      <c r="F98" s="211">
        <f t="shared" si="8"/>
        <v>10.642201834862384</v>
      </c>
      <c r="G98" s="277">
        <f t="shared" si="9"/>
        <v>52812.375</v>
      </c>
      <c r="H98" s="275">
        <v>5</v>
      </c>
      <c r="I98" s="207">
        <f t="shared" si="12"/>
        <v>17.9025</v>
      </c>
      <c r="J98" s="214">
        <f t="shared" si="13"/>
        <v>0.15642201834862385</v>
      </c>
      <c r="K98" s="218">
        <f t="shared" si="10"/>
        <v>3.3683841875</v>
      </c>
      <c r="L98" s="208">
        <f t="shared" si="11"/>
        <v>18.449400018374607</v>
      </c>
      <c r="M98" s="219">
        <v>53.894147</v>
      </c>
    </row>
    <row r="99" spans="1:13" s="8" customFormat="1" ht="15">
      <c r="A99" s="193" t="s">
        <v>90</v>
      </c>
      <c r="B99" s="179">
        <v>600</v>
      </c>
      <c r="C99" s="284">
        <f>Volume!J99</f>
        <v>430.7</v>
      </c>
      <c r="D99" s="318">
        <v>45.81</v>
      </c>
      <c r="E99" s="206">
        <f t="shared" si="7"/>
        <v>27486</v>
      </c>
      <c r="F99" s="211">
        <f t="shared" si="8"/>
        <v>10.636173670768517</v>
      </c>
      <c r="G99" s="277">
        <f t="shared" si="9"/>
        <v>40407</v>
      </c>
      <c r="H99" s="275">
        <v>5</v>
      </c>
      <c r="I99" s="207">
        <f t="shared" si="12"/>
        <v>67.345</v>
      </c>
      <c r="J99" s="214">
        <f t="shared" si="13"/>
        <v>0.15636173670768516</v>
      </c>
      <c r="K99" s="218">
        <f t="shared" si="10"/>
        <v>2.717332125</v>
      </c>
      <c r="L99" s="208">
        <f t="shared" si="11"/>
        <v>14.883441010959478</v>
      </c>
      <c r="M99" s="219">
        <v>43.477314</v>
      </c>
    </row>
    <row r="100" spans="1:13" s="8" customFormat="1" ht="15">
      <c r="A100" s="193" t="s">
        <v>35</v>
      </c>
      <c r="B100" s="179">
        <v>1100</v>
      </c>
      <c r="C100" s="284">
        <f>Volume!J100</f>
        <v>347.4</v>
      </c>
      <c r="D100" s="318">
        <v>37.05</v>
      </c>
      <c r="E100" s="206">
        <f t="shared" si="7"/>
        <v>40755</v>
      </c>
      <c r="F100" s="211">
        <f t="shared" si="8"/>
        <v>10.664939550949914</v>
      </c>
      <c r="G100" s="277">
        <f t="shared" si="9"/>
        <v>59862</v>
      </c>
      <c r="H100" s="275">
        <v>5</v>
      </c>
      <c r="I100" s="207">
        <f t="shared" si="12"/>
        <v>54.42</v>
      </c>
      <c r="J100" s="214">
        <f t="shared" si="13"/>
        <v>0.15664939550949916</v>
      </c>
      <c r="K100" s="218">
        <f t="shared" si="10"/>
        <v>2.1980665</v>
      </c>
      <c r="L100" s="208">
        <f t="shared" si="11"/>
        <v>12.039306049464292</v>
      </c>
      <c r="M100" s="219">
        <v>35.169064</v>
      </c>
    </row>
    <row r="101" spans="1:13" s="8" customFormat="1" ht="15">
      <c r="A101" s="193" t="s">
        <v>6</v>
      </c>
      <c r="B101" s="179">
        <v>2250</v>
      </c>
      <c r="C101" s="284">
        <f>Volume!J101</f>
        <v>155.05</v>
      </c>
      <c r="D101" s="318">
        <v>16.51</v>
      </c>
      <c r="E101" s="206">
        <f t="shared" si="7"/>
        <v>37147.5</v>
      </c>
      <c r="F101" s="211">
        <f t="shared" si="8"/>
        <v>10.648178007094486</v>
      </c>
      <c r="G101" s="277">
        <f t="shared" si="9"/>
        <v>54590.625</v>
      </c>
      <c r="H101" s="275">
        <v>5</v>
      </c>
      <c r="I101" s="207">
        <f t="shared" si="12"/>
        <v>24.2625</v>
      </c>
      <c r="J101" s="214">
        <f t="shared" si="13"/>
        <v>0.15648178007094485</v>
      </c>
      <c r="K101" s="218">
        <f t="shared" si="10"/>
        <v>2.0523466875</v>
      </c>
      <c r="L101" s="208">
        <f t="shared" si="11"/>
        <v>11.24116576564756</v>
      </c>
      <c r="M101" s="219">
        <v>32.837547</v>
      </c>
    </row>
    <row r="102" spans="1:13" s="8" customFormat="1" ht="15">
      <c r="A102" s="193" t="s">
        <v>177</v>
      </c>
      <c r="B102" s="179">
        <v>500</v>
      </c>
      <c r="C102" s="284">
        <f>Volume!J102</f>
        <v>361.5</v>
      </c>
      <c r="D102" s="318">
        <v>42.66</v>
      </c>
      <c r="E102" s="206">
        <f t="shared" si="7"/>
        <v>21330</v>
      </c>
      <c r="F102" s="211">
        <f t="shared" si="8"/>
        <v>11.800829875518671</v>
      </c>
      <c r="G102" s="277">
        <f t="shared" si="9"/>
        <v>30367.5</v>
      </c>
      <c r="H102" s="275">
        <v>5</v>
      </c>
      <c r="I102" s="207">
        <f t="shared" si="12"/>
        <v>60.735</v>
      </c>
      <c r="J102" s="214">
        <f t="shared" si="13"/>
        <v>0.16800829875518672</v>
      </c>
      <c r="K102" s="218">
        <f t="shared" si="10"/>
        <v>3.12957075</v>
      </c>
      <c r="L102" s="208">
        <f t="shared" si="11"/>
        <v>17.14136495083361</v>
      </c>
      <c r="M102" s="219">
        <v>50.073132</v>
      </c>
    </row>
    <row r="103" spans="1:13" s="8" customFormat="1" ht="15">
      <c r="A103" s="193" t="s">
        <v>168</v>
      </c>
      <c r="B103" s="179">
        <v>300</v>
      </c>
      <c r="C103" s="284">
        <f>Volume!J103</f>
        <v>660.8</v>
      </c>
      <c r="D103" s="318">
        <v>71.18</v>
      </c>
      <c r="E103" s="206">
        <f t="shared" si="7"/>
        <v>21354.000000000004</v>
      </c>
      <c r="F103" s="211">
        <f t="shared" si="8"/>
        <v>10.77179176755448</v>
      </c>
      <c r="G103" s="277">
        <f t="shared" si="9"/>
        <v>31266.000000000004</v>
      </c>
      <c r="H103" s="275">
        <v>5</v>
      </c>
      <c r="I103" s="207">
        <f t="shared" si="12"/>
        <v>104.22000000000001</v>
      </c>
      <c r="J103" s="214">
        <f t="shared" si="13"/>
        <v>0.15771791767554483</v>
      </c>
      <c r="K103" s="218">
        <f t="shared" si="10"/>
        <v>3.2207673125</v>
      </c>
      <c r="L103" s="208">
        <f t="shared" si="11"/>
        <v>17.640869095315406</v>
      </c>
      <c r="M103" s="219">
        <v>51.532277</v>
      </c>
    </row>
    <row r="104" spans="1:13" s="8" customFormat="1" ht="15">
      <c r="A104" s="193" t="s">
        <v>132</v>
      </c>
      <c r="B104" s="179">
        <v>400</v>
      </c>
      <c r="C104" s="284">
        <f>Volume!J104</f>
        <v>791.1</v>
      </c>
      <c r="D104" s="318">
        <v>84.97</v>
      </c>
      <c r="E104" s="206">
        <f t="shared" si="7"/>
        <v>33988</v>
      </c>
      <c r="F104" s="211">
        <f t="shared" si="8"/>
        <v>10.74074074074074</v>
      </c>
      <c r="G104" s="277">
        <f t="shared" si="9"/>
        <v>49810</v>
      </c>
      <c r="H104" s="275">
        <v>5</v>
      </c>
      <c r="I104" s="207">
        <f t="shared" si="12"/>
        <v>124.525</v>
      </c>
      <c r="J104" s="214">
        <f t="shared" si="13"/>
        <v>0.1574074074074074</v>
      </c>
      <c r="K104" s="218">
        <f t="shared" si="10"/>
        <v>2.7598474375</v>
      </c>
      <c r="L104" s="208">
        <f t="shared" si="11"/>
        <v>15.11630696791579</v>
      </c>
      <c r="M104" s="219">
        <v>44.157559</v>
      </c>
    </row>
    <row r="105" spans="1:13" s="8" customFormat="1" ht="15">
      <c r="A105" s="193" t="s">
        <v>144</v>
      </c>
      <c r="B105" s="179">
        <v>125</v>
      </c>
      <c r="C105" s="284">
        <f>Volume!J105</f>
        <v>3432.15</v>
      </c>
      <c r="D105" s="318">
        <v>468.24</v>
      </c>
      <c r="E105" s="206">
        <f t="shared" si="7"/>
        <v>58530</v>
      </c>
      <c r="F105" s="211">
        <f t="shared" si="8"/>
        <v>13.642760368864998</v>
      </c>
      <c r="G105" s="277">
        <f t="shared" si="9"/>
        <v>79980.9375</v>
      </c>
      <c r="H105" s="275">
        <v>5</v>
      </c>
      <c r="I105" s="207">
        <f t="shared" si="12"/>
        <v>639.8475</v>
      </c>
      <c r="J105" s="214">
        <f t="shared" si="13"/>
        <v>0.18642760368864997</v>
      </c>
      <c r="K105" s="218">
        <f t="shared" si="10"/>
        <v>2.3703136875</v>
      </c>
      <c r="L105" s="208">
        <f t="shared" si="11"/>
        <v>12.982742750070011</v>
      </c>
      <c r="M105" s="219">
        <v>37.925019</v>
      </c>
    </row>
    <row r="106" spans="1:13" s="8" customFormat="1" ht="15">
      <c r="A106" s="193" t="s">
        <v>291</v>
      </c>
      <c r="B106" s="179">
        <v>300</v>
      </c>
      <c r="C106" s="284">
        <f>Volume!J106</f>
        <v>698.6</v>
      </c>
      <c r="D106" s="318">
        <v>78.01</v>
      </c>
      <c r="E106" s="206">
        <f t="shared" si="7"/>
        <v>23403</v>
      </c>
      <c r="F106" s="211">
        <f t="shared" si="8"/>
        <v>11.166618952190095</v>
      </c>
      <c r="G106" s="277">
        <f t="shared" si="9"/>
        <v>33882</v>
      </c>
      <c r="H106" s="275">
        <v>5</v>
      </c>
      <c r="I106" s="207">
        <f t="shared" si="12"/>
        <v>112.94</v>
      </c>
      <c r="J106" s="214">
        <f t="shared" si="13"/>
        <v>0.16166618952190093</v>
      </c>
      <c r="K106" s="218">
        <f t="shared" si="10"/>
        <v>3.211991625</v>
      </c>
      <c r="L106" s="208">
        <f t="shared" si="11"/>
        <v>17.592802675301744</v>
      </c>
      <c r="M106" s="219">
        <v>51.391866</v>
      </c>
    </row>
    <row r="107" spans="1:13" s="8" customFormat="1" ht="15">
      <c r="A107" s="193" t="s">
        <v>133</v>
      </c>
      <c r="B107" s="179">
        <v>6250</v>
      </c>
      <c r="C107" s="284">
        <f>Volume!J107</f>
        <v>33.3</v>
      </c>
      <c r="D107" s="318">
        <v>4.02</v>
      </c>
      <c r="E107" s="206">
        <f t="shared" si="7"/>
        <v>25124.999999999996</v>
      </c>
      <c r="F107" s="211">
        <f t="shared" si="8"/>
        <v>12.072072072072073</v>
      </c>
      <c r="G107" s="277">
        <f t="shared" si="9"/>
        <v>35531.25</v>
      </c>
      <c r="H107" s="275">
        <v>5</v>
      </c>
      <c r="I107" s="207">
        <f t="shared" si="12"/>
        <v>5.685</v>
      </c>
      <c r="J107" s="214">
        <f t="shared" si="13"/>
        <v>0.17072072072072073</v>
      </c>
      <c r="K107" s="218">
        <f t="shared" si="10"/>
        <v>2.590064625</v>
      </c>
      <c r="L107" s="208">
        <f t="shared" si="11"/>
        <v>14.186368205086591</v>
      </c>
      <c r="M107" s="219">
        <v>41.441034</v>
      </c>
    </row>
    <row r="108" spans="1:13" s="8" customFormat="1" ht="15">
      <c r="A108" s="193" t="s">
        <v>169</v>
      </c>
      <c r="B108" s="179">
        <v>2000</v>
      </c>
      <c r="C108" s="284">
        <f>Volume!J108</f>
        <v>145.05</v>
      </c>
      <c r="D108" s="318">
        <v>16.61</v>
      </c>
      <c r="E108" s="206">
        <f t="shared" si="7"/>
        <v>33220</v>
      </c>
      <c r="F108" s="211">
        <f t="shared" si="8"/>
        <v>11.451223715960012</v>
      </c>
      <c r="G108" s="277">
        <f t="shared" si="9"/>
        <v>47725</v>
      </c>
      <c r="H108" s="275">
        <v>5</v>
      </c>
      <c r="I108" s="207">
        <f t="shared" si="12"/>
        <v>23.8625</v>
      </c>
      <c r="J108" s="214">
        <f t="shared" si="13"/>
        <v>0.16451223715960012</v>
      </c>
      <c r="K108" s="218">
        <f t="shared" si="10"/>
        <v>2.516205375</v>
      </c>
      <c r="L108" s="208">
        <f t="shared" si="11"/>
        <v>13.781824432032456</v>
      </c>
      <c r="M108" s="219">
        <v>40.259286</v>
      </c>
    </row>
    <row r="109" spans="1:13" s="8" customFormat="1" ht="15">
      <c r="A109" s="193" t="s">
        <v>292</v>
      </c>
      <c r="B109" s="179">
        <v>550</v>
      </c>
      <c r="C109" s="284">
        <f>Volume!J109</f>
        <v>605.9</v>
      </c>
      <c r="D109" s="318">
        <v>66.73</v>
      </c>
      <c r="E109" s="206">
        <f t="shared" si="7"/>
        <v>36701.5</v>
      </c>
      <c r="F109" s="211">
        <f t="shared" si="8"/>
        <v>11.013368542663807</v>
      </c>
      <c r="G109" s="277">
        <f t="shared" si="9"/>
        <v>53363.75</v>
      </c>
      <c r="H109" s="275">
        <v>5</v>
      </c>
      <c r="I109" s="207">
        <f t="shared" si="12"/>
        <v>97.025</v>
      </c>
      <c r="J109" s="214">
        <f t="shared" si="13"/>
        <v>0.16013368542663808</v>
      </c>
      <c r="K109" s="218">
        <f t="shared" si="10"/>
        <v>3.1670299375</v>
      </c>
      <c r="L109" s="208">
        <f t="shared" si="11"/>
        <v>17.346537370629264</v>
      </c>
      <c r="M109" s="219">
        <v>50.672479</v>
      </c>
    </row>
    <row r="110" spans="1:13" s="8" customFormat="1" ht="15">
      <c r="A110" s="193" t="s">
        <v>417</v>
      </c>
      <c r="B110" s="179">
        <v>500</v>
      </c>
      <c r="C110" s="284">
        <f>Volume!J110</f>
        <v>386</v>
      </c>
      <c r="D110" s="318">
        <v>62.61</v>
      </c>
      <c r="E110" s="206">
        <f t="shared" si="7"/>
        <v>31305</v>
      </c>
      <c r="F110" s="211">
        <f t="shared" si="8"/>
        <v>16.22020725388601</v>
      </c>
      <c r="G110" s="277">
        <f t="shared" si="9"/>
        <v>40955</v>
      </c>
      <c r="H110" s="275">
        <v>5</v>
      </c>
      <c r="I110" s="207">
        <f t="shared" si="12"/>
        <v>81.91</v>
      </c>
      <c r="J110" s="214">
        <f t="shared" si="13"/>
        <v>0.2122020725388601</v>
      </c>
      <c r="K110" s="218">
        <f t="shared" si="10"/>
        <v>3.181875</v>
      </c>
      <c r="L110" s="208">
        <f t="shared" si="11"/>
        <v>17.427847126617504</v>
      </c>
      <c r="M110" s="219">
        <v>50.91</v>
      </c>
    </row>
    <row r="111" spans="1:13" s="8" customFormat="1" ht="15">
      <c r="A111" s="193" t="s">
        <v>293</v>
      </c>
      <c r="B111" s="179">
        <v>550</v>
      </c>
      <c r="C111" s="284">
        <f>Volume!J111</f>
        <v>602.2</v>
      </c>
      <c r="D111" s="318">
        <v>68.43</v>
      </c>
      <c r="E111" s="206">
        <f t="shared" si="7"/>
        <v>37636.50000000001</v>
      </c>
      <c r="F111" s="211">
        <f t="shared" si="8"/>
        <v>11.363334440385255</v>
      </c>
      <c r="G111" s="277">
        <f t="shared" si="9"/>
        <v>54197.00000000001</v>
      </c>
      <c r="H111" s="275">
        <v>5</v>
      </c>
      <c r="I111" s="207">
        <f t="shared" si="12"/>
        <v>98.54</v>
      </c>
      <c r="J111" s="214">
        <f t="shared" si="13"/>
        <v>0.16363334440385255</v>
      </c>
      <c r="K111" s="218">
        <f t="shared" si="10"/>
        <v>2.4742461875</v>
      </c>
      <c r="L111" s="208">
        <f t="shared" si="11"/>
        <v>13.552004497149067</v>
      </c>
      <c r="M111" s="219">
        <v>39.587939</v>
      </c>
    </row>
    <row r="112" spans="1:13" s="8" customFormat="1" ht="15">
      <c r="A112" s="193" t="s">
        <v>178</v>
      </c>
      <c r="B112" s="179">
        <v>1250</v>
      </c>
      <c r="C112" s="284">
        <f>Volume!J112</f>
        <v>170.9</v>
      </c>
      <c r="D112" s="318">
        <v>18.42</v>
      </c>
      <c r="E112" s="206">
        <f t="shared" si="7"/>
        <v>23025.000000000004</v>
      </c>
      <c r="F112" s="211">
        <f t="shared" si="8"/>
        <v>10.778232884727911</v>
      </c>
      <c r="G112" s="277">
        <f t="shared" si="9"/>
        <v>33706.25</v>
      </c>
      <c r="H112" s="275">
        <v>5</v>
      </c>
      <c r="I112" s="207">
        <f t="shared" si="12"/>
        <v>26.965</v>
      </c>
      <c r="J112" s="214">
        <f t="shared" si="13"/>
        <v>0.1577823288472791</v>
      </c>
      <c r="K112" s="218">
        <f t="shared" si="10"/>
        <v>4.1667584375</v>
      </c>
      <c r="L112" s="208">
        <f t="shared" si="11"/>
        <v>22.8222758789373</v>
      </c>
      <c r="M112" s="219">
        <v>66.668135</v>
      </c>
    </row>
    <row r="113" spans="1:13" s="8" customFormat="1" ht="15">
      <c r="A113" s="193" t="s">
        <v>145</v>
      </c>
      <c r="B113" s="179">
        <v>1700</v>
      </c>
      <c r="C113" s="284">
        <f>Volume!J113</f>
        <v>177.7</v>
      </c>
      <c r="D113" s="318">
        <v>18.83</v>
      </c>
      <c r="E113" s="206">
        <f t="shared" si="7"/>
        <v>32010.999999999996</v>
      </c>
      <c r="F113" s="211">
        <f t="shared" si="8"/>
        <v>10.596510973550927</v>
      </c>
      <c r="G113" s="277">
        <f t="shared" si="9"/>
        <v>50680.162</v>
      </c>
      <c r="H113" s="275">
        <v>6.18</v>
      </c>
      <c r="I113" s="207">
        <f t="shared" si="12"/>
        <v>29.81186</v>
      </c>
      <c r="J113" s="214">
        <f t="shared" si="13"/>
        <v>0.1677651097355093</v>
      </c>
      <c r="K113" s="218">
        <f t="shared" si="10"/>
        <v>1.834402375</v>
      </c>
      <c r="L113" s="208">
        <f t="shared" si="11"/>
        <v>10.047435603285509</v>
      </c>
      <c r="M113" s="219">
        <v>29.350438</v>
      </c>
    </row>
    <row r="114" spans="1:13" s="8" customFormat="1" ht="15">
      <c r="A114" s="193" t="s">
        <v>272</v>
      </c>
      <c r="B114" s="179">
        <v>850</v>
      </c>
      <c r="C114" s="284">
        <f>Volume!J114</f>
        <v>210.65</v>
      </c>
      <c r="D114" s="318">
        <v>43.79</v>
      </c>
      <c r="E114" s="206">
        <f t="shared" si="7"/>
        <v>37221.5</v>
      </c>
      <c r="F114" s="211">
        <f t="shared" si="8"/>
        <v>20.788037028245903</v>
      </c>
      <c r="G114" s="277">
        <f t="shared" si="9"/>
        <v>46174.125</v>
      </c>
      <c r="H114" s="275">
        <v>5</v>
      </c>
      <c r="I114" s="207">
        <f t="shared" si="12"/>
        <v>54.3225</v>
      </c>
      <c r="J114" s="214">
        <f t="shared" si="13"/>
        <v>0.257880370282459</v>
      </c>
      <c r="K114" s="218">
        <f t="shared" si="10"/>
        <v>3.50082375</v>
      </c>
      <c r="L114" s="208">
        <f t="shared" si="11"/>
        <v>19.17480137724826</v>
      </c>
      <c r="M114" s="219">
        <v>56.01318</v>
      </c>
    </row>
    <row r="115" spans="1:13" s="8" customFormat="1" ht="15">
      <c r="A115" s="193" t="s">
        <v>210</v>
      </c>
      <c r="B115" s="179">
        <v>200</v>
      </c>
      <c r="C115" s="284">
        <f>Volume!J115</f>
        <v>2026.65</v>
      </c>
      <c r="D115" s="318">
        <v>214.13</v>
      </c>
      <c r="E115" s="206">
        <f t="shared" si="7"/>
        <v>42826</v>
      </c>
      <c r="F115" s="211">
        <f t="shared" si="8"/>
        <v>10.565711889078035</v>
      </c>
      <c r="G115" s="277">
        <f t="shared" si="9"/>
        <v>63092.5</v>
      </c>
      <c r="H115" s="275">
        <v>5</v>
      </c>
      <c r="I115" s="207">
        <f t="shared" si="12"/>
        <v>315.4625</v>
      </c>
      <c r="J115" s="214">
        <f t="shared" si="13"/>
        <v>0.15565711889078032</v>
      </c>
      <c r="K115" s="218">
        <f t="shared" si="10"/>
        <v>1.819710875</v>
      </c>
      <c r="L115" s="208">
        <f t="shared" si="11"/>
        <v>9.966966943749636</v>
      </c>
      <c r="M115" s="219">
        <v>29.115374</v>
      </c>
    </row>
    <row r="116" spans="1:13" s="8" customFormat="1" ht="15">
      <c r="A116" s="193" t="s">
        <v>294</v>
      </c>
      <c r="B116" s="179">
        <v>350</v>
      </c>
      <c r="C116" s="284">
        <f>Volume!J116</f>
        <v>685.9</v>
      </c>
      <c r="D116" s="318">
        <v>74.4</v>
      </c>
      <c r="E116" s="206">
        <f t="shared" si="7"/>
        <v>26040.000000000004</v>
      </c>
      <c r="F116" s="211">
        <f t="shared" si="8"/>
        <v>10.847062253972883</v>
      </c>
      <c r="G116" s="277">
        <f t="shared" si="9"/>
        <v>38043.25</v>
      </c>
      <c r="H116" s="275">
        <v>5</v>
      </c>
      <c r="I116" s="207">
        <f t="shared" si="12"/>
        <v>108.695</v>
      </c>
      <c r="J116" s="214">
        <f t="shared" si="13"/>
        <v>0.15847062253972882</v>
      </c>
      <c r="K116" s="218">
        <f t="shared" si="10"/>
        <v>1.9198255625</v>
      </c>
      <c r="L116" s="208">
        <f t="shared" si="11"/>
        <v>10.515317670562942</v>
      </c>
      <c r="M116" s="219">
        <v>30.717209</v>
      </c>
    </row>
    <row r="117" spans="1:13" s="8" customFormat="1" ht="15">
      <c r="A117" s="193" t="s">
        <v>7</v>
      </c>
      <c r="B117" s="179">
        <v>312</v>
      </c>
      <c r="C117" s="284">
        <f>Volume!J117</f>
        <v>713.45</v>
      </c>
      <c r="D117" s="318">
        <v>75.4</v>
      </c>
      <c r="E117" s="206">
        <f t="shared" si="7"/>
        <v>23524.800000000003</v>
      </c>
      <c r="F117" s="211">
        <f t="shared" si="8"/>
        <v>10.568364987034832</v>
      </c>
      <c r="G117" s="277">
        <f t="shared" si="9"/>
        <v>34654.62</v>
      </c>
      <c r="H117" s="275">
        <v>5</v>
      </c>
      <c r="I117" s="207">
        <f t="shared" si="12"/>
        <v>111.0725</v>
      </c>
      <c r="J117" s="214">
        <f t="shared" si="13"/>
        <v>0.1556836498703483</v>
      </c>
      <c r="K117" s="218">
        <f t="shared" si="10"/>
        <v>2.7548575</v>
      </c>
      <c r="L117" s="208">
        <f t="shared" si="11"/>
        <v>15.088975954622882</v>
      </c>
      <c r="M117" s="219">
        <v>44.07772</v>
      </c>
    </row>
    <row r="118" spans="1:13" s="8" customFormat="1" ht="15">
      <c r="A118" s="193" t="s">
        <v>170</v>
      </c>
      <c r="B118" s="179">
        <v>600</v>
      </c>
      <c r="C118" s="284">
        <f>Volume!J118</f>
        <v>630.95</v>
      </c>
      <c r="D118" s="318">
        <v>69.95</v>
      </c>
      <c r="E118" s="206">
        <f t="shared" si="7"/>
        <v>41970</v>
      </c>
      <c r="F118" s="211">
        <f t="shared" si="8"/>
        <v>11.08645693002615</v>
      </c>
      <c r="G118" s="277">
        <f t="shared" si="9"/>
        <v>60898.5</v>
      </c>
      <c r="H118" s="275">
        <v>5</v>
      </c>
      <c r="I118" s="207">
        <f t="shared" si="12"/>
        <v>101.4975</v>
      </c>
      <c r="J118" s="214">
        <f t="shared" si="13"/>
        <v>0.1608645693002615</v>
      </c>
      <c r="K118" s="218">
        <f t="shared" si="10"/>
        <v>2.6387093125</v>
      </c>
      <c r="L118" s="208">
        <f t="shared" si="11"/>
        <v>14.452806131551986</v>
      </c>
      <c r="M118" s="219">
        <v>42.219349</v>
      </c>
    </row>
    <row r="119" spans="1:13" s="8" customFormat="1" ht="15">
      <c r="A119" s="193" t="s">
        <v>223</v>
      </c>
      <c r="B119" s="179">
        <v>400</v>
      </c>
      <c r="C119" s="284">
        <f>Volume!J119</f>
        <v>767.9</v>
      </c>
      <c r="D119" s="318">
        <v>80.74</v>
      </c>
      <c r="E119" s="206">
        <f t="shared" si="7"/>
        <v>32295.999999999996</v>
      </c>
      <c r="F119" s="211">
        <f t="shared" si="8"/>
        <v>10.514389894517514</v>
      </c>
      <c r="G119" s="277">
        <f t="shared" si="9"/>
        <v>47654</v>
      </c>
      <c r="H119" s="275">
        <v>5</v>
      </c>
      <c r="I119" s="207">
        <f t="shared" si="12"/>
        <v>119.135</v>
      </c>
      <c r="J119" s="214">
        <f t="shared" si="13"/>
        <v>0.15514389894517516</v>
      </c>
      <c r="K119" s="218">
        <f t="shared" si="10"/>
        <v>2.312487875</v>
      </c>
      <c r="L119" s="208">
        <f t="shared" si="11"/>
        <v>12.66601773094687</v>
      </c>
      <c r="M119" s="219">
        <v>36.999806</v>
      </c>
    </row>
    <row r="120" spans="1:13" s="8" customFormat="1" ht="15">
      <c r="A120" s="193" t="s">
        <v>207</v>
      </c>
      <c r="B120" s="179">
        <v>1250</v>
      </c>
      <c r="C120" s="284">
        <f>Volume!J120</f>
        <v>247.65</v>
      </c>
      <c r="D120" s="318">
        <v>30.98</v>
      </c>
      <c r="E120" s="206">
        <f t="shared" si="7"/>
        <v>38725</v>
      </c>
      <c r="F120" s="211">
        <f t="shared" si="8"/>
        <v>12.509590147385422</v>
      </c>
      <c r="G120" s="277">
        <f t="shared" si="9"/>
        <v>54203.125</v>
      </c>
      <c r="H120" s="275">
        <v>5</v>
      </c>
      <c r="I120" s="207">
        <f t="shared" si="12"/>
        <v>43.3625</v>
      </c>
      <c r="J120" s="214">
        <f t="shared" si="13"/>
        <v>0.1750959014738542</v>
      </c>
      <c r="K120" s="218">
        <f t="shared" si="10"/>
        <v>3.1526863125</v>
      </c>
      <c r="L120" s="208">
        <f t="shared" si="11"/>
        <v>17.267974100940314</v>
      </c>
      <c r="M120" s="219">
        <v>50.442981</v>
      </c>
    </row>
    <row r="121" spans="1:13" s="7" customFormat="1" ht="15">
      <c r="A121" s="193" t="s">
        <v>295</v>
      </c>
      <c r="B121" s="179">
        <v>250</v>
      </c>
      <c r="C121" s="284">
        <f>Volume!J121</f>
        <v>1179.2</v>
      </c>
      <c r="D121" s="318">
        <v>225.83</v>
      </c>
      <c r="E121" s="206">
        <f t="shared" si="7"/>
        <v>56457.5</v>
      </c>
      <c r="F121" s="211">
        <f t="shared" si="8"/>
        <v>19.151119402985074</v>
      </c>
      <c r="G121" s="277">
        <f t="shared" si="9"/>
        <v>71197.5</v>
      </c>
      <c r="H121" s="275">
        <v>5</v>
      </c>
      <c r="I121" s="207">
        <f t="shared" si="12"/>
        <v>284.79</v>
      </c>
      <c r="J121" s="214">
        <f t="shared" si="13"/>
        <v>0.24151119402985075</v>
      </c>
      <c r="K121" s="218">
        <f t="shared" si="10"/>
        <v>2.348426625</v>
      </c>
      <c r="L121" s="208">
        <f t="shared" si="11"/>
        <v>12.862862371582258</v>
      </c>
      <c r="M121" s="219">
        <v>37.574826</v>
      </c>
    </row>
    <row r="122" spans="1:13" s="7" customFormat="1" ht="15">
      <c r="A122" s="193" t="s">
        <v>418</v>
      </c>
      <c r="B122" s="179">
        <v>550</v>
      </c>
      <c r="C122" s="284">
        <f>Volume!J122</f>
        <v>444.4</v>
      </c>
      <c r="D122" s="318">
        <v>57.03</v>
      </c>
      <c r="E122" s="206">
        <f t="shared" si="7"/>
        <v>31366.5</v>
      </c>
      <c r="F122" s="211">
        <f t="shared" si="8"/>
        <v>12.833033303330335</v>
      </c>
      <c r="G122" s="277">
        <f t="shared" si="9"/>
        <v>44247.434</v>
      </c>
      <c r="H122" s="275">
        <v>5.27</v>
      </c>
      <c r="I122" s="207">
        <f t="shared" si="12"/>
        <v>80.44988000000001</v>
      </c>
      <c r="J122" s="214">
        <f t="shared" si="13"/>
        <v>0.18103033303330335</v>
      </c>
      <c r="K122" s="218">
        <f t="shared" si="10"/>
        <v>3.733125</v>
      </c>
      <c r="L122" s="208">
        <f t="shared" si="11"/>
        <v>20.44716772486473</v>
      </c>
      <c r="M122" s="219">
        <v>59.73</v>
      </c>
    </row>
    <row r="123" spans="1:13" s="7" customFormat="1" ht="15">
      <c r="A123" s="193" t="s">
        <v>277</v>
      </c>
      <c r="B123" s="179">
        <v>800</v>
      </c>
      <c r="C123" s="284">
        <f>Volume!J123</f>
        <v>318.1</v>
      </c>
      <c r="D123" s="318">
        <v>33.22</v>
      </c>
      <c r="E123" s="206">
        <f t="shared" si="7"/>
        <v>26576</v>
      </c>
      <c r="F123" s="211">
        <f t="shared" si="8"/>
        <v>10.443256837472493</v>
      </c>
      <c r="G123" s="277">
        <f t="shared" si="9"/>
        <v>39300</v>
      </c>
      <c r="H123" s="275">
        <v>5</v>
      </c>
      <c r="I123" s="207">
        <f t="shared" si="12"/>
        <v>49.125</v>
      </c>
      <c r="J123" s="214">
        <f t="shared" si="13"/>
        <v>0.1544325683747249</v>
      </c>
      <c r="K123" s="218">
        <f t="shared" si="10"/>
        <v>4.251761</v>
      </c>
      <c r="L123" s="208">
        <f t="shared" si="11"/>
        <v>23.287854088207226</v>
      </c>
      <c r="M123" s="203">
        <v>68.028176</v>
      </c>
    </row>
    <row r="124" spans="1:13" s="7" customFormat="1" ht="15">
      <c r="A124" s="193" t="s">
        <v>146</v>
      </c>
      <c r="B124" s="179">
        <v>8900</v>
      </c>
      <c r="C124" s="284">
        <f>Volume!J124</f>
        <v>41.3</v>
      </c>
      <c r="D124" s="318">
        <v>4.83</v>
      </c>
      <c r="E124" s="206">
        <f t="shared" si="7"/>
        <v>42987</v>
      </c>
      <c r="F124" s="211">
        <f t="shared" si="8"/>
        <v>11.694915254237289</v>
      </c>
      <c r="G124" s="277">
        <f t="shared" si="9"/>
        <v>61365.5</v>
      </c>
      <c r="H124" s="275">
        <v>5</v>
      </c>
      <c r="I124" s="207">
        <f t="shared" si="12"/>
        <v>6.895</v>
      </c>
      <c r="J124" s="214">
        <f t="shared" si="13"/>
        <v>0.1669491525423729</v>
      </c>
      <c r="K124" s="218">
        <f t="shared" si="10"/>
        <v>2.374969</v>
      </c>
      <c r="L124" s="208">
        <f t="shared" si="11"/>
        <v>13.008240946754869</v>
      </c>
      <c r="M124" s="203">
        <v>37.999504</v>
      </c>
    </row>
    <row r="125" spans="1:13" s="8" customFormat="1" ht="15">
      <c r="A125" s="193" t="s">
        <v>8</v>
      </c>
      <c r="B125" s="179">
        <v>1600</v>
      </c>
      <c r="C125" s="284">
        <f>Volume!J125</f>
        <v>160.25</v>
      </c>
      <c r="D125" s="318">
        <v>16.71</v>
      </c>
      <c r="E125" s="206">
        <f t="shared" si="7"/>
        <v>26736</v>
      </c>
      <c r="F125" s="211">
        <f t="shared" si="8"/>
        <v>10.427457098283933</v>
      </c>
      <c r="G125" s="277">
        <f t="shared" si="9"/>
        <v>39556</v>
      </c>
      <c r="H125" s="275">
        <v>5</v>
      </c>
      <c r="I125" s="207">
        <f t="shared" si="12"/>
        <v>24.7225</v>
      </c>
      <c r="J125" s="214">
        <f t="shared" si="13"/>
        <v>0.1542745709828393</v>
      </c>
      <c r="K125" s="218">
        <f t="shared" si="10"/>
        <v>3.08584175</v>
      </c>
      <c r="L125" s="208">
        <f t="shared" si="11"/>
        <v>16.901851353662174</v>
      </c>
      <c r="M125" s="219">
        <v>49.373468</v>
      </c>
    </row>
    <row r="126" spans="1:13" s="7" customFormat="1" ht="15">
      <c r="A126" s="193" t="s">
        <v>296</v>
      </c>
      <c r="B126" s="179">
        <v>1000</v>
      </c>
      <c r="C126" s="284">
        <f>Volume!J126</f>
        <v>175.15</v>
      </c>
      <c r="D126" s="318">
        <v>22.33</v>
      </c>
      <c r="E126" s="206">
        <f t="shared" si="7"/>
        <v>22330</v>
      </c>
      <c r="F126" s="211">
        <f t="shared" si="8"/>
        <v>12.749072223808163</v>
      </c>
      <c r="G126" s="277">
        <f t="shared" si="9"/>
        <v>31087.5</v>
      </c>
      <c r="H126" s="275">
        <v>5</v>
      </c>
      <c r="I126" s="207">
        <f t="shared" si="12"/>
        <v>31.0875</v>
      </c>
      <c r="J126" s="214">
        <f t="shared" si="13"/>
        <v>0.17749072223808163</v>
      </c>
      <c r="K126" s="218">
        <f t="shared" si="10"/>
        <v>3.7245764375</v>
      </c>
      <c r="L126" s="208">
        <f t="shared" si="11"/>
        <v>20.400345319709807</v>
      </c>
      <c r="M126" s="219">
        <v>59.593223</v>
      </c>
    </row>
    <row r="127" spans="1:13" s="7" customFormat="1" ht="15">
      <c r="A127" s="193" t="s">
        <v>179</v>
      </c>
      <c r="B127" s="179">
        <v>14000</v>
      </c>
      <c r="C127" s="284">
        <f>Volume!J127</f>
        <v>19.8</v>
      </c>
      <c r="D127" s="318">
        <v>3.52</v>
      </c>
      <c r="E127" s="206">
        <f t="shared" si="7"/>
        <v>49280</v>
      </c>
      <c r="F127" s="211">
        <f t="shared" si="8"/>
        <v>17.77777777777778</v>
      </c>
      <c r="G127" s="277">
        <f t="shared" si="9"/>
        <v>63140</v>
      </c>
      <c r="H127" s="275">
        <v>5</v>
      </c>
      <c r="I127" s="207">
        <f t="shared" si="12"/>
        <v>4.51</v>
      </c>
      <c r="J127" s="214">
        <f t="shared" si="13"/>
        <v>0.22777777777777775</v>
      </c>
      <c r="K127" s="218">
        <f t="shared" si="10"/>
        <v>4.830423125</v>
      </c>
      <c r="L127" s="208">
        <f t="shared" si="11"/>
        <v>26.45731707857097</v>
      </c>
      <c r="M127" s="203">
        <v>77.28677</v>
      </c>
    </row>
    <row r="128" spans="1:13" s="7" customFormat="1" ht="15">
      <c r="A128" s="193" t="s">
        <v>202</v>
      </c>
      <c r="B128" s="179">
        <v>1150</v>
      </c>
      <c r="C128" s="284">
        <f>Volume!J128</f>
        <v>259.15</v>
      </c>
      <c r="D128" s="318">
        <v>27.59</v>
      </c>
      <c r="E128" s="206">
        <f t="shared" si="7"/>
        <v>31728.5</v>
      </c>
      <c r="F128" s="211">
        <f t="shared" si="8"/>
        <v>10.646343816322593</v>
      </c>
      <c r="G128" s="277">
        <f t="shared" si="9"/>
        <v>46629.625</v>
      </c>
      <c r="H128" s="275">
        <v>5</v>
      </c>
      <c r="I128" s="207">
        <f t="shared" si="12"/>
        <v>40.5475</v>
      </c>
      <c r="J128" s="214">
        <f t="shared" si="13"/>
        <v>0.15646343816322594</v>
      </c>
      <c r="K128" s="218">
        <f t="shared" si="10"/>
        <v>2.0171535</v>
      </c>
      <c r="L128" s="208">
        <f t="shared" si="11"/>
        <v>11.04840473900497</v>
      </c>
      <c r="M128" s="219">
        <v>32.274456</v>
      </c>
    </row>
    <row r="129" spans="1:13" s="7" customFormat="1" ht="15">
      <c r="A129" s="193" t="s">
        <v>171</v>
      </c>
      <c r="B129" s="179">
        <v>1100</v>
      </c>
      <c r="C129" s="284">
        <f>Volume!J129</f>
        <v>378.05</v>
      </c>
      <c r="D129" s="318">
        <v>46.68</v>
      </c>
      <c r="E129" s="206">
        <f t="shared" si="7"/>
        <v>51348</v>
      </c>
      <c r="F129" s="211">
        <f t="shared" si="8"/>
        <v>12.347573072344927</v>
      </c>
      <c r="G129" s="277">
        <f t="shared" si="9"/>
        <v>72140.75</v>
      </c>
      <c r="H129" s="275">
        <v>5</v>
      </c>
      <c r="I129" s="207">
        <f t="shared" si="12"/>
        <v>65.5825</v>
      </c>
      <c r="J129" s="214">
        <f t="shared" si="13"/>
        <v>0.17347573072344927</v>
      </c>
      <c r="K129" s="218">
        <f t="shared" si="10"/>
        <v>5.126053</v>
      </c>
      <c r="L129" s="208">
        <f t="shared" si="11"/>
        <v>28.076548590670292</v>
      </c>
      <c r="M129" s="219">
        <v>82.016848</v>
      </c>
    </row>
    <row r="130" spans="1:13" s="7" customFormat="1" ht="15">
      <c r="A130" s="193" t="s">
        <v>147</v>
      </c>
      <c r="B130" s="179">
        <v>5900</v>
      </c>
      <c r="C130" s="284">
        <f>Volume!J130</f>
        <v>61.25</v>
      </c>
      <c r="D130" s="318">
        <v>6.64</v>
      </c>
      <c r="E130" s="206">
        <f t="shared" si="7"/>
        <v>39176</v>
      </c>
      <c r="F130" s="211">
        <f t="shared" si="8"/>
        <v>10.84081632653061</v>
      </c>
      <c r="G130" s="277">
        <f t="shared" si="9"/>
        <v>57244.75</v>
      </c>
      <c r="H130" s="275">
        <v>5</v>
      </c>
      <c r="I130" s="207">
        <f t="shared" si="12"/>
        <v>9.7025</v>
      </c>
      <c r="J130" s="214">
        <f t="shared" si="13"/>
        <v>0.15840816326530613</v>
      </c>
      <c r="K130" s="218">
        <f t="shared" si="10"/>
        <v>2.434076625</v>
      </c>
      <c r="L130" s="208">
        <f t="shared" si="11"/>
        <v>13.331986742085432</v>
      </c>
      <c r="M130" s="203">
        <v>38.945226</v>
      </c>
    </row>
    <row r="131" spans="1:13" s="8" customFormat="1" ht="15">
      <c r="A131" s="193" t="s">
        <v>148</v>
      </c>
      <c r="B131" s="179">
        <v>1045</v>
      </c>
      <c r="C131" s="284">
        <f>Volume!J131</f>
        <v>304.4</v>
      </c>
      <c r="D131" s="318">
        <v>44.54</v>
      </c>
      <c r="E131" s="206">
        <f t="shared" si="7"/>
        <v>46544.299999999996</v>
      </c>
      <c r="F131" s="211">
        <f t="shared" si="8"/>
        <v>14.632063074901447</v>
      </c>
      <c r="G131" s="277">
        <f t="shared" si="9"/>
        <v>62449.2</v>
      </c>
      <c r="H131" s="275">
        <v>5</v>
      </c>
      <c r="I131" s="207">
        <f t="shared" si="12"/>
        <v>59.76</v>
      </c>
      <c r="J131" s="214">
        <f t="shared" si="13"/>
        <v>0.19632063074901446</v>
      </c>
      <c r="K131" s="218">
        <f t="shared" si="10"/>
        <v>2.707522625</v>
      </c>
      <c r="L131" s="208">
        <f t="shared" si="11"/>
        <v>14.82971216668101</v>
      </c>
      <c r="M131" s="219">
        <v>43.320362</v>
      </c>
    </row>
    <row r="132" spans="1:13" s="7" customFormat="1" ht="15">
      <c r="A132" s="193" t="s">
        <v>122</v>
      </c>
      <c r="B132" s="179">
        <v>1625</v>
      </c>
      <c r="C132" s="284">
        <f>Volume!J132</f>
        <v>150.65</v>
      </c>
      <c r="D132" s="188">
        <v>16.31</v>
      </c>
      <c r="E132" s="206">
        <f t="shared" si="7"/>
        <v>26503.749999999996</v>
      </c>
      <c r="F132" s="211">
        <f t="shared" si="8"/>
        <v>10.82641885164288</v>
      </c>
      <c r="G132" s="277">
        <f t="shared" si="9"/>
        <v>38744.0625</v>
      </c>
      <c r="H132" s="275">
        <v>5</v>
      </c>
      <c r="I132" s="207">
        <f t="shared" si="12"/>
        <v>23.8425</v>
      </c>
      <c r="J132" s="214">
        <f t="shared" si="13"/>
        <v>0.15826418851642882</v>
      </c>
      <c r="K132" s="218">
        <f t="shared" si="10"/>
        <v>2.459864</v>
      </c>
      <c r="L132" s="208">
        <f t="shared" si="11"/>
        <v>13.47323001194888</v>
      </c>
      <c r="M132" s="203">
        <v>39.357824</v>
      </c>
    </row>
    <row r="133" spans="1:13" s="7" customFormat="1" ht="15">
      <c r="A133" s="193" t="s">
        <v>36</v>
      </c>
      <c r="B133" s="179">
        <v>225</v>
      </c>
      <c r="C133" s="284">
        <f>Volume!J133</f>
        <v>922.65</v>
      </c>
      <c r="D133" s="318">
        <v>98.26</v>
      </c>
      <c r="E133" s="206">
        <f t="shared" si="7"/>
        <v>22108.5</v>
      </c>
      <c r="F133" s="211">
        <f t="shared" si="8"/>
        <v>10.64975884679998</v>
      </c>
      <c r="G133" s="277">
        <f t="shared" si="9"/>
        <v>32488.3125</v>
      </c>
      <c r="H133" s="275">
        <v>5</v>
      </c>
      <c r="I133" s="207">
        <f t="shared" si="12"/>
        <v>144.3925</v>
      </c>
      <c r="J133" s="214">
        <f t="shared" si="13"/>
        <v>0.1564975884679998</v>
      </c>
      <c r="K133" s="218">
        <f t="shared" si="10"/>
        <v>2.0521785</v>
      </c>
      <c r="L133" s="208">
        <f t="shared" si="11"/>
        <v>11.240244564771157</v>
      </c>
      <c r="M133" s="203">
        <v>32.834856</v>
      </c>
    </row>
    <row r="134" spans="1:13" s="7" customFormat="1" ht="15">
      <c r="A134" s="193" t="s">
        <v>172</v>
      </c>
      <c r="B134" s="179">
        <v>1050</v>
      </c>
      <c r="C134" s="284">
        <f>Volume!J134</f>
        <v>259.1</v>
      </c>
      <c r="D134" s="318">
        <v>26.98</v>
      </c>
      <c r="E134" s="206">
        <f t="shared" si="7"/>
        <v>28329</v>
      </c>
      <c r="F134" s="211">
        <f t="shared" si="8"/>
        <v>10.412967966036279</v>
      </c>
      <c r="G134" s="277">
        <f t="shared" si="9"/>
        <v>41931.75</v>
      </c>
      <c r="H134" s="275">
        <v>5</v>
      </c>
      <c r="I134" s="207">
        <f t="shared" si="12"/>
        <v>39.935</v>
      </c>
      <c r="J134" s="214">
        <f t="shared" si="13"/>
        <v>0.15412967966036278</v>
      </c>
      <c r="K134" s="218">
        <f t="shared" si="10"/>
        <v>1.997347125</v>
      </c>
      <c r="L134" s="208">
        <f t="shared" si="11"/>
        <v>10.939920755305907</v>
      </c>
      <c r="M134" s="203">
        <v>31.957554</v>
      </c>
    </row>
    <row r="135" spans="1:13" s="8" customFormat="1" ht="15">
      <c r="A135" s="193" t="s">
        <v>80</v>
      </c>
      <c r="B135" s="179">
        <v>1200</v>
      </c>
      <c r="C135" s="284">
        <f>Volume!J135</f>
        <v>217.75</v>
      </c>
      <c r="D135" s="318">
        <v>30.27</v>
      </c>
      <c r="E135" s="206">
        <f t="shared" si="7"/>
        <v>36324</v>
      </c>
      <c r="F135" s="211">
        <f t="shared" si="8"/>
        <v>13.901262916188289</v>
      </c>
      <c r="G135" s="277">
        <f t="shared" si="9"/>
        <v>52446.21</v>
      </c>
      <c r="H135" s="275">
        <v>6.17</v>
      </c>
      <c r="I135" s="207">
        <f t="shared" si="12"/>
        <v>43.705175</v>
      </c>
      <c r="J135" s="214">
        <f t="shared" si="13"/>
        <v>0.20071262916188287</v>
      </c>
      <c r="K135" s="218">
        <f t="shared" si="10"/>
        <v>2.7736788125</v>
      </c>
      <c r="L135" s="208">
        <f t="shared" si="11"/>
        <v>15.192064528803922</v>
      </c>
      <c r="M135" s="219">
        <v>44.378861</v>
      </c>
    </row>
    <row r="136" spans="1:13" s="8" customFormat="1" ht="15">
      <c r="A136" s="193" t="s">
        <v>419</v>
      </c>
      <c r="B136" s="179">
        <v>500</v>
      </c>
      <c r="C136" s="284">
        <f>Volume!J136</f>
        <v>440.05</v>
      </c>
      <c r="D136" s="318">
        <v>47.42</v>
      </c>
      <c r="E136" s="206">
        <f aca="true" t="shared" si="14" ref="E136:E195">D136*B136</f>
        <v>23710</v>
      </c>
      <c r="F136" s="211">
        <f aca="true" t="shared" si="15" ref="F136:F195">D136/C136*100</f>
        <v>10.776048176343597</v>
      </c>
      <c r="G136" s="277">
        <f aca="true" t="shared" si="16" ref="G136:G195">(B136*C136)*H136%+E136</f>
        <v>34711.25</v>
      </c>
      <c r="H136" s="275">
        <v>5</v>
      </c>
      <c r="I136" s="207">
        <f t="shared" si="12"/>
        <v>69.4225</v>
      </c>
      <c r="J136" s="214">
        <f t="shared" si="13"/>
        <v>0.15776048176343596</v>
      </c>
      <c r="K136" s="218">
        <f aca="true" t="shared" si="17" ref="K136:K195">M136/16</f>
        <v>2.3875</v>
      </c>
      <c r="L136" s="208">
        <f aca="true" t="shared" si="18" ref="L136:L195">K136*SQRT(30)</f>
        <v>13.076876060435842</v>
      </c>
      <c r="M136" s="219">
        <v>38.2</v>
      </c>
    </row>
    <row r="137" spans="1:13" s="8" customFormat="1" ht="15">
      <c r="A137" s="193" t="s">
        <v>274</v>
      </c>
      <c r="B137" s="179">
        <v>700</v>
      </c>
      <c r="C137" s="284">
        <f>Volume!J137</f>
        <v>337.6</v>
      </c>
      <c r="D137" s="318">
        <v>43.45</v>
      </c>
      <c r="E137" s="206">
        <f t="shared" si="14"/>
        <v>30415.000000000004</v>
      </c>
      <c r="F137" s="211">
        <f t="shared" si="15"/>
        <v>12.870260663507107</v>
      </c>
      <c r="G137" s="277">
        <f t="shared" si="16"/>
        <v>42231.00000000001</v>
      </c>
      <c r="H137" s="275">
        <v>5</v>
      </c>
      <c r="I137" s="207">
        <f aca="true" t="shared" si="19" ref="I137:I195">G137/B137</f>
        <v>60.33000000000001</v>
      </c>
      <c r="J137" s="214">
        <f aca="true" t="shared" si="20" ref="J137:J195">I137/C137</f>
        <v>0.17870260663507112</v>
      </c>
      <c r="K137" s="218">
        <f t="shared" si="17"/>
        <v>4.01060875</v>
      </c>
      <c r="L137" s="208">
        <f t="shared" si="18"/>
        <v>21.967008817025974</v>
      </c>
      <c r="M137" s="219">
        <v>64.16974</v>
      </c>
    </row>
    <row r="138" spans="1:13" s="8" customFormat="1" ht="15">
      <c r="A138" s="193" t="s">
        <v>420</v>
      </c>
      <c r="B138" s="179">
        <v>500</v>
      </c>
      <c r="C138" s="284">
        <f>Volume!J138</f>
        <v>417.1</v>
      </c>
      <c r="D138" s="318">
        <v>45.79</v>
      </c>
      <c r="E138" s="206">
        <f t="shared" si="14"/>
        <v>22895</v>
      </c>
      <c r="F138" s="211">
        <f t="shared" si="15"/>
        <v>10.978182690002397</v>
      </c>
      <c r="G138" s="277">
        <f t="shared" si="16"/>
        <v>33322.5</v>
      </c>
      <c r="H138" s="275">
        <v>5</v>
      </c>
      <c r="I138" s="207">
        <f t="shared" si="19"/>
        <v>66.645</v>
      </c>
      <c r="J138" s="214">
        <f t="shared" si="20"/>
        <v>0.15978182690002396</v>
      </c>
      <c r="K138" s="218">
        <f t="shared" si="17"/>
        <v>4.105</v>
      </c>
      <c r="L138" s="208">
        <f t="shared" si="18"/>
        <v>22.484010985587073</v>
      </c>
      <c r="M138" s="219">
        <v>65.68</v>
      </c>
    </row>
    <row r="139" spans="1:13" s="7" customFormat="1" ht="15">
      <c r="A139" s="193" t="s">
        <v>224</v>
      </c>
      <c r="B139" s="179">
        <v>650</v>
      </c>
      <c r="C139" s="284">
        <f>Volume!J139</f>
        <v>527.85</v>
      </c>
      <c r="D139" s="318">
        <v>80.32</v>
      </c>
      <c r="E139" s="206">
        <f t="shared" si="14"/>
        <v>52207.99999999999</v>
      </c>
      <c r="F139" s="211">
        <f t="shared" si="15"/>
        <v>15.216444065548924</v>
      </c>
      <c r="G139" s="277">
        <f t="shared" si="16"/>
        <v>69363.125</v>
      </c>
      <c r="H139" s="275">
        <v>5</v>
      </c>
      <c r="I139" s="207">
        <f t="shared" si="19"/>
        <v>106.7125</v>
      </c>
      <c r="J139" s="214">
        <f t="shared" si="20"/>
        <v>0.20216444065548925</v>
      </c>
      <c r="K139" s="218">
        <f t="shared" si="17"/>
        <v>1.8793898125</v>
      </c>
      <c r="L139" s="208">
        <f t="shared" si="18"/>
        <v>10.293841946516546</v>
      </c>
      <c r="M139" s="219">
        <v>30.070237</v>
      </c>
    </row>
    <row r="140" spans="1:13" s="7" customFormat="1" ht="15">
      <c r="A140" s="193" t="s">
        <v>421</v>
      </c>
      <c r="B140" s="179">
        <v>550</v>
      </c>
      <c r="C140" s="284">
        <f>Volume!J140</f>
        <v>498.9</v>
      </c>
      <c r="D140" s="318">
        <v>120.78</v>
      </c>
      <c r="E140" s="206">
        <f t="shared" si="14"/>
        <v>66429</v>
      </c>
      <c r="F140" s="211">
        <f t="shared" si="15"/>
        <v>24.209260372820207</v>
      </c>
      <c r="G140" s="277">
        <f t="shared" si="16"/>
        <v>80285.9475</v>
      </c>
      <c r="H140" s="275">
        <v>5.05</v>
      </c>
      <c r="I140" s="207">
        <f t="shared" si="19"/>
        <v>145.97445</v>
      </c>
      <c r="J140" s="214">
        <f t="shared" si="20"/>
        <v>0.29259260372820206</v>
      </c>
      <c r="K140" s="218">
        <f t="shared" si="17"/>
        <v>3.664375</v>
      </c>
      <c r="L140" s="208">
        <f t="shared" si="18"/>
        <v>20.07060846657993</v>
      </c>
      <c r="M140" s="219">
        <v>58.63</v>
      </c>
    </row>
    <row r="141" spans="1:13" s="7" customFormat="1" ht="15">
      <c r="A141" s="193" t="s">
        <v>422</v>
      </c>
      <c r="B141" s="179">
        <v>4400</v>
      </c>
      <c r="C141" s="284">
        <f>Volume!J141</f>
        <v>55</v>
      </c>
      <c r="D141" s="318">
        <v>6.94</v>
      </c>
      <c r="E141" s="206">
        <f t="shared" si="14"/>
        <v>30536</v>
      </c>
      <c r="F141" s="211">
        <f t="shared" si="15"/>
        <v>12.61818181818182</v>
      </c>
      <c r="G141" s="277">
        <f t="shared" si="16"/>
        <v>42636</v>
      </c>
      <c r="H141" s="275">
        <v>5</v>
      </c>
      <c r="I141" s="207">
        <f t="shared" si="19"/>
        <v>9.69</v>
      </c>
      <c r="J141" s="214">
        <f t="shared" si="20"/>
        <v>0.17618181818181816</v>
      </c>
      <c r="K141" s="218">
        <f t="shared" si="17"/>
        <v>1.765</v>
      </c>
      <c r="L141" s="208">
        <f t="shared" si="18"/>
        <v>9.667303139966181</v>
      </c>
      <c r="M141" s="219">
        <v>28.24</v>
      </c>
    </row>
    <row r="142" spans="1:13" s="7" customFormat="1" ht="15">
      <c r="A142" s="193" t="s">
        <v>393</v>
      </c>
      <c r="B142" s="179">
        <v>2400</v>
      </c>
      <c r="C142" s="284">
        <f>Volume!J142</f>
        <v>149.9</v>
      </c>
      <c r="D142" s="318">
        <v>21.42</v>
      </c>
      <c r="E142" s="206">
        <f t="shared" si="14"/>
        <v>51408.00000000001</v>
      </c>
      <c r="F142" s="211">
        <f t="shared" si="15"/>
        <v>14.2895263509006</v>
      </c>
      <c r="G142" s="277">
        <f t="shared" si="16"/>
        <v>69396</v>
      </c>
      <c r="H142" s="275">
        <v>5</v>
      </c>
      <c r="I142" s="207">
        <f t="shared" si="19"/>
        <v>28.915</v>
      </c>
      <c r="J142" s="214">
        <f t="shared" si="20"/>
        <v>0.192895263509006</v>
      </c>
      <c r="K142" s="218">
        <f t="shared" si="17"/>
        <v>1.633125</v>
      </c>
      <c r="L142" s="208">
        <f t="shared" si="18"/>
        <v>8.944994017256244</v>
      </c>
      <c r="M142" s="219">
        <v>26.13</v>
      </c>
    </row>
    <row r="143" spans="1:13" s="7" customFormat="1" ht="15">
      <c r="A143" s="193" t="s">
        <v>81</v>
      </c>
      <c r="B143" s="179">
        <v>600</v>
      </c>
      <c r="C143" s="284">
        <f>Volume!J143</f>
        <v>514.25</v>
      </c>
      <c r="D143" s="318">
        <v>54.56</v>
      </c>
      <c r="E143" s="206">
        <f t="shared" si="14"/>
        <v>32736</v>
      </c>
      <c r="F143" s="211">
        <f t="shared" si="15"/>
        <v>10.609625668449198</v>
      </c>
      <c r="G143" s="277">
        <f t="shared" si="16"/>
        <v>48163.5</v>
      </c>
      <c r="H143" s="275">
        <v>5</v>
      </c>
      <c r="I143" s="207">
        <f t="shared" si="19"/>
        <v>80.2725</v>
      </c>
      <c r="J143" s="214">
        <f t="shared" si="20"/>
        <v>0.15609625668449198</v>
      </c>
      <c r="K143" s="218">
        <f t="shared" si="17"/>
        <v>2.51191575</v>
      </c>
      <c r="L143" s="208">
        <f t="shared" si="18"/>
        <v>13.758329188275075</v>
      </c>
      <c r="M143" s="219">
        <v>40.190652</v>
      </c>
    </row>
    <row r="144" spans="1:13" s="7" customFormat="1" ht="15">
      <c r="A144" s="193" t="s">
        <v>225</v>
      </c>
      <c r="B144" s="179">
        <v>1400</v>
      </c>
      <c r="C144" s="284">
        <f>Volume!J144</f>
        <v>157.95</v>
      </c>
      <c r="D144" s="318">
        <v>17.71</v>
      </c>
      <c r="E144" s="206">
        <f t="shared" si="14"/>
        <v>24794</v>
      </c>
      <c r="F144" s="211">
        <f t="shared" si="15"/>
        <v>11.212408990186768</v>
      </c>
      <c r="G144" s="277">
        <f t="shared" si="16"/>
        <v>35850.5</v>
      </c>
      <c r="H144" s="275">
        <v>5</v>
      </c>
      <c r="I144" s="207">
        <f t="shared" si="19"/>
        <v>25.6075</v>
      </c>
      <c r="J144" s="214">
        <f t="shared" si="20"/>
        <v>0.1621240899018677</v>
      </c>
      <c r="K144" s="218">
        <f t="shared" si="17"/>
        <v>5.248554375</v>
      </c>
      <c r="L144" s="208">
        <f t="shared" si="18"/>
        <v>28.74751625479929</v>
      </c>
      <c r="M144" s="219">
        <v>83.97687</v>
      </c>
    </row>
    <row r="145" spans="1:13" s="8" customFormat="1" ht="15">
      <c r="A145" s="193" t="s">
        <v>297</v>
      </c>
      <c r="B145" s="179">
        <v>1100</v>
      </c>
      <c r="C145" s="284">
        <f>Volume!J145</f>
        <v>514.3</v>
      </c>
      <c r="D145" s="318">
        <v>55.97</v>
      </c>
      <c r="E145" s="206">
        <f t="shared" si="14"/>
        <v>61567</v>
      </c>
      <c r="F145" s="211">
        <f t="shared" si="15"/>
        <v>10.882753256853977</v>
      </c>
      <c r="G145" s="277">
        <f t="shared" si="16"/>
        <v>89853.5</v>
      </c>
      <c r="H145" s="275">
        <v>5</v>
      </c>
      <c r="I145" s="207">
        <f t="shared" si="19"/>
        <v>81.685</v>
      </c>
      <c r="J145" s="214">
        <f t="shared" si="20"/>
        <v>0.1588275325685398</v>
      </c>
      <c r="K145" s="218">
        <f t="shared" si="17"/>
        <v>3.8582565</v>
      </c>
      <c r="L145" s="208">
        <f t="shared" si="18"/>
        <v>21.13254117690931</v>
      </c>
      <c r="M145" s="219">
        <v>61.732104</v>
      </c>
    </row>
    <row r="146" spans="1:13" s="8" customFormat="1" ht="15">
      <c r="A146" s="193" t="s">
        <v>226</v>
      </c>
      <c r="B146" s="179">
        <v>1500</v>
      </c>
      <c r="C146" s="284">
        <f>Volume!J146</f>
        <v>262.45</v>
      </c>
      <c r="D146" s="318">
        <v>33.39</v>
      </c>
      <c r="E146" s="206">
        <f t="shared" si="14"/>
        <v>50085</v>
      </c>
      <c r="F146" s="211">
        <f t="shared" si="15"/>
        <v>12.722423318727378</v>
      </c>
      <c r="G146" s="277">
        <f t="shared" si="16"/>
        <v>69768.75</v>
      </c>
      <c r="H146" s="275">
        <v>5</v>
      </c>
      <c r="I146" s="207">
        <f t="shared" si="19"/>
        <v>46.5125</v>
      </c>
      <c r="J146" s="214">
        <f t="shared" si="20"/>
        <v>0.1772242331872738</v>
      </c>
      <c r="K146" s="218">
        <f t="shared" si="17"/>
        <v>3.464519875</v>
      </c>
      <c r="L146" s="208">
        <f t="shared" si="18"/>
        <v>18.975956864624784</v>
      </c>
      <c r="M146" s="219">
        <v>55.432318</v>
      </c>
    </row>
    <row r="147" spans="1:13" s="8" customFormat="1" ht="15">
      <c r="A147" s="193" t="s">
        <v>423</v>
      </c>
      <c r="B147" s="179">
        <v>550</v>
      </c>
      <c r="C147" s="284">
        <f>Volume!J147</f>
        <v>515.8</v>
      </c>
      <c r="D147" s="318">
        <v>74.8</v>
      </c>
      <c r="E147" s="206">
        <f t="shared" si="14"/>
        <v>41140</v>
      </c>
      <c r="F147" s="211">
        <f t="shared" si="15"/>
        <v>14.50174486234975</v>
      </c>
      <c r="G147" s="277">
        <f t="shared" si="16"/>
        <v>56856.426</v>
      </c>
      <c r="H147" s="275">
        <v>5.54</v>
      </c>
      <c r="I147" s="207">
        <f t="shared" si="19"/>
        <v>103.37532</v>
      </c>
      <c r="J147" s="214">
        <f t="shared" si="20"/>
        <v>0.2004174486234975</v>
      </c>
      <c r="K147" s="218">
        <f t="shared" si="17"/>
        <v>3.9425</v>
      </c>
      <c r="L147" s="208">
        <f t="shared" si="18"/>
        <v>21.593961829641174</v>
      </c>
      <c r="M147" s="219">
        <v>63.08</v>
      </c>
    </row>
    <row r="148" spans="1:13" s="8" customFormat="1" ht="15">
      <c r="A148" s="193" t="s">
        <v>227</v>
      </c>
      <c r="B148" s="179">
        <v>800</v>
      </c>
      <c r="C148" s="284">
        <f>Volume!J148</f>
        <v>352.9</v>
      </c>
      <c r="D148" s="318">
        <v>38.66</v>
      </c>
      <c r="E148" s="206">
        <f t="shared" si="14"/>
        <v>30927.999999999996</v>
      </c>
      <c r="F148" s="211">
        <f t="shared" si="15"/>
        <v>10.954944743553414</v>
      </c>
      <c r="G148" s="277">
        <f t="shared" si="16"/>
        <v>45044</v>
      </c>
      <c r="H148" s="275">
        <v>5</v>
      </c>
      <c r="I148" s="207">
        <f t="shared" si="19"/>
        <v>56.305</v>
      </c>
      <c r="J148" s="214">
        <f t="shared" si="20"/>
        <v>0.15954944743553415</v>
      </c>
      <c r="K148" s="218">
        <f t="shared" si="17"/>
        <v>1.9583809375</v>
      </c>
      <c r="L148" s="208">
        <f t="shared" si="18"/>
        <v>10.726494156568648</v>
      </c>
      <c r="M148" s="219">
        <v>31.334095</v>
      </c>
    </row>
    <row r="149" spans="1:13" s="8" customFormat="1" ht="15">
      <c r="A149" s="193" t="s">
        <v>234</v>
      </c>
      <c r="B149" s="179">
        <v>700</v>
      </c>
      <c r="C149" s="284">
        <f>Volume!J149</f>
        <v>506.3</v>
      </c>
      <c r="D149" s="318">
        <v>54.16</v>
      </c>
      <c r="E149" s="206">
        <f t="shared" si="14"/>
        <v>37912</v>
      </c>
      <c r="F149" s="211">
        <f t="shared" si="15"/>
        <v>10.697215089867667</v>
      </c>
      <c r="G149" s="277">
        <f t="shared" si="16"/>
        <v>55632.5</v>
      </c>
      <c r="H149" s="275">
        <v>5</v>
      </c>
      <c r="I149" s="207">
        <f t="shared" si="19"/>
        <v>79.475</v>
      </c>
      <c r="J149" s="214">
        <f t="shared" si="20"/>
        <v>0.15697215089867667</v>
      </c>
      <c r="K149" s="218">
        <f t="shared" si="17"/>
        <v>3.2285920625</v>
      </c>
      <c r="L149" s="208">
        <f t="shared" si="18"/>
        <v>17.683727016133794</v>
      </c>
      <c r="M149" s="219">
        <v>51.657473</v>
      </c>
    </row>
    <row r="150" spans="1:13" s="8" customFormat="1" ht="15">
      <c r="A150" s="193" t="s">
        <v>98</v>
      </c>
      <c r="B150" s="179">
        <v>550</v>
      </c>
      <c r="C150" s="284">
        <f>Volume!J150</f>
        <v>538.1</v>
      </c>
      <c r="D150" s="318">
        <v>57.28</v>
      </c>
      <c r="E150" s="206">
        <f t="shared" si="14"/>
        <v>31504</v>
      </c>
      <c r="F150" s="211">
        <f t="shared" si="15"/>
        <v>10.644861549897788</v>
      </c>
      <c r="G150" s="277">
        <f t="shared" si="16"/>
        <v>46301.75</v>
      </c>
      <c r="H150" s="275">
        <v>5</v>
      </c>
      <c r="I150" s="207">
        <f t="shared" si="19"/>
        <v>84.185</v>
      </c>
      <c r="J150" s="214">
        <f t="shared" si="20"/>
        <v>0.15644861549897787</v>
      </c>
      <c r="K150" s="218">
        <f t="shared" si="17"/>
        <v>2.1281904375</v>
      </c>
      <c r="L150" s="208">
        <f t="shared" si="18"/>
        <v>11.656579092855383</v>
      </c>
      <c r="M150" s="219">
        <v>34.051047</v>
      </c>
    </row>
    <row r="151" spans="1:13" s="8" customFormat="1" ht="15">
      <c r="A151" s="193" t="s">
        <v>149</v>
      </c>
      <c r="B151" s="179">
        <v>550</v>
      </c>
      <c r="C151" s="284">
        <f>Volume!J151</f>
        <v>1108.35</v>
      </c>
      <c r="D151" s="318">
        <v>144.83</v>
      </c>
      <c r="E151" s="206">
        <f t="shared" si="14"/>
        <v>79656.5</v>
      </c>
      <c r="F151" s="211">
        <f t="shared" si="15"/>
        <v>13.067171922226736</v>
      </c>
      <c r="G151" s="277">
        <f t="shared" si="16"/>
        <v>110136.125</v>
      </c>
      <c r="H151" s="275">
        <v>5</v>
      </c>
      <c r="I151" s="207">
        <f t="shared" si="19"/>
        <v>200.2475</v>
      </c>
      <c r="J151" s="214">
        <f t="shared" si="20"/>
        <v>0.18067171922226735</v>
      </c>
      <c r="K151" s="218">
        <f t="shared" si="17"/>
        <v>2.62415325</v>
      </c>
      <c r="L151" s="208">
        <f t="shared" si="18"/>
        <v>14.373079293754936</v>
      </c>
      <c r="M151" s="219">
        <v>41.986452</v>
      </c>
    </row>
    <row r="152" spans="1:13" s="8" customFormat="1" ht="15">
      <c r="A152" s="193" t="s">
        <v>203</v>
      </c>
      <c r="B152" s="179">
        <v>150</v>
      </c>
      <c r="C152" s="284">
        <f>Volume!J152</f>
        <v>1732.95</v>
      </c>
      <c r="D152" s="318">
        <v>185.34</v>
      </c>
      <c r="E152" s="206">
        <f t="shared" si="14"/>
        <v>27801</v>
      </c>
      <c r="F152" s="211">
        <f t="shared" si="15"/>
        <v>10.695057560806717</v>
      </c>
      <c r="G152" s="277">
        <f t="shared" si="16"/>
        <v>40798.125</v>
      </c>
      <c r="H152" s="275">
        <v>5</v>
      </c>
      <c r="I152" s="207">
        <f t="shared" si="19"/>
        <v>271.9875</v>
      </c>
      <c r="J152" s="214">
        <f t="shared" si="20"/>
        <v>0.15695057560806716</v>
      </c>
      <c r="K152" s="218">
        <f t="shared" si="17"/>
        <v>1.562628125</v>
      </c>
      <c r="L152" s="208">
        <f t="shared" si="18"/>
        <v>8.558866730545024</v>
      </c>
      <c r="M152" s="219">
        <v>25.00205</v>
      </c>
    </row>
    <row r="153" spans="1:13" s="8" customFormat="1" ht="15">
      <c r="A153" s="193" t="s">
        <v>298</v>
      </c>
      <c r="B153" s="179">
        <v>1000</v>
      </c>
      <c r="C153" s="284">
        <f>Volume!J153</f>
        <v>606.3</v>
      </c>
      <c r="D153" s="318">
        <v>92.07</v>
      </c>
      <c r="E153" s="206">
        <f t="shared" si="14"/>
        <v>92070</v>
      </c>
      <c r="F153" s="211">
        <f t="shared" si="15"/>
        <v>15.185551707075707</v>
      </c>
      <c r="G153" s="277">
        <f t="shared" si="16"/>
        <v>122385</v>
      </c>
      <c r="H153" s="275">
        <v>5</v>
      </c>
      <c r="I153" s="207">
        <f t="shared" si="19"/>
        <v>122.385</v>
      </c>
      <c r="J153" s="214">
        <f t="shared" si="20"/>
        <v>0.20185551707075708</v>
      </c>
      <c r="K153" s="218">
        <f t="shared" si="17"/>
        <v>4.4539804375</v>
      </c>
      <c r="L153" s="208">
        <f t="shared" si="18"/>
        <v>24.39545556305479</v>
      </c>
      <c r="M153" s="219">
        <v>71.263687</v>
      </c>
    </row>
    <row r="154" spans="1:13" s="8" customFormat="1" ht="15">
      <c r="A154" s="193" t="s">
        <v>424</v>
      </c>
      <c r="B154" s="179">
        <v>7150</v>
      </c>
      <c r="C154" s="284">
        <f>Volume!J154</f>
        <v>34</v>
      </c>
      <c r="D154" s="318">
        <v>4.53</v>
      </c>
      <c r="E154" s="206">
        <f t="shared" si="14"/>
        <v>32389.5</v>
      </c>
      <c r="F154" s="211">
        <f t="shared" si="15"/>
        <v>13.323529411764707</v>
      </c>
      <c r="G154" s="277">
        <f t="shared" si="16"/>
        <v>44544.5</v>
      </c>
      <c r="H154" s="275">
        <v>5</v>
      </c>
      <c r="I154" s="207">
        <f t="shared" si="19"/>
        <v>6.23</v>
      </c>
      <c r="J154" s="214">
        <f t="shared" si="20"/>
        <v>0.18323529411764708</v>
      </c>
      <c r="K154" s="218">
        <f t="shared" si="17"/>
        <v>3.78125</v>
      </c>
      <c r="L154" s="208">
        <f t="shared" si="18"/>
        <v>20.710759205664093</v>
      </c>
      <c r="M154" s="219">
        <v>60.5</v>
      </c>
    </row>
    <row r="155" spans="1:13" s="8" customFormat="1" ht="15">
      <c r="A155" s="193" t="s">
        <v>425</v>
      </c>
      <c r="B155" s="179">
        <v>450</v>
      </c>
      <c r="C155" s="284">
        <f>Volume!J155</f>
        <v>464</v>
      </c>
      <c r="D155" s="318">
        <v>64.35</v>
      </c>
      <c r="E155" s="206">
        <f t="shared" si="14"/>
        <v>28957.499999999996</v>
      </c>
      <c r="F155" s="211">
        <f t="shared" si="15"/>
        <v>13.868534482758617</v>
      </c>
      <c r="G155" s="277">
        <f t="shared" si="16"/>
        <v>40337.1</v>
      </c>
      <c r="H155" s="275">
        <v>5.45</v>
      </c>
      <c r="I155" s="207">
        <f t="shared" si="19"/>
        <v>89.63799999999999</v>
      </c>
      <c r="J155" s="214">
        <f t="shared" si="20"/>
        <v>0.19318534482758618</v>
      </c>
      <c r="K155" s="218">
        <f t="shared" si="17"/>
        <v>4.91125</v>
      </c>
      <c r="L155" s="208">
        <f t="shared" si="18"/>
        <v>26.900024105472472</v>
      </c>
      <c r="M155" s="219">
        <v>78.58</v>
      </c>
    </row>
    <row r="156" spans="1:13" s="8" customFormat="1" ht="15">
      <c r="A156" s="193" t="s">
        <v>216</v>
      </c>
      <c r="B156" s="179">
        <v>3350</v>
      </c>
      <c r="C156" s="284">
        <f>Volume!J156</f>
        <v>97.2</v>
      </c>
      <c r="D156" s="318">
        <v>11.07</v>
      </c>
      <c r="E156" s="206">
        <f t="shared" si="14"/>
        <v>37084.5</v>
      </c>
      <c r="F156" s="211">
        <f t="shared" si="15"/>
        <v>11.38888888888889</v>
      </c>
      <c r="G156" s="277">
        <f t="shared" si="16"/>
        <v>53365.5</v>
      </c>
      <c r="H156" s="275">
        <v>5</v>
      </c>
      <c r="I156" s="207">
        <f t="shared" si="19"/>
        <v>15.93</v>
      </c>
      <c r="J156" s="214">
        <f t="shared" si="20"/>
        <v>0.1638888888888889</v>
      </c>
      <c r="K156" s="218">
        <f t="shared" si="17"/>
        <v>1.2383084375</v>
      </c>
      <c r="L156" s="208">
        <f t="shared" si="18"/>
        <v>6.7824946436772615</v>
      </c>
      <c r="M156" s="219">
        <v>19.812935</v>
      </c>
    </row>
    <row r="157" spans="1:13" s="8" customFormat="1" ht="15">
      <c r="A157" s="193" t="s">
        <v>235</v>
      </c>
      <c r="B157" s="179">
        <v>2700</v>
      </c>
      <c r="C157" s="284">
        <f>Volume!J157</f>
        <v>135.05</v>
      </c>
      <c r="D157" s="318">
        <v>16.7</v>
      </c>
      <c r="E157" s="206">
        <f t="shared" si="14"/>
        <v>45090</v>
      </c>
      <c r="F157" s="211">
        <f t="shared" si="15"/>
        <v>12.365790447982228</v>
      </c>
      <c r="G157" s="277">
        <f t="shared" si="16"/>
        <v>63321.75</v>
      </c>
      <c r="H157" s="275">
        <v>5</v>
      </c>
      <c r="I157" s="207">
        <f t="shared" si="19"/>
        <v>23.4525</v>
      </c>
      <c r="J157" s="214">
        <f t="shared" si="20"/>
        <v>0.17365790447982227</v>
      </c>
      <c r="K157" s="218">
        <f t="shared" si="17"/>
        <v>2.516185375</v>
      </c>
      <c r="L157" s="208">
        <f t="shared" si="18"/>
        <v>13.781714887520955</v>
      </c>
      <c r="M157" s="219">
        <v>40.258966</v>
      </c>
    </row>
    <row r="158" spans="1:13" s="8" customFormat="1" ht="15">
      <c r="A158" s="193" t="s">
        <v>204</v>
      </c>
      <c r="B158" s="179">
        <v>600</v>
      </c>
      <c r="C158" s="284">
        <f>Volume!J158</f>
        <v>471</v>
      </c>
      <c r="D158" s="318">
        <v>50.44</v>
      </c>
      <c r="E158" s="206">
        <f t="shared" si="14"/>
        <v>30264</v>
      </c>
      <c r="F158" s="211">
        <f t="shared" si="15"/>
        <v>10.709129511677281</v>
      </c>
      <c r="G158" s="277">
        <f t="shared" si="16"/>
        <v>44394</v>
      </c>
      <c r="H158" s="275">
        <v>5</v>
      </c>
      <c r="I158" s="207">
        <f t="shared" si="19"/>
        <v>73.99</v>
      </c>
      <c r="J158" s="214">
        <f t="shared" si="20"/>
        <v>0.1570912951167728</v>
      </c>
      <c r="K158" s="218">
        <f t="shared" si="17"/>
        <v>2.9258460625</v>
      </c>
      <c r="L158" s="208">
        <f t="shared" si="18"/>
        <v>16.0255188821892</v>
      </c>
      <c r="M158" s="219">
        <v>46.813537</v>
      </c>
    </row>
    <row r="159" spans="1:13" s="7" customFormat="1" ht="15">
      <c r="A159" s="193" t="s">
        <v>205</v>
      </c>
      <c r="B159" s="179">
        <v>250</v>
      </c>
      <c r="C159" s="284">
        <f>Volume!J159</f>
        <v>1423.8</v>
      </c>
      <c r="D159" s="318">
        <v>147.59</v>
      </c>
      <c r="E159" s="206">
        <f t="shared" si="14"/>
        <v>36897.5</v>
      </c>
      <c r="F159" s="211">
        <f t="shared" si="15"/>
        <v>10.365922180081473</v>
      </c>
      <c r="G159" s="277">
        <f t="shared" si="16"/>
        <v>54695</v>
      </c>
      <c r="H159" s="275">
        <v>5</v>
      </c>
      <c r="I159" s="207">
        <f t="shared" si="19"/>
        <v>218.78</v>
      </c>
      <c r="J159" s="214">
        <f t="shared" si="20"/>
        <v>0.15365922180081473</v>
      </c>
      <c r="K159" s="218">
        <f t="shared" si="17"/>
        <v>2.6430249375</v>
      </c>
      <c r="L159" s="208">
        <f t="shared" si="18"/>
        <v>14.476443783174318</v>
      </c>
      <c r="M159" s="219">
        <v>42.288399</v>
      </c>
    </row>
    <row r="160" spans="1:13" s="7" customFormat="1" ht="15">
      <c r="A160" s="193" t="s">
        <v>37</v>
      </c>
      <c r="B160" s="179">
        <v>1600</v>
      </c>
      <c r="C160" s="284">
        <f>Volume!J160</f>
        <v>192.2</v>
      </c>
      <c r="D160" s="318">
        <v>24.54</v>
      </c>
      <c r="E160" s="206">
        <f t="shared" si="14"/>
        <v>39264</v>
      </c>
      <c r="F160" s="211">
        <f t="shared" si="15"/>
        <v>12.767950052029137</v>
      </c>
      <c r="G160" s="277">
        <f t="shared" si="16"/>
        <v>54640</v>
      </c>
      <c r="H160" s="275">
        <v>5</v>
      </c>
      <c r="I160" s="207">
        <f t="shared" si="19"/>
        <v>34.15</v>
      </c>
      <c r="J160" s="214">
        <f t="shared" si="20"/>
        <v>0.17767950052029136</v>
      </c>
      <c r="K160" s="218">
        <f t="shared" si="17"/>
        <v>2.044305875</v>
      </c>
      <c r="L160" s="208">
        <f t="shared" si="18"/>
        <v>11.197124421778364</v>
      </c>
      <c r="M160" s="219">
        <v>32.708894</v>
      </c>
    </row>
    <row r="161" spans="1:13" s="7" customFormat="1" ht="15">
      <c r="A161" s="193" t="s">
        <v>299</v>
      </c>
      <c r="B161" s="179">
        <v>150</v>
      </c>
      <c r="C161" s="284">
        <f>Volume!J161</f>
        <v>1743.9</v>
      </c>
      <c r="D161" s="318">
        <v>188.46</v>
      </c>
      <c r="E161" s="206">
        <f t="shared" si="14"/>
        <v>28269</v>
      </c>
      <c r="F161" s="211">
        <f t="shared" si="15"/>
        <v>10.806812317220023</v>
      </c>
      <c r="G161" s="277">
        <f t="shared" si="16"/>
        <v>41348.25</v>
      </c>
      <c r="H161" s="275">
        <v>5</v>
      </c>
      <c r="I161" s="207">
        <f t="shared" si="19"/>
        <v>275.655</v>
      </c>
      <c r="J161" s="214">
        <f t="shared" si="20"/>
        <v>0.1580681231722002</v>
      </c>
      <c r="K161" s="218">
        <f t="shared" si="17"/>
        <v>5.0662755625</v>
      </c>
      <c r="L161" s="208">
        <f t="shared" si="18"/>
        <v>27.749134081184245</v>
      </c>
      <c r="M161" s="219">
        <v>81.060409</v>
      </c>
    </row>
    <row r="162" spans="1:13" s="7" customFormat="1" ht="15">
      <c r="A162" s="193" t="s">
        <v>426</v>
      </c>
      <c r="B162" s="179">
        <v>200</v>
      </c>
      <c r="C162" s="284">
        <f>Volume!J162</f>
        <v>1178.3</v>
      </c>
      <c r="D162" s="318">
        <v>140.75</v>
      </c>
      <c r="E162" s="206">
        <f t="shared" si="14"/>
        <v>28150</v>
      </c>
      <c r="F162" s="211">
        <f t="shared" si="15"/>
        <v>11.94517525248239</v>
      </c>
      <c r="G162" s="277">
        <f t="shared" si="16"/>
        <v>39933</v>
      </c>
      <c r="H162" s="275">
        <v>5</v>
      </c>
      <c r="I162" s="207">
        <f t="shared" si="19"/>
        <v>199.665</v>
      </c>
      <c r="J162" s="214">
        <f t="shared" si="20"/>
        <v>0.1694517525248239</v>
      </c>
      <c r="K162" s="218">
        <f t="shared" si="17"/>
        <v>2.688125</v>
      </c>
      <c r="L162" s="208">
        <f t="shared" si="18"/>
        <v>14.723466998935747</v>
      </c>
      <c r="M162" s="219">
        <v>43.01</v>
      </c>
    </row>
    <row r="163" spans="1:13" s="7" customFormat="1" ht="15">
      <c r="A163" s="193" t="s">
        <v>228</v>
      </c>
      <c r="B163" s="179">
        <v>188</v>
      </c>
      <c r="C163" s="284">
        <f>Volume!J163</f>
        <v>1336.15</v>
      </c>
      <c r="D163" s="318">
        <v>143.96</v>
      </c>
      <c r="E163" s="206">
        <f t="shared" si="14"/>
        <v>27064.480000000003</v>
      </c>
      <c r="F163" s="211">
        <f t="shared" si="15"/>
        <v>10.774239419226884</v>
      </c>
      <c r="G163" s="277">
        <f t="shared" si="16"/>
        <v>48014.24308</v>
      </c>
      <c r="H163" s="275">
        <v>8.34</v>
      </c>
      <c r="I163" s="207">
        <f t="shared" si="19"/>
        <v>255.39491</v>
      </c>
      <c r="J163" s="214">
        <f t="shared" si="20"/>
        <v>0.19114239419226883</v>
      </c>
      <c r="K163" s="218">
        <f t="shared" si="17"/>
        <v>3.1018835625</v>
      </c>
      <c r="L163" s="208">
        <f t="shared" si="18"/>
        <v>16.989715979357356</v>
      </c>
      <c r="M163" s="219">
        <v>49.630137</v>
      </c>
    </row>
    <row r="164" spans="1:13" s="7" customFormat="1" ht="15">
      <c r="A164" s="193" t="s">
        <v>427</v>
      </c>
      <c r="B164" s="179">
        <v>2600</v>
      </c>
      <c r="C164" s="284">
        <f>Volume!J164</f>
        <v>90.75</v>
      </c>
      <c r="D164" s="318">
        <v>10.27</v>
      </c>
      <c r="E164" s="206">
        <f t="shared" si="14"/>
        <v>26702</v>
      </c>
      <c r="F164" s="211">
        <f t="shared" si="15"/>
        <v>11.316804407713498</v>
      </c>
      <c r="G164" s="277">
        <f t="shared" si="16"/>
        <v>38499.5</v>
      </c>
      <c r="H164" s="275">
        <v>5</v>
      </c>
      <c r="I164" s="207">
        <f t="shared" si="19"/>
        <v>14.8075</v>
      </c>
      <c r="J164" s="214">
        <f t="shared" si="20"/>
        <v>0.16316804407713498</v>
      </c>
      <c r="K164" s="218">
        <f t="shared" si="17"/>
        <v>3.184375</v>
      </c>
      <c r="L164" s="208">
        <f t="shared" si="18"/>
        <v>17.441540190555134</v>
      </c>
      <c r="M164" s="219">
        <v>50.95</v>
      </c>
    </row>
    <row r="165" spans="1:13" s="7" customFormat="1" ht="15">
      <c r="A165" s="193" t="s">
        <v>276</v>
      </c>
      <c r="B165" s="179">
        <v>350</v>
      </c>
      <c r="C165" s="284">
        <f>Volume!J165</f>
        <v>858.2</v>
      </c>
      <c r="D165" s="318">
        <v>94.32</v>
      </c>
      <c r="E165" s="206">
        <f t="shared" si="14"/>
        <v>33012</v>
      </c>
      <c r="F165" s="211">
        <f t="shared" si="15"/>
        <v>10.990445117688182</v>
      </c>
      <c r="G165" s="277">
        <f t="shared" si="16"/>
        <v>48030.5</v>
      </c>
      <c r="H165" s="275">
        <v>5</v>
      </c>
      <c r="I165" s="207">
        <f t="shared" si="19"/>
        <v>137.23</v>
      </c>
      <c r="J165" s="214">
        <f t="shared" si="20"/>
        <v>0.15990445117688182</v>
      </c>
      <c r="K165" s="218">
        <f t="shared" si="17"/>
        <v>3.6691494375</v>
      </c>
      <c r="L165" s="208">
        <f t="shared" si="18"/>
        <v>20.096759137761417</v>
      </c>
      <c r="M165" s="219">
        <v>58.706391</v>
      </c>
    </row>
    <row r="166" spans="1:13" s="7" customFormat="1" ht="15">
      <c r="A166" s="193" t="s">
        <v>180</v>
      </c>
      <c r="B166" s="179">
        <v>1500</v>
      </c>
      <c r="C166" s="284">
        <f>Volume!J166</f>
        <v>161.95</v>
      </c>
      <c r="D166" s="318">
        <v>18.62</v>
      </c>
      <c r="E166" s="206">
        <f t="shared" si="14"/>
        <v>27930</v>
      </c>
      <c r="F166" s="211">
        <f t="shared" si="15"/>
        <v>11.497375733251005</v>
      </c>
      <c r="G166" s="277">
        <f t="shared" si="16"/>
        <v>40076.25</v>
      </c>
      <c r="H166" s="275">
        <v>5</v>
      </c>
      <c r="I166" s="207">
        <f t="shared" si="19"/>
        <v>26.7175</v>
      </c>
      <c r="J166" s="214">
        <f t="shared" si="20"/>
        <v>0.16497375733251005</v>
      </c>
      <c r="K166" s="218">
        <f t="shared" si="17"/>
        <v>3.384001375</v>
      </c>
      <c r="L166" s="208">
        <f t="shared" si="18"/>
        <v>18.534938877159988</v>
      </c>
      <c r="M166" s="219">
        <v>54.144022</v>
      </c>
    </row>
    <row r="167" spans="1:13" s="8" customFormat="1" ht="15">
      <c r="A167" s="193" t="s">
        <v>181</v>
      </c>
      <c r="B167" s="179">
        <v>850</v>
      </c>
      <c r="C167" s="284">
        <f>Volume!J167</f>
        <v>341.45</v>
      </c>
      <c r="D167" s="318">
        <v>77.52</v>
      </c>
      <c r="E167" s="206">
        <f t="shared" si="14"/>
        <v>65892</v>
      </c>
      <c r="F167" s="211">
        <f t="shared" si="15"/>
        <v>22.70317762483526</v>
      </c>
      <c r="G167" s="277">
        <f t="shared" si="16"/>
        <v>80403.625</v>
      </c>
      <c r="H167" s="275">
        <v>5</v>
      </c>
      <c r="I167" s="207">
        <f t="shared" si="19"/>
        <v>94.5925</v>
      </c>
      <c r="J167" s="214">
        <f t="shared" si="20"/>
        <v>0.2770317762483526</v>
      </c>
      <c r="K167" s="218">
        <f t="shared" si="17"/>
        <v>3.422765625</v>
      </c>
      <c r="L167" s="208">
        <f t="shared" si="18"/>
        <v>18.747259418657684</v>
      </c>
      <c r="M167" s="219">
        <v>54.76425</v>
      </c>
    </row>
    <row r="168" spans="1:13" s="7" customFormat="1" ht="15">
      <c r="A168" s="193" t="s">
        <v>150</v>
      </c>
      <c r="B168" s="179">
        <v>438</v>
      </c>
      <c r="C168" s="284">
        <f>Volume!J168</f>
        <v>609</v>
      </c>
      <c r="D168" s="318">
        <v>60.1</v>
      </c>
      <c r="E168" s="206">
        <f t="shared" si="14"/>
        <v>26323.8</v>
      </c>
      <c r="F168" s="211">
        <f t="shared" si="15"/>
        <v>9.86863711001642</v>
      </c>
      <c r="G168" s="277">
        <f t="shared" si="16"/>
        <v>39660.9</v>
      </c>
      <c r="H168" s="275">
        <v>5</v>
      </c>
      <c r="I168" s="207">
        <f t="shared" si="19"/>
        <v>90.55</v>
      </c>
      <c r="J168" s="214">
        <f t="shared" si="20"/>
        <v>0.1486863711001642</v>
      </c>
      <c r="K168" s="218">
        <f t="shared" si="17"/>
        <v>2.970833875</v>
      </c>
      <c r="L168" s="208">
        <f t="shared" si="18"/>
        <v>16.271927279379828</v>
      </c>
      <c r="M168" s="219">
        <v>47.533342</v>
      </c>
    </row>
    <row r="169" spans="1:13" s="7" customFormat="1" ht="15">
      <c r="A169" s="193" t="s">
        <v>428</v>
      </c>
      <c r="B169" s="179">
        <v>1250</v>
      </c>
      <c r="C169" s="284">
        <f>Volume!J169</f>
        <v>164.35</v>
      </c>
      <c r="D169" s="318">
        <v>23.83</v>
      </c>
      <c r="E169" s="206">
        <f t="shared" si="14"/>
        <v>29787.499999999996</v>
      </c>
      <c r="F169" s="211">
        <f t="shared" si="15"/>
        <v>14.499543656829935</v>
      </c>
      <c r="G169" s="277">
        <f t="shared" si="16"/>
        <v>40059.375</v>
      </c>
      <c r="H169" s="275">
        <v>5</v>
      </c>
      <c r="I169" s="207">
        <f t="shared" si="19"/>
        <v>32.0475</v>
      </c>
      <c r="J169" s="214">
        <f t="shared" si="20"/>
        <v>0.19499543656829937</v>
      </c>
      <c r="K169" s="218">
        <f t="shared" si="17"/>
        <v>3.675</v>
      </c>
      <c r="L169" s="208">
        <f t="shared" si="18"/>
        <v>20.128803988314854</v>
      </c>
      <c r="M169" s="219">
        <v>58.8</v>
      </c>
    </row>
    <row r="170" spans="1:13" s="7" customFormat="1" ht="15">
      <c r="A170" s="193" t="s">
        <v>429</v>
      </c>
      <c r="B170" s="179">
        <v>1050</v>
      </c>
      <c r="C170" s="284">
        <f>Volume!J170</f>
        <v>240.45</v>
      </c>
      <c r="D170" s="318">
        <v>39.4</v>
      </c>
      <c r="E170" s="206">
        <f t="shared" si="14"/>
        <v>41370</v>
      </c>
      <c r="F170" s="211">
        <f t="shared" si="15"/>
        <v>16.38594302349761</v>
      </c>
      <c r="G170" s="277">
        <f t="shared" si="16"/>
        <v>53993.625</v>
      </c>
      <c r="H170" s="275">
        <v>5</v>
      </c>
      <c r="I170" s="207">
        <f t="shared" si="19"/>
        <v>51.4225</v>
      </c>
      <c r="J170" s="214">
        <f t="shared" si="20"/>
        <v>0.21385943023497608</v>
      </c>
      <c r="K170" s="218">
        <f t="shared" si="17"/>
        <v>3.046875</v>
      </c>
      <c r="L170" s="208">
        <f t="shared" si="18"/>
        <v>16.68842167398553</v>
      </c>
      <c r="M170" s="219">
        <v>48.75</v>
      </c>
    </row>
    <row r="171" spans="1:13" s="8" customFormat="1" ht="15">
      <c r="A171" s="193" t="s">
        <v>151</v>
      </c>
      <c r="B171" s="179">
        <v>225</v>
      </c>
      <c r="C171" s="284">
        <f>Volume!J171</f>
        <v>1050.65</v>
      </c>
      <c r="D171" s="318">
        <v>112.15</v>
      </c>
      <c r="E171" s="206">
        <f t="shared" si="14"/>
        <v>25233.75</v>
      </c>
      <c r="F171" s="211">
        <f t="shared" si="15"/>
        <v>10.674344453433589</v>
      </c>
      <c r="G171" s="277">
        <f t="shared" si="16"/>
        <v>37053.5625</v>
      </c>
      <c r="H171" s="275">
        <v>5</v>
      </c>
      <c r="I171" s="207">
        <f t="shared" si="19"/>
        <v>164.6825</v>
      </c>
      <c r="J171" s="214">
        <f t="shared" si="20"/>
        <v>0.1567434445343359</v>
      </c>
      <c r="K171" s="218">
        <f t="shared" si="17"/>
        <v>1.796147375</v>
      </c>
      <c r="L171" s="208">
        <f t="shared" si="18"/>
        <v>9.837904338911907</v>
      </c>
      <c r="M171" s="219">
        <v>28.738358</v>
      </c>
    </row>
    <row r="172" spans="1:13" s="8" customFormat="1" ht="15">
      <c r="A172" s="193" t="s">
        <v>214</v>
      </c>
      <c r="B172" s="179">
        <v>125</v>
      </c>
      <c r="C172" s="284">
        <f>Volume!J172</f>
        <v>1537.2</v>
      </c>
      <c r="D172" s="318">
        <v>205.04</v>
      </c>
      <c r="E172" s="206">
        <f t="shared" si="14"/>
        <v>25630</v>
      </c>
      <c r="F172" s="211">
        <f t="shared" si="15"/>
        <v>13.338537600832682</v>
      </c>
      <c r="G172" s="277">
        <f t="shared" si="16"/>
        <v>35237.5</v>
      </c>
      <c r="H172" s="275">
        <v>5</v>
      </c>
      <c r="I172" s="207">
        <f t="shared" si="19"/>
        <v>281.9</v>
      </c>
      <c r="J172" s="214">
        <f t="shared" si="20"/>
        <v>0.1833853760083268</v>
      </c>
      <c r="K172" s="218">
        <f t="shared" si="17"/>
        <v>3.8444254375</v>
      </c>
      <c r="L172" s="208">
        <f t="shared" si="18"/>
        <v>21.056785327654172</v>
      </c>
      <c r="M172" s="219">
        <v>61.510807</v>
      </c>
    </row>
    <row r="173" spans="1:13" s="8" customFormat="1" ht="15">
      <c r="A173" s="193" t="s">
        <v>229</v>
      </c>
      <c r="B173" s="179">
        <v>200</v>
      </c>
      <c r="C173" s="284">
        <f>Volume!J173</f>
        <v>1382.2</v>
      </c>
      <c r="D173" s="318">
        <v>267.21</v>
      </c>
      <c r="E173" s="206">
        <f t="shared" si="14"/>
        <v>53441.99999999999</v>
      </c>
      <c r="F173" s="211">
        <f t="shared" si="15"/>
        <v>19.3322239907394</v>
      </c>
      <c r="G173" s="277">
        <f t="shared" si="16"/>
        <v>67264</v>
      </c>
      <c r="H173" s="275">
        <v>5</v>
      </c>
      <c r="I173" s="207">
        <f t="shared" si="19"/>
        <v>336.32</v>
      </c>
      <c r="J173" s="214">
        <f t="shared" si="20"/>
        <v>0.243322239907394</v>
      </c>
      <c r="K173" s="218">
        <f t="shared" si="17"/>
        <v>2.4607636875</v>
      </c>
      <c r="L173" s="208">
        <f t="shared" si="18"/>
        <v>13.478157803333435</v>
      </c>
      <c r="M173" s="219">
        <v>39.372219</v>
      </c>
    </row>
    <row r="174" spans="1:13" s="7" customFormat="1" ht="15">
      <c r="A174" s="193" t="s">
        <v>91</v>
      </c>
      <c r="B174" s="179">
        <v>3800</v>
      </c>
      <c r="C174" s="284">
        <f>Volume!J174</f>
        <v>75.3</v>
      </c>
      <c r="D174" s="318">
        <v>7.95</v>
      </c>
      <c r="E174" s="206">
        <f t="shared" si="14"/>
        <v>30210</v>
      </c>
      <c r="F174" s="211">
        <f t="shared" si="15"/>
        <v>10.557768924302788</v>
      </c>
      <c r="G174" s="277">
        <f t="shared" si="16"/>
        <v>44517</v>
      </c>
      <c r="H174" s="275">
        <v>5</v>
      </c>
      <c r="I174" s="207">
        <f t="shared" si="19"/>
        <v>11.715</v>
      </c>
      <c r="J174" s="214">
        <f t="shared" si="20"/>
        <v>0.1555776892430279</v>
      </c>
      <c r="K174" s="218">
        <f t="shared" si="17"/>
        <v>3.15655025</v>
      </c>
      <c r="L174" s="208">
        <f t="shared" si="18"/>
        <v>17.289137758235714</v>
      </c>
      <c r="M174" s="219">
        <v>50.504804</v>
      </c>
    </row>
    <row r="175" spans="1:13" s="7" customFormat="1" ht="15">
      <c r="A175" s="193" t="s">
        <v>152</v>
      </c>
      <c r="B175" s="179">
        <v>1350</v>
      </c>
      <c r="C175" s="284">
        <f>Volume!J175</f>
        <v>242.35</v>
      </c>
      <c r="D175" s="318">
        <v>26.18</v>
      </c>
      <c r="E175" s="206">
        <f t="shared" si="14"/>
        <v>35343</v>
      </c>
      <c r="F175" s="211">
        <f t="shared" si="15"/>
        <v>10.802558283474314</v>
      </c>
      <c r="G175" s="277">
        <f t="shared" si="16"/>
        <v>51701.625</v>
      </c>
      <c r="H175" s="275">
        <v>5</v>
      </c>
      <c r="I175" s="207">
        <f t="shared" si="19"/>
        <v>38.2975</v>
      </c>
      <c r="J175" s="214">
        <f t="shared" si="20"/>
        <v>0.15802558283474313</v>
      </c>
      <c r="K175" s="218">
        <f t="shared" si="17"/>
        <v>1.588664125</v>
      </c>
      <c r="L175" s="208">
        <f t="shared" si="18"/>
        <v>8.701471775617069</v>
      </c>
      <c r="M175" s="219">
        <v>25.418626</v>
      </c>
    </row>
    <row r="176" spans="1:13" s="8" customFormat="1" ht="15">
      <c r="A176" s="193" t="s">
        <v>208</v>
      </c>
      <c r="B176" s="179">
        <v>412</v>
      </c>
      <c r="C176" s="284">
        <f>Volume!J176</f>
        <v>686.4</v>
      </c>
      <c r="D176" s="318">
        <v>71.18</v>
      </c>
      <c r="E176" s="206">
        <f t="shared" si="14"/>
        <v>29326.160000000003</v>
      </c>
      <c r="F176" s="211">
        <f t="shared" si="15"/>
        <v>10.370046620046622</v>
      </c>
      <c r="G176" s="277">
        <f t="shared" si="16"/>
        <v>43466</v>
      </c>
      <c r="H176" s="275">
        <v>5</v>
      </c>
      <c r="I176" s="207">
        <f t="shared" si="19"/>
        <v>105.5</v>
      </c>
      <c r="J176" s="214">
        <f t="shared" si="20"/>
        <v>0.1537004662004662</v>
      </c>
      <c r="K176" s="218">
        <f t="shared" si="17"/>
        <v>2.4501476875</v>
      </c>
      <c r="L176" s="208">
        <f t="shared" si="18"/>
        <v>13.420011576628685</v>
      </c>
      <c r="M176" s="219">
        <v>39.202363</v>
      </c>
    </row>
    <row r="177" spans="1:13" s="7" customFormat="1" ht="15">
      <c r="A177" s="193" t="s">
        <v>230</v>
      </c>
      <c r="B177" s="179">
        <v>400</v>
      </c>
      <c r="C177" s="284">
        <f>Volume!J177</f>
        <v>623.15</v>
      </c>
      <c r="D177" s="318">
        <v>64.03</v>
      </c>
      <c r="E177" s="206">
        <f t="shared" si="14"/>
        <v>25612</v>
      </c>
      <c r="F177" s="211">
        <f t="shared" si="15"/>
        <v>10.27521463532055</v>
      </c>
      <c r="G177" s="277">
        <f t="shared" si="16"/>
        <v>38075</v>
      </c>
      <c r="H177" s="275">
        <v>5</v>
      </c>
      <c r="I177" s="207">
        <f t="shared" si="19"/>
        <v>95.1875</v>
      </c>
      <c r="J177" s="214">
        <f t="shared" si="20"/>
        <v>0.1527521463532055</v>
      </c>
      <c r="K177" s="218">
        <f t="shared" si="17"/>
        <v>2.229290125</v>
      </c>
      <c r="L177" s="208">
        <f t="shared" si="18"/>
        <v>12.210324886860114</v>
      </c>
      <c r="M177" s="219">
        <v>35.668642</v>
      </c>
    </row>
    <row r="178" spans="1:13" s="8" customFormat="1" ht="15">
      <c r="A178" s="193" t="s">
        <v>185</v>
      </c>
      <c r="B178" s="179">
        <v>675</v>
      </c>
      <c r="C178" s="284">
        <f>Volume!J178</f>
        <v>609.4</v>
      </c>
      <c r="D178" s="318">
        <v>76.56</v>
      </c>
      <c r="E178" s="206">
        <f t="shared" si="14"/>
        <v>51678</v>
      </c>
      <c r="F178" s="211">
        <f t="shared" si="15"/>
        <v>12.56317689530686</v>
      </c>
      <c r="G178" s="277">
        <f t="shared" si="16"/>
        <v>72245.25</v>
      </c>
      <c r="H178" s="275">
        <v>5</v>
      </c>
      <c r="I178" s="207">
        <f t="shared" si="19"/>
        <v>107.03</v>
      </c>
      <c r="J178" s="214">
        <f t="shared" si="20"/>
        <v>0.1756317689530686</v>
      </c>
      <c r="K178" s="218">
        <f t="shared" si="17"/>
        <v>2.3935184375</v>
      </c>
      <c r="L178" s="208">
        <f t="shared" si="18"/>
        <v>13.109840400232692</v>
      </c>
      <c r="M178" s="219">
        <v>38.296295</v>
      </c>
    </row>
    <row r="179" spans="1:13" s="7" customFormat="1" ht="15">
      <c r="A179" s="193" t="s">
        <v>206</v>
      </c>
      <c r="B179" s="179">
        <v>550</v>
      </c>
      <c r="C179" s="284">
        <f>Volume!J179</f>
        <v>825.3</v>
      </c>
      <c r="D179" s="318">
        <v>105.12</v>
      </c>
      <c r="E179" s="206">
        <f t="shared" si="14"/>
        <v>57816</v>
      </c>
      <c r="F179" s="211">
        <f t="shared" si="15"/>
        <v>12.737186477644494</v>
      </c>
      <c r="G179" s="277">
        <f t="shared" si="16"/>
        <v>80511.75</v>
      </c>
      <c r="H179" s="275">
        <v>5</v>
      </c>
      <c r="I179" s="207">
        <f t="shared" si="19"/>
        <v>146.385</v>
      </c>
      <c r="J179" s="214">
        <f t="shared" si="20"/>
        <v>0.17737186477644493</v>
      </c>
      <c r="K179" s="218">
        <f t="shared" si="17"/>
        <v>1.6223405</v>
      </c>
      <c r="L179" s="208">
        <f t="shared" si="18"/>
        <v>8.885924878042099</v>
      </c>
      <c r="M179" s="219">
        <v>25.957448</v>
      </c>
    </row>
    <row r="180" spans="1:13" s="7" customFormat="1" ht="15">
      <c r="A180" s="193" t="s">
        <v>118</v>
      </c>
      <c r="B180" s="179">
        <v>250</v>
      </c>
      <c r="C180" s="284">
        <f>Volume!J180</f>
        <v>1147</v>
      </c>
      <c r="D180" s="318">
        <v>124.73</v>
      </c>
      <c r="E180" s="206">
        <f t="shared" si="14"/>
        <v>31182.5</v>
      </c>
      <c r="F180" s="211">
        <f t="shared" si="15"/>
        <v>10.874455100261553</v>
      </c>
      <c r="G180" s="277">
        <f t="shared" si="16"/>
        <v>45520</v>
      </c>
      <c r="H180" s="275">
        <v>5</v>
      </c>
      <c r="I180" s="207">
        <f t="shared" si="19"/>
        <v>182.08</v>
      </c>
      <c r="J180" s="214">
        <f t="shared" si="20"/>
        <v>0.15874455100261553</v>
      </c>
      <c r="K180" s="218">
        <f t="shared" si="17"/>
        <v>2.07079775</v>
      </c>
      <c r="L180" s="208">
        <f t="shared" si="18"/>
        <v>11.342226397059436</v>
      </c>
      <c r="M180" s="219">
        <v>33.132764</v>
      </c>
    </row>
    <row r="181" spans="1:13" s="7" customFormat="1" ht="15">
      <c r="A181" s="193" t="s">
        <v>231</v>
      </c>
      <c r="B181" s="179">
        <v>206</v>
      </c>
      <c r="C181" s="284">
        <f>Volume!J181</f>
        <v>1199.4</v>
      </c>
      <c r="D181" s="318">
        <v>149.17</v>
      </c>
      <c r="E181" s="206">
        <f t="shared" si="14"/>
        <v>30729.019999999997</v>
      </c>
      <c r="F181" s="211">
        <f t="shared" si="15"/>
        <v>12.437051859262963</v>
      </c>
      <c r="G181" s="277">
        <f t="shared" si="16"/>
        <v>43082.84</v>
      </c>
      <c r="H181" s="275">
        <v>5</v>
      </c>
      <c r="I181" s="207">
        <f t="shared" si="19"/>
        <v>209.14</v>
      </c>
      <c r="J181" s="214">
        <f t="shared" si="20"/>
        <v>0.17437051859262961</v>
      </c>
      <c r="K181" s="218">
        <f t="shared" si="17"/>
        <v>3.570430625</v>
      </c>
      <c r="L181" s="208">
        <f t="shared" si="18"/>
        <v>19.55605393319769</v>
      </c>
      <c r="M181" s="219">
        <v>57.12689</v>
      </c>
    </row>
    <row r="182" spans="1:13" s="7" customFormat="1" ht="15">
      <c r="A182" s="193" t="s">
        <v>300</v>
      </c>
      <c r="B182" s="179">
        <v>7700</v>
      </c>
      <c r="C182" s="284">
        <f>Volume!J182</f>
        <v>51.15</v>
      </c>
      <c r="D182" s="318">
        <v>5.84</v>
      </c>
      <c r="E182" s="206">
        <f t="shared" si="14"/>
        <v>44968</v>
      </c>
      <c r="F182" s="211">
        <f t="shared" si="15"/>
        <v>11.41739980449658</v>
      </c>
      <c r="G182" s="277">
        <f t="shared" si="16"/>
        <v>64660.75</v>
      </c>
      <c r="H182" s="275">
        <v>5</v>
      </c>
      <c r="I182" s="207">
        <f t="shared" si="19"/>
        <v>8.3975</v>
      </c>
      <c r="J182" s="214">
        <f t="shared" si="20"/>
        <v>0.1641739980449658</v>
      </c>
      <c r="K182" s="218">
        <f t="shared" si="17"/>
        <v>3.0576005625</v>
      </c>
      <c r="L182" s="208">
        <f t="shared" si="18"/>
        <v>16.747167999217343</v>
      </c>
      <c r="M182" s="219">
        <v>48.921609</v>
      </c>
    </row>
    <row r="183" spans="1:13" s="7" customFormat="1" ht="15">
      <c r="A183" s="193" t="s">
        <v>301</v>
      </c>
      <c r="B183" s="179">
        <v>10450</v>
      </c>
      <c r="C183" s="284">
        <f>Volume!J183</f>
        <v>26.55</v>
      </c>
      <c r="D183" s="318">
        <v>3.02</v>
      </c>
      <c r="E183" s="206">
        <f t="shared" si="14"/>
        <v>31559</v>
      </c>
      <c r="F183" s="211">
        <f t="shared" si="15"/>
        <v>11.374764595103578</v>
      </c>
      <c r="G183" s="277">
        <f t="shared" si="16"/>
        <v>45431.375</v>
      </c>
      <c r="H183" s="275">
        <v>5</v>
      </c>
      <c r="I183" s="207">
        <f t="shared" si="19"/>
        <v>4.3475</v>
      </c>
      <c r="J183" s="214">
        <f t="shared" si="20"/>
        <v>0.16374764595103578</v>
      </c>
      <c r="K183" s="218">
        <f t="shared" si="17"/>
        <v>3.3860664375</v>
      </c>
      <c r="L183" s="208">
        <f t="shared" si="18"/>
        <v>18.546249690299067</v>
      </c>
      <c r="M183" s="219">
        <v>54.177063</v>
      </c>
    </row>
    <row r="184" spans="1:13" s="8" customFormat="1" ht="15">
      <c r="A184" s="193" t="s">
        <v>173</v>
      </c>
      <c r="B184" s="179">
        <v>2950</v>
      </c>
      <c r="C184" s="284">
        <f>Volume!J184</f>
        <v>65.75</v>
      </c>
      <c r="D184" s="318">
        <v>9.85</v>
      </c>
      <c r="E184" s="206">
        <f t="shared" si="14"/>
        <v>29057.5</v>
      </c>
      <c r="F184" s="211">
        <f t="shared" si="15"/>
        <v>14.980988593155892</v>
      </c>
      <c r="G184" s="277">
        <f t="shared" si="16"/>
        <v>38755.625</v>
      </c>
      <c r="H184" s="275">
        <v>5</v>
      </c>
      <c r="I184" s="207">
        <f t="shared" si="19"/>
        <v>13.1375</v>
      </c>
      <c r="J184" s="214">
        <f t="shared" si="20"/>
        <v>0.19980988593155893</v>
      </c>
      <c r="K184" s="218">
        <f t="shared" si="17"/>
        <v>2.736723</v>
      </c>
      <c r="L184" s="208">
        <f t="shared" si="18"/>
        <v>14.989649207432107</v>
      </c>
      <c r="M184" s="219">
        <v>43.787568</v>
      </c>
    </row>
    <row r="185" spans="1:13" s="7" customFormat="1" ht="15">
      <c r="A185" s="193" t="s">
        <v>302</v>
      </c>
      <c r="B185" s="179">
        <v>200</v>
      </c>
      <c r="C185" s="284">
        <f>Volume!J185</f>
        <v>841.25</v>
      </c>
      <c r="D185" s="318">
        <v>88.29</v>
      </c>
      <c r="E185" s="206">
        <f t="shared" si="14"/>
        <v>17658</v>
      </c>
      <c r="F185" s="211">
        <f t="shared" si="15"/>
        <v>10.49509658246657</v>
      </c>
      <c r="G185" s="277">
        <f t="shared" si="16"/>
        <v>26070.5</v>
      </c>
      <c r="H185" s="275">
        <v>5</v>
      </c>
      <c r="I185" s="207">
        <f t="shared" si="19"/>
        <v>130.3525</v>
      </c>
      <c r="J185" s="214">
        <f t="shared" si="20"/>
        <v>0.15495096582466567</v>
      </c>
      <c r="K185" s="218">
        <f t="shared" si="17"/>
        <v>2.5993168125</v>
      </c>
      <c r="L185" s="208">
        <f t="shared" si="18"/>
        <v>14.237044523086764</v>
      </c>
      <c r="M185" s="219">
        <v>41.589069</v>
      </c>
    </row>
    <row r="186" spans="1:13" s="7" customFormat="1" ht="15">
      <c r="A186" s="193" t="s">
        <v>82</v>
      </c>
      <c r="B186" s="179">
        <v>2100</v>
      </c>
      <c r="C186" s="284">
        <f>Volume!J186</f>
        <v>133.05</v>
      </c>
      <c r="D186" s="318">
        <v>18.5</v>
      </c>
      <c r="E186" s="206">
        <f t="shared" si="14"/>
        <v>38850</v>
      </c>
      <c r="F186" s="211">
        <f t="shared" si="15"/>
        <v>13.904547162720782</v>
      </c>
      <c r="G186" s="277">
        <f t="shared" si="16"/>
        <v>52820.25</v>
      </c>
      <c r="H186" s="275">
        <v>5</v>
      </c>
      <c r="I186" s="207">
        <f t="shared" si="19"/>
        <v>25.1525</v>
      </c>
      <c r="J186" s="214">
        <f t="shared" si="20"/>
        <v>0.1890454716272078</v>
      </c>
      <c r="K186" s="218">
        <f t="shared" si="17"/>
        <v>3.184963</v>
      </c>
      <c r="L186" s="208">
        <f t="shared" si="18"/>
        <v>17.444760799193265</v>
      </c>
      <c r="M186" s="219">
        <v>50.959408</v>
      </c>
    </row>
    <row r="187" spans="1:13" s="7" customFormat="1" ht="15">
      <c r="A187" s="193" t="s">
        <v>430</v>
      </c>
      <c r="B187" s="179">
        <v>700</v>
      </c>
      <c r="C187" s="284">
        <f>Volume!J187</f>
        <v>305.55</v>
      </c>
      <c r="D187" s="318">
        <v>46.04</v>
      </c>
      <c r="E187" s="206">
        <f t="shared" si="14"/>
        <v>32228</v>
      </c>
      <c r="F187" s="211">
        <f t="shared" si="15"/>
        <v>15.067910325642284</v>
      </c>
      <c r="G187" s="277">
        <f t="shared" si="16"/>
        <v>42922.25</v>
      </c>
      <c r="H187" s="275">
        <v>5</v>
      </c>
      <c r="I187" s="207">
        <f t="shared" si="19"/>
        <v>61.3175</v>
      </c>
      <c r="J187" s="214">
        <f t="shared" si="20"/>
        <v>0.20067910325642285</v>
      </c>
      <c r="K187" s="218">
        <f t="shared" si="17"/>
        <v>2.865625</v>
      </c>
      <c r="L187" s="208">
        <f t="shared" si="18"/>
        <v>15.695674538507417</v>
      </c>
      <c r="M187" s="219">
        <v>45.85</v>
      </c>
    </row>
    <row r="188" spans="1:13" s="7" customFormat="1" ht="15">
      <c r="A188" s="193" t="s">
        <v>431</v>
      </c>
      <c r="B188" s="179">
        <v>450</v>
      </c>
      <c r="C188" s="284">
        <f>Volume!J188</f>
        <v>517.2</v>
      </c>
      <c r="D188" s="318">
        <v>96.35</v>
      </c>
      <c r="E188" s="206">
        <f t="shared" si="14"/>
        <v>43357.5</v>
      </c>
      <c r="F188" s="211">
        <f t="shared" si="15"/>
        <v>18.629156999226602</v>
      </c>
      <c r="G188" s="277">
        <f t="shared" si="16"/>
        <v>56786.598</v>
      </c>
      <c r="H188" s="275">
        <v>5.77</v>
      </c>
      <c r="I188" s="207">
        <f t="shared" si="19"/>
        <v>126.19243999999999</v>
      </c>
      <c r="J188" s="214">
        <f t="shared" si="20"/>
        <v>0.243991569992266</v>
      </c>
      <c r="K188" s="218">
        <f t="shared" si="17"/>
        <v>4.4</v>
      </c>
      <c r="L188" s="208">
        <f t="shared" si="18"/>
        <v>24.09979253022731</v>
      </c>
      <c r="M188" s="219">
        <v>70.4</v>
      </c>
    </row>
    <row r="189" spans="1:13" s="8" customFormat="1" ht="15">
      <c r="A189" s="193" t="s">
        <v>153</v>
      </c>
      <c r="B189" s="179">
        <v>450</v>
      </c>
      <c r="C189" s="284">
        <f>Volume!J189</f>
        <v>620.5</v>
      </c>
      <c r="D189" s="318">
        <v>65.84</v>
      </c>
      <c r="E189" s="206">
        <f t="shared" si="14"/>
        <v>29628</v>
      </c>
      <c r="F189" s="211">
        <f t="shared" si="15"/>
        <v>10.610797743755036</v>
      </c>
      <c r="G189" s="277">
        <f t="shared" si="16"/>
        <v>43589.25</v>
      </c>
      <c r="H189" s="275">
        <v>5</v>
      </c>
      <c r="I189" s="207">
        <f t="shared" si="19"/>
        <v>96.865</v>
      </c>
      <c r="J189" s="214">
        <f t="shared" si="20"/>
        <v>0.15610797743755037</v>
      </c>
      <c r="K189" s="218">
        <f t="shared" si="17"/>
        <v>2.238566375</v>
      </c>
      <c r="L189" s="208">
        <f t="shared" si="18"/>
        <v>12.261133000600688</v>
      </c>
      <c r="M189" s="219">
        <v>35.817062</v>
      </c>
    </row>
    <row r="190" spans="1:13" s="7" customFormat="1" ht="15">
      <c r="A190" s="193" t="s">
        <v>154</v>
      </c>
      <c r="B190" s="179">
        <v>6900</v>
      </c>
      <c r="C190" s="284">
        <f>Volume!J190</f>
        <v>49.8</v>
      </c>
      <c r="D190" s="318">
        <v>6.84</v>
      </c>
      <c r="E190" s="206">
        <f t="shared" si="14"/>
        <v>47196</v>
      </c>
      <c r="F190" s="211">
        <f t="shared" si="15"/>
        <v>13.734939759036143</v>
      </c>
      <c r="G190" s="277">
        <f t="shared" si="16"/>
        <v>64377</v>
      </c>
      <c r="H190" s="275">
        <v>5</v>
      </c>
      <c r="I190" s="207">
        <f t="shared" si="19"/>
        <v>9.33</v>
      </c>
      <c r="J190" s="214">
        <f t="shared" si="20"/>
        <v>0.18734939759036146</v>
      </c>
      <c r="K190" s="218">
        <f t="shared" si="17"/>
        <v>2.8847229375</v>
      </c>
      <c r="L190" s="208">
        <f t="shared" si="18"/>
        <v>15.800278250213154</v>
      </c>
      <c r="M190" s="219">
        <v>46.155567</v>
      </c>
    </row>
    <row r="191" spans="1:13" s="7" customFormat="1" ht="15">
      <c r="A191" s="193" t="s">
        <v>303</v>
      </c>
      <c r="B191" s="179">
        <v>3600</v>
      </c>
      <c r="C191" s="284">
        <f>Volume!J191</f>
        <v>110.6</v>
      </c>
      <c r="D191" s="318">
        <v>12.47</v>
      </c>
      <c r="E191" s="206">
        <f t="shared" si="14"/>
        <v>44892</v>
      </c>
      <c r="F191" s="211">
        <f t="shared" si="15"/>
        <v>11.2748643761302</v>
      </c>
      <c r="G191" s="277">
        <f t="shared" si="16"/>
        <v>64800</v>
      </c>
      <c r="H191" s="275">
        <v>5</v>
      </c>
      <c r="I191" s="207">
        <f t="shared" si="19"/>
        <v>18</v>
      </c>
      <c r="J191" s="214">
        <f t="shared" si="20"/>
        <v>0.162748643761302</v>
      </c>
      <c r="K191" s="218">
        <f t="shared" si="17"/>
        <v>3.3780660625</v>
      </c>
      <c r="L191" s="208">
        <f t="shared" si="18"/>
        <v>18.50242983173906</v>
      </c>
      <c r="M191" s="219">
        <v>54.049057</v>
      </c>
    </row>
    <row r="192" spans="1:13" s="8" customFormat="1" ht="15">
      <c r="A192" s="193" t="s">
        <v>155</v>
      </c>
      <c r="B192" s="179">
        <v>525</v>
      </c>
      <c r="C192" s="284">
        <f>Volume!J192</f>
        <v>464.35</v>
      </c>
      <c r="D192" s="318">
        <v>48.83</v>
      </c>
      <c r="E192" s="206">
        <f t="shared" si="14"/>
        <v>25635.75</v>
      </c>
      <c r="F192" s="211">
        <f t="shared" si="15"/>
        <v>10.515774738882309</v>
      </c>
      <c r="G192" s="277">
        <f t="shared" si="16"/>
        <v>37824.9375</v>
      </c>
      <c r="H192" s="275">
        <v>5</v>
      </c>
      <c r="I192" s="207">
        <f t="shared" si="19"/>
        <v>72.0475</v>
      </c>
      <c r="J192" s="214">
        <f t="shared" si="20"/>
        <v>0.15515774738882307</v>
      </c>
      <c r="K192" s="218">
        <f t="shared" si="17"/>
        <v>2.8725259375</v>
      </c>
      <c r="L192" s="208">
        <f t="shared" si="18"/>
        <v>15.733472529874248</v>
      </c>
      <c r="M192" s="219">
        <v>45.960415</v>
      </c>
    </row>
    <row r="193" spans="1:13" s="7" customFormat="1" ht="15">
      <c r="A193" s="193" t="s">
        <v>38</v>
      </c>
      <c r="B193" s="179">
        <v>600</v>
      </c>
      <c r="C193" s="284">
        <f>Volume!J193</f>
        <v>522.85</v>
      </c>
      <c r="D193" s="318">
        <v>56.07</v>
      </c>
      <c r="E193" s="206">
        <f t="shared" si="14"/>
        <v>33642</v>
      </c>
      <c r="F193" s="211">
        <f t="shared" si="15"/>
        <v>10.723916993401549</v>
      </c>
      <c r="G193" s="277">
        <f t="shared" si="16"/>
        <v>49327.5</v>
      </c>
      <c r="H193" s="275">
        <v>5</v>
      </c>
      <c r="I193" s="207">
        <f t="shared" si="19"/>
        <v>82.2125</v>
      </c>
      <c r="J193" s="214">
        <f t="shared" si="20"/>
        <v>0.1572391699340155</v>
      </c>
      <c r="K193" s="218">
        <f t="shared" si="17"/>
        <v>2.2368231875</v>
      </c>
      <c r="L193" s="208">
        <f t="shared" si="18"/>
        <v>12.251585169443578</v>
      </c>
      <c r="M193" s="219">
        <v>35.789171</v>
      </c>
    </row>
    <row r="194" spans="1:13" s="8" customFormat="1" ht="15">
      <c r="A194" s="193" t="s">
        <v>156</v>
      </c>
      <c r="B194" s="179">
        <v>600</v>
      </c>
      <c r="C194" s="284">
        <f>Volume!J194</f>
        <v>395.7</v>
      </c>
      <c r="D194" s="318">
        <v>42.28</v>
      </c>
      <c r="E194" s="206">
        <f t="shared" si="14"/>
        <v>25368</v>
      </c>
      <c r="F194" s="211">
        <f t="shared" si="15"/>
        <v>10.684862269396007</v>
      </c>
      <c r="G194" s="277">
        <f t="shared" si="16"/>
        <v>37239</v>
      </c>
      <c r="H194" s="275">
        <v>5</v>
      </c>
      <c r="I194" s="207">
        <f t="shared" si="19"/>
        <v>62.065</v>
      </c>
      <c r="J194" s="214">
        <f t="shared" si="20"/>
        <v>0.15684862269396008</v>
      </c>
      <c r="K194" s="218">
        <f t="shared" si="17"/>
        <v>2.1191735</v>
      </c>
      <c r="L194" s="208">
        <f t="shared" si="18"/>
        <v>11.607191292171741</v>
      </c>
      <c r="M194" s="219">
        <v>33.906776</v>
      </c>
    </row>
    <row r="195" spans="1:13" s="7" customFormat="1" ht="15">
      <c r="A195" s="193" t="s">
        <v>394</v>
      </c>
      <c r="B195" s="179">
        <v>700</v>
      </c>
      <c r="C195" s="284">
        <f>Volume!J195</f>
        <v>293.55</v>
      </c>
      <c r="D195" s="318">
        <v>36.72</v>
      </c>
      <c r="E195" s="206">
        <f t="shared" si="14"/>
        <v>25704</v>
      </c>
      <c r="F195" s="211">
        <f t="shared" si="15"/>
        <v>12.508942258559019</v>
      </c>
      <c r="G195" s="277">
        <f t="shared" si="16"/>
        <v>35978.25</v>
      </c>
      <c r="H195" s="275">
        <v>5</v>
      </c>
      <c r="I195" s="207">
        <f t="shared" si="19"/>
        <v>51.3975</v>
      </c>
      <c r="J195" s="214">
        <f t="shared" si="20"/>
        <v>0.17508942258559018</v>
      </c>
      <c r="K195" s="218">
        <f t="shared" si="17"/>
        <v>3.3919564375</v>
      </c>
      <c r="L195" s="208">
        <f t="shared" si="18"/>
        <v>18.578510548936123</v>
      </c>
      <c r="M195" s="219">
        <v>54.271303</v>
      </c>
    </row>
    <row r="196" spans="3:13" ht="14.25">
      <c r="C196" s="2"/>
      <c r="D196" s="111"/>
      <c r="H196" s="275"/>
      <c r="M196" s="71"/>
    </row>
    <row r="197" spans="3:13" ht="14.25">
      <c r="C197" s="2"/>
      <c r="D197" s="112"/>
      <c r="F197" s="67"/>
      <c r="H197" s="275"/>
      <c r="M197" s="71"/>
    </row>
    <row r="198" spans="3:13" ht="12.75">
      <c r="C198" s="2"/>
      <c r="D198" s="113"/>
      <c r="M198" s="71"/>
    </row>
    <row r="199" spans="3:13" ht="12.75">
      <c r="C199" s="2"/>
      <c r="D199" s="113"/>
      <c r="M199" s="1"/>
    </row>
    <row r="200" spans="3:13" ht="12.75">
      <c r="C200" s="2"/>
      <c r="D200" s="113"/>
      <c r="M200" s="1"/>
    </row>
    <row r="201" spans="3:13" ht="12.75">
      <c r="C201" s="2"/>
      <c r="D201" s="113"/>
      <c r="M201" s="1"/>
    </row>
    <row r="202" spans="3:13" ht="12.75">
      <c r="C202" s="2"/>
      <c r="D202" s="113"/>
      <c r="M202" s="1"/>
    </row>
    <row r="203" spans="3:13" ht="12.75">
      <c r="C203" s="2"/>
      <c r="D203" s="113"/>
      <c r="E203" s="2"/>
      <c r="F203" s="5"/>
      <c r="M203" s="1"/>
    </row>
    <row r="204" spans="3:13" ht="12.75">
      <c r="C204" s="2"/>
      <c r="D204" s="113"/>
      <c r="M204" s="1"/>
    </row>
    <row r="205" spans="3:13" ht="12.75">
      <c r="C205" s="2"/>
      <c r="D205" s="112"/>
      <c r="M205" s="1"/>
    </row>
    <row r="206" spans="3:13" ht="12.75">
      <c r="C206" s="2"/>
      <c r="D206" s="112"/>
      <c r="M206" s="1"/>
    </row>
    <row r="207" spans="3:13" ht="12.75">
      <c r="C207" s="2"/>
      <c r="D207" s="112"/>
      <c r="M207" s="1"/>
    </row>
    <row r="208" spans="3:13" ht="12.75">
      <c r="C208" s="2"/>
      <c r="D208" s="112"/>
      <c r="M208" s="1"/>
    </row>
    <row r="209" spans="3:13" ht="12.75">
      <c r="C209" s="2"/>
      <c r="D209" s="112"/>
      <c r="M209" s="1"/>
    </row>
    <row r="210" spans="1:13" ht="12.75">
      <c r="A210" s="76"/>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D226" s="112"/>
      <c r="M226" s="1"/>
    </row>
    <row r="227" spans="3:13" ht="12.75">
      <c r="C227" s="2"/>
      <c r="M227" s="1"/>
    </row>
    <row r="228" spans="3:13" ht="12.75">
      <c r="C228" s="2"/>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2"/>
    </row>
    <row r="481" ht="12.75">
      <c r="M481" s="2"/>
    </row>
    <row r="482" ht="12.75">
      <c r="M482" s="2"/>
    </row>
    <row r="483" ht="12.75">
      <c r="M483" s="2"/>
    </row>
    <row r="484" ht="12.75">
      <c r="M484" s="2"/>
    </row>
    <row r="485" ht="12.75">
      <c r="M485"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2007-06-20T13:20:51Z</dcterms:modified>
  <cp:category/>
  <cp:version/>
  <cp:contentType/>
  <cp:contentStatus/>
</cp:coreProperties>
</file>