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<sst xmlns="http://schemas.openxmlformats.org/spreadsheetml/2006/main" count="1836" uniqueCount="499">
  <si>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</si>
  <si>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</si>
  <si>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</si>
  <si>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</si>
  <si>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</si>
  <si>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</si>
  <si>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</si>
  <si>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</si>
  <si>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</si>
  <si>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</si>
  <si>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</si>
  <si>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</si>
  <si>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</si>
  <si>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</si>
  <si>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</si>
  <si>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</si>
  <si>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</si>
  <si>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</si>
  <si>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</si>
  <si>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</si>
  <si>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</si>
  <si>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</si>
  <si>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</si>
  <si>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</si>
  <si>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</si>
  <si>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</si>
  <si>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</si>
  <si>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</si>
  <si>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</si>
  <si>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</si>
  <si>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</si>
  <si>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</si>
  <si>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</si>
  <si>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</si>
  <si>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</si>
  <si>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</si>
  <si>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</si>
  <si>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</si>
  <si>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</si>
  <si>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</si>
  <si>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</si>
  <si>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</si>
  <si>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</si>
  <si>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</si>
  <si>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</si>
  <si>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</si>
  <si>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</si>
  <si>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</si>
  <si>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</si>
  <si>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</si>
  <si>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</si>
  <si>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</si>
  <si>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</si>
  <si>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</si>
  <si>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</si>
  <si>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</si>
  <si>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</si>
  <si>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</si>
  <si>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</si>
  <si>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</si>
  <si>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</si>
  <si>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</si>
  <si>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</si>
  <si>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</si>
  <si>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</si>
  <si>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</si>
  <si>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</si>
  <si>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</si>
  <si>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</si>
  <si>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</si>
  <si>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</si>
  <si>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</si>
  <si>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</si>
  <si>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</si>
  <si>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</si>
  <si>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</si>
  <si>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</si>
  <si>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</si>
  <si>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</si>
  <si>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</si>
  <si>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</si>
  <si>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</si>
  <si>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</si>
  <si>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</si>
  <si>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</si>
  <si>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</si>
  <si>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</si>
  <si>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</si>
  <si>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</si>
  <si>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</si>
  <si>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</si>
  <si>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</si>
  <si>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</si>
  <si>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</si>
  <si>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</si>
  <si>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</si>
  <si>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</si>
  <si>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</si>
  <si>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</si>
  <si>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</si>
  <si>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</si>
  <si>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</si>
  <si>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</si>
  <si>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</si>
  <si>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</si>
  <si>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</si>
  <si>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</si>
  <si>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</si>
  <si>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</si>
  <si>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</si>
  <si>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</si>
  <si>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</si>
  <si>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</si>
  <si>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</si>
  <si>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</si>
  <si>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</si>
  <si>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</si>
  <si>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</si>
  <si>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</si>
  <si>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</si>
  <si>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</si>
  <si>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</si>
  <si>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</si>
  <si>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</si>
  <si>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</si>
  <si>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</si>
  <si>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</si>
  <si>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</si>
  <si>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</si>
  <si>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</si>
  <si>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</si>
  <si>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</si>
  <si>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</si>
  <si>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</si>
  <si>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</si>
  <si>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</si>
  <si>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</si>
  <si>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</si>
  <si>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</si>
  <si>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</si>
  <si>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</si>
  <si>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</si>
  <si>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</si>
  <si>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</si>
  <si>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</si>
  <si>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</si>
  <si>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</si>
  <si>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</si>
  <si>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</si>
  <si>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</si>
  <si>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</si>
  <si>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</si>
  <si>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</si>
  <si>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</si>
  <si>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</si>
  <si>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</si>
  <si>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</si>
  <si>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</si>
  <si>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</si>
  <si>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</si>
  <si>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</si>
  <si>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</si>
  <si>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</si>
  <si>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</si>
  <si>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</si>
  <si>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</si>
  <si>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</si>
  <si>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</si>
  <si>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</si>
  <si>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</si>
  <si>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</si>
  <si>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</si>
  <si>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</si>
  <si>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</si>
  <si>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</si>
  <si>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</si>
  <si>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</si>
  <si>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</si>
  <si>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</si>
  <si>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</si>
  <si>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</si>
  <si>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</si>
  <si>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</si>
  <si>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</si>
  <si>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</si>
  <si>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</si>
  <si>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</si>
  <si>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</si>
  <si>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</si>
  <si>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</si>
  <si>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</si>
  <si>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</si>
  <si>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</si>
  <si>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</si>
  <si>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</si>
  <si>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</si>
  <si>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</si>
  <si>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</si>
  <si>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</si>
  <si>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</si>
  <si>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</si>
  <si>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</si>
  <si>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</si>
  <si>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</si>
  <si>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</si>
  <si>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</si>
  <si>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</si>
  <si>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</si>
  <si>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</si>
  <si>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</si>
  <si>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</si>
  <si>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</si>
  <si>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</si>
  <si>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</si>
  <si>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</si>
  <si>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</si>
  <si>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</si>
  <si>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</si>
  <si>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</si>
  <si>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</si>
  <si>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</si>
  <si>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</si>
  <si>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</si>
  <si>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</si>
  <si>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</si>
  <si>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</si>
  <si>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</si>
  <si>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</si>
  <si>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</si>
  <si>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</si>
  <si>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</si>
  <si>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</si>
  <si>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</si>
  <si>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</si>
  <si>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</si>
  <si>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</si>
  <si>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</si>
  <si>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</si>
  <si>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</si>
  <si>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</si>
  <si>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</si>
  <si>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</si>
  <si>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</si>
  <si>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</si>
  <si>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</si>
  <si>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</si>
  <si>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</si>
  <si>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</si>
  <si>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</si>
  <si>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</si>
  <si>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</si>
  <si>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</si>
  <si>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</si>
  <si>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</si>
  <si>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</si>
  <si>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</si>
  <si>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</si>
  <si>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</si>
  <si>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</si>
  <si>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</si>
  <si>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</si>
  <si>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</si>
  <si>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</si>
  <si>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</si>
  <si>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</si>
  <si>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</si>
  <si>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</si>
  <si>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</si>
  <si>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</si>
  <si>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</si>
  <si>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</si>
  <si>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</si>
  <si>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</si>
  <si>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</si>
  <si>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</si>
  <si>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</si>
  <si>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</si>
  <si>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</si>
  <si>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</si>
  <si>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</si>
  <si>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</si>
  <si>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</si>
  <si>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</si>
  <si>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</si>
  <si>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</si>
  <si>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</si>
  <si>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</si>
  <si>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</si>
  <si>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</si>
  <si>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</si>
  <si>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</si>
  <si>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</si>
  <si>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</si>
  <si>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</si>
  <si>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</si>
  <si>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</si>
  <si>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</si>
  <si>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</si>
  <si>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</si>
  <si>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</si>
  <si>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</si>
  <si>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</si>
  <si>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</si>
  <si>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</si>
  <si>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</si>
  <si>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</si>
  <si>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</si>
  <si>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</si>
  <si>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</si>
  <si>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</si>
  <si>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</si>
  <si>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</si>
  <si>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</si>
  <si>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</si>
  <si>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</si>
  <si>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</si>
  <si>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</si>
  <si>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</si>
  <si>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</si>
  <si>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</si>
  <si>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</si>
  <si>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</si>
  <si>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</si>
  <si>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</si>
  <si>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</si>
  <si>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</si>
  <si>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</si>
  <si>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</si>
  <si>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</si>
  <si>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</si>
  <si>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</si>
  <si>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</si>
  <si>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</si>
  <si>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</si>
  <si>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</si>
  <si>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</si>
  <si>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</si>
  <si>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</si>
  <si>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</si>
  <si>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</si>
  <si>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</si>
  <si>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</si>
  <si>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</si>
  <si>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</si>
  <si>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</si>
  <si>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</si>
  <si>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</si>
  <si>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</si>
  <si>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</si>
  <si>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</si>
  <si>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</si>
  <si>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</si>
  <si>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</si>
  <si>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</si>
  <si>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</si>
  <si>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</si>
  <si>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</si>
  <si>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</si>
  <si>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</si>
  <si>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</si>
  <si>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</si>
  <si>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</si>
  <si>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</si>
  <si>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</si>
  <si>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</si>
  <si>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</si>
  <si>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</si>
  <si>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</si>
  <si>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</si>
  <si>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</si>
  <si>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</si>
  <si>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</si>
  <si>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</si>
  <si>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</si>
  <si>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</si>
  <si>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</si>
  <si>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</si>
  <si>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</si>
  <si>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</si>
  <si>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</si>
  <si>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</si>
  <si>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</si>
  <si>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</si>
  <si>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</si>
  <si>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</si>
  <si>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</si>
  <si>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</si>
  <si>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</si>
  <si>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</si>
  <si>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</si>
  <si>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</si>
  <si>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</si>
  <si>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</si>
  <si>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</si>
  <si>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</si>
  <si>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</si>
  <si>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</si>
  <si>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</si>
  <si>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</si>
  <si>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</si>
  <si>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</si>
  <si>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HINDUJATMT</t>
  </si>
  <si>
    <t>Jul</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</si>
  <si>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</si>
  <si>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</si>
  <si>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</si>
  <si>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</si>
  <si>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</si>
  <si>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</si>
  <si>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</si>
  <si>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</si>
  <si>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</si>
  <si>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</si>
  <si>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</si>
  <si>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</si>
  <si>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</si>
  <si>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</si>
  <si>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</si>
  <si>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</si>
  <si>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</si>
  <si>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</si>
  <si>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</si>
  <si>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</si>
  <si>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</si>
  <si>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</si>
  <si>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</si>
  <si>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</si>
  <si>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</si>
  <si>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</si>
  <si>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</si>
  <si>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</si>
  <si>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</si>
  <si>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</si>
  <si>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</si>
  <si>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</si>
  <si>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</si>
  <si>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Hindalco</t>
  </si>
  <si>
    <t>HINDALCO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</si>
  <si>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</si>
  <si>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</si>
  <si>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</si>
  <si>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</si>
  <si>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</si>
  <si>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</si>
  <si>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</si>
  <si>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</si>
  <si>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</si>
  <si>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</si>
  <si>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</si>
  <si>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</si>
  <si>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</si>
  <si>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</si>
  <si>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</si>
  <si>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</si>
  <si>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</si>
  <si>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</si>
  <si>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</si>
  <si>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</si>
  <si>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</si>
  <si>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</si>
  <si>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</si>
  <si>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</si>
  <si>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</si>
  <si>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</si>
  <si>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</si>
  <si>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</si>
  <si>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AGM/DIV - RS. 22 PER SH</t>
  </si>
  <si>
    <t>AGM/DIVIDEND -100%</t>
  </si>
  <si>
    <t>FINAL DIVIDEND - 15%</t>
  </si>
  <si>
    <t>AGM/FINAL DIVIDEND-50%</t>
  </si>
  <si>
    <t>AGM/DIV -RS.2.50/- PER SH</t>
  </si>
  <si>
    <t>AGM/FINAL DIVIDEND-150%</t>
  </si>
  <si>
    <t>DIVIDEND-RS.14/- PER SH  PURPOSE REVISED</t>
  </si>
  <si>
    <t>AGM/FINAL DIVIDEND-13%</t>
  </si>
  <si>
    <t>AGM/DIV FIN-130%+SPL-25%</t>
  </si>
  <si>
    <t>AGM/DIVIDEND - 10%</t>
  </si>
  <si>
    <t>AGM/DIV-RS.40/- PER SH</t>
  </si>
  <si>
    <t>AGM/DIVIDEND-30%</t>
  </si>
  <si>
    <t>AGM/DIV-RS.5.30 PER SH</t>
  </si>
  <si>
    <t>AGM/DIVIDEND-20%</t>
  </si>
  <si>
    <t>AGM/FIN DIV-RE.1/- PER SH</t>
  </si>
  <si>
    <t>AGM/FINAL DIVIDEND-18%</t>
  </si>
  <si>
    <t>AGM/DIV-RE.1/- PER SH</t>
  </si>
  <si>
    <t>AGM/DIV FIN-20% + SPL-10%</t>
  </si>
  <si>
    <t>AGM/DIVIDEND-35%</t>
  </si>
  <si>
    <t>AGM/FINAL DIVIDEND-20%</t>
  </si>
  <si>
    <t>AGM/FIN DIV-RS.4/- PER SH</t>
  </si>
  <si>
    <t>CNX100</t>
  </si>
  <si>
    <t>JUNIOR</t>
  </si>
  <si>
    <t>AGM/DIVIDEND-8%</t>
  </si>
  <si>
    <t>FV SPLIT RS.10/- TO RS.2/</t>
  </si>
  <si>
    <t>AGM/DIVIDEND - 20%</t>
  </si>
  <si>
    <t>AGM/DIV-RS.5/- PER SH</t>
  </si>
  <si>
    <t>DIVIDEND-RS.1.50 PER SH</t>
  </si>
  <si>
    <t>AGM/DIVIDEND-7%</t>
  </si>
  <si>
    <t>AGM/DIV FIN-25% + SPL-15%PURPOSE REVISED</t>
  </si>
  <si>
    <t>AGM/DIVIDEND-10%</t>
  </si>
  <si>
    <t>AGM/DIVIDEND-100%</t>
  </si>
  <si>
    <t>Derivatives Info Kit for 7 JUNE,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</si>
</sst>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16" fillId="2" borderId="5" xfId="0" applyFont="1" applyFill="1" applyBorder="1" applyAlignment="1">
      <alignment horizontal="center"/>
    </xf>
    <xf numFmtId="9" fontId="18"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30"/>
  <sheetViews>
    <sheetView tabSelected="1" workbookViewId="0" topLeftCell="A1">
      <pane xSplit="1" ySplit="3" topLeftCell="B184" activePane="bottomRight" state="frozen"/>
      <selection pane="topLeft" activeCell="E255" sqref="E255"/>
      <selection pane="topRight" activeCell="E255" sqref="E255"/>
      <selection pane="bottomLeft" activeCell="E255" sqref="E255"/>
      <selection pane="bottomRight" activeCell="D244" sqref="D244"/>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498</v>
      </c>
      <c r="B1" s="393"/>
      <c r="C1" s="393"/>
      <c r="D1" s="393"/>
      <c r="E1" s="393"/>
      <c r="F1" s="393"/>
      <c r="G1" s="393"/>
      <c r="H1" s="393"/>
      <c r="I1" s="393"/>
      <c r="J1" s="393"/>
      <c r="K1" s="393"/>
    </row>
    <row r="2" spans="1:11" ht="15.75" thickBot="1">
      <c r="A2" s="27"/>
      <c r="B2" s="102"/>
      <c r="C2" s="28"/>
      <c r="D2" s="389" t="s">
        <v>100</v>
      </c>
      <c r="E2" s="391"/>
      <c r="F2" s="391"/>
      <c r="G2" s="386" t="s">
        <v>103</v>
      </c>
      <c r="H2" s="387"/>
      <c r="I2" s="388"/>
      <c r="J2" s="389" t="s">
        <v>52</v>
      </c>
      <c r="K2" s="390"/>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6236.45</v>
      </c>
      <c r="D4" s="180">
        <f>Volume!M4</f>
        <v>-1.3890865392217377</v>
      </c>
      <c r="E4" s="181">
        <f>Volume!C4*100</f>
        <v>-23</v>
      </c>
      <c r="F4" s="371">
        <f>'Open Int.'!D4*100</f>
        <v>-11</v>
      </c>
      <c r="G4" s="372">
        <f>'Open Int.'!R4</f>
        <v>105.770192</v>
      </c>
      <c r="H4" s="372">
        <f>'Open Int.'!Z4</f>
        <v>-14.296643500000002</v>
      </c>
      <c r="I4" s="373">
        <f>'Open Int.'!O4</f>
        <v>0.9926297169811321</v>
      </c>
      <c r="J4" s="183">
        <f>IF(Volume!D4=0,0,Volume!F4/Volume!D4)</f>
        <v>0</v>
      </c>
      <c r="K4" s="186">
        <f>IF('Open Int.'!E4=0,0,'Open Int.'!H4/'Open Int.'!E4)</f>
        <v>0</v>
      </c>
    </row>
    <row r="5" spans="1:11" ht="15">
      <c r="A5" s="201" t="s">
        <v>487</v>
      </c>
      <c r="B5" s="287">
        <f>Margins!B5</f>
        <v>50</v>
      </c>
      <c r="C5" s="287">
        <f>Volume!J5</f>
        <v>4082.7</v>
      </c>
      <c r="D5" s="182">
        <f>Volume!M5</f>
        <v>-0.4462326261887388</v>
      </c>
      <c r="E5" s="175">
        <f>Volume!C5*100</f>
        <v>-24</v>
      </c>
      <c r="F5" s="381">
        <f>'Open Int.'!D5*100</f>
        <v>-1</v>
      </c>
      <c r="G5" s="382">
        <f>'Open Int.'!R5</f>
        <v>76.75476</v>
      </c>
      <c r="H5" s="382">
        <f>'Open Int.'!Z5</f>
        <v>-0.9591899999999924</v>
      </c>
      <c r="I5" s="383">
        <f>'Open Int.'!O5</f>
        <v>1</v>
      </c>
      <c r="J5" s="185">
        <f>IF(Volume!D5=0,0,Volume!F5/Volume!D5)</f>
        <v>0</v>
      </c>
      <c r="K5" s="187">
        <f>IF('Open Int.'!E5=0,0,'Open Int.'!H5/'Open Int.'!E5)</f>
        <v>0</v>
      </c>
    </row>
    <row r="6" spans="1:11" ht="15">
      <c r="A6" s="201" t="s">
        <v>74</v>
      </c>
      <c r="B6" s="287">
        <f>Margins!B6</f>
        <v>50</v>
      </c>
      <c r="C6" s="287">
        <f>Volume!J6</f>
        <v>5310.5</v>
      </c>
      <c r="D6" s="182">
        <f>Volume!M6</f>
        <v>1.7083868002221634</v>
      </c>
      <c r="E6" s="175">
        <f>Volume!C6*100</f>
        <v>51</v>
      </c>
      <c r="F6" s="347">
        <f>'Open Int.'!D6*100</f>
        <v>8</v>
      </c>
      <c r="G6" s="176">
        <f>'Open Int.'!R6</f>
        <v>88.7119025</v>
      </c>
      <c r="H6" s="176">
        <f>'Open Int.'!Z6</f>
        <v>7.599007</v>
      </c>
      <c r="I6" s="171">
        <f>'Open Int.'!O6</f>
        <v>0.9958096378329842</v>
      </c>
      <c r="J6" s="185">
        <f>IF(Volume!D6=0,0,Volume!F6/Volume!D6)</f>
        <v>0</v>
      </c>
      <c r="K6" s="187">
        <f>IF('Open Int.'!E6=0,0,'Open Int.'!H6/'Open Int.'!E6)</f>
        <v>0</v>
      </c>
    </row>
    <row r="7" spans="1:11" ht="15">
      <c r="A7" s="201" t="s">
        <v>488</v>
      </c>
      <c r="B7" s="287">
        <f>Margins!B7</f>
        <v>25</v>
      </c>
      <c r="C7" s="287">
        <f>Volume!J7</f>
        <v>8014.35</v>
      </c>
      <c r="D7" s="182">
        <f>Volume!M7</f>
        <v>-0.44656720867545086</v>
      </c>
      <c r="E7" s="175">
        <f>Volume!C7*100</f>
        <v>-13</v>
      </c>
      <c r="F7" s="347">
        <f>'Open Int.'!D7*100</f>
        <v>-3</v>
      </c>
      <c r="G7" s="176">
        <f>'Open Int.'!R7</f>
        <v>66.198531</v>
      </c>
      <c r="H7" s="176">
        <f>'Open Int.'!Z7</f>
        <v>-2.1283902499999954</v>
      </c>
      <c r="I7" s="171">
        <f>'Open Int.'!O7</f>
        <v>0.9975786924939467</v>
      </c>
      <c r="J7" s="185">
        <f>IF(Volume!D7=0,0,Volume!F7/Volume!D7)</f>
        <v>0.058823529411764705</v>
      </c>
      <c r="K7" s="187">
        <f>IF('Open Int.'!E7=0,0,'Open Int.'!H7/'Open Int.'!E7)</f>
        <v>0.02881844380403458</v>
      </c>
    </row>
    <row r="8" spans="1:11" ht="15">
      <c r="A8" s="201" t="s">
        <v>9</v>
      </c>
      <c r="B8" s="287">
        <f>Margins!B8</f>
        <v>50</v>
      </c>
      <c r="C8" s="287">
        <f>Volume!J8</f>
        <v>4179.5</v>
      </c>
      <c r="D8" s="182">
        <f>Volume!M8</f>
        <v>-0.4466146608706008</v>
      </c>
      <c r="E8" s="175">
        <f>Volume!C8*100</f>
        <v>24</v>
      </c>
      <c r="F8" s="347">
        <f>'Open Int.'!D8*100</f>
        <v>6</v>
      </c>
      <c r="G8" s="176">
        <f>'Open Int.'!R8</f>
        <v>26747.0655075</v>
      </c>
      <c r="H8" s="176">
        <f>'Open Int.'!Z8</f>
        <v>1306.657096250001</v>
      </c>
      <c r="I8" s="171">
        <f>'Open Int.'!O8</f>
        <v>0.9261444296778619</v>
      </c>
      <c r="J8" s="185">
        <f>IF(Volume!D8=0,0,Volume!F8/Volume!D8)</f>
        <v>0.9617180060848629</v>
      </c>
      <c r="K8" s="187">
        <f>IF('Open Int.'!E8=0,0,'Open Int.'!H8/'Open Int.'!E8)</f>
        <v>1.378703971566723</v>
      </c>
    </row>
    <row r="9" spans="1:11" ht="15">
      <c r="A9" s="201" t="s">
        <v>279</v>
      </c>
      <c r="B9" s="287">
        <f>Margins!B9</f>
        <v>200</v>
      </c>
      <c r="C9" s="287">
        <f>Volume!J9</f>
        <v>2796.5</v>
      </c>
      <c r="D9" s="182">
        <f>Volume!M9</f>
        <v>2.259845686912648</v>
      </c>
      <c r="E9" s="175">
        <f>Volume!C9*100</f>
        <v>-36</v>
      </c>
      <c r="F9" s="347">
        <f>'Open Int.'!D9*100</f>
        <v>2</v>
      </c>
      <c r="G9" s="176">
        <f>'Open Int.'!R9</f>
        <v>170.69836</v>
      </c>
      <c r="H9" s="176">
        <f>'Open Int.'!Z9</f>
        <v>6.72574800000001</v>
      </c>
      <c r="I9" s="171">
        <f>'Open Int.'!O9</f>
        <v>0.9954128440366973</v>
      </c>
      <c r="J9" s="185">
        <f>IF(Volume!D9=0,0,Volume!F9/Volume!D9)</f>
        <v>0</v>
      </c>
      <c r="K9" s="187">
        <f>IF('Open Int.'!E9=0,0,'Open Int.'!H9/'Open Int.'!E9)</f>
        <v>0.09090909090909091</v>
      </c>
    </row>
    <row r="10" spans="1:11" ht="15">
      <c r="A10" s="201" t="s">
        <v>134</v>
      </c>
      <c r="B10" s="287">
        <f>Margins!B10</f>
        <v>100</v>
      </c>
      <c r="C10" s="287">
        <f>Volume!J10</f>
        <v>4553.95</v>
      </c>
      <c r="D10" s="182">
        <f>Volume!M10</f>
        <v>-0.5546638715101607</v>
      </c>
      <c r="E10" s="175">
        <f>Volume!C10*100</f>
        <v>-4</v>
      </c>
      <c r="F10" s="347">
        <f>'Open Int.'!D10*100</f>
        <v>1</v>
      </c>
      <c r="G10" s="176">
        <f>'Open Int.'!R10</f>
        <v>124.9148485</v>
      </c>
      <c r="H10" s="176">
        <f>'Open Int.'!Z10</f>
        <v>0.6312895000000083</v>
      </c>
      <c r="I10" s="171">
        <f>'Open Int.'!O10</f>
        <v>0.994166970470288</v>
      </c>
      <c r="J10" s="185">
        <f>IF(Volume!D10=0,0,Volume!F10/Volume!D10)</f>
        <v>0</v>
      </c>
      <c r="K10" s="187">
        <f>IF('Open Int.'!E10=0,0,'Open Int.'!H10/'Open Int.'!E10)</f>
        <v>0.45454545454545453</v>
      </c>
    </row>
    <row r="11" spans="1:11" ht="15">
      <c r="A11" s="201" t="s">
        <v>403</v>
      </c>
      <c r="B11" s="287">
        <f>Margins!B11</f>
        <v>200</v>
      </c>
      <c r="C11" s="287">
        <f>Volume!J11</f>
        <v>1295.95</v>
      </c>
      <c r="D11" s="182">
        <f>Volume!M11</f>
        <v>-1.7102768297307513</v>
      </c>
      <c r="E11" s="175">
        <f>Volume!C11*100</f>
        <v>-28.999999999999996</v>
      </c>
      <c r="F11" s="347">
        <f>'Open Int.'!D11*100</f>
        <v>-3</v>
      </c>
      <c r="G11" s="176">
        <f>'Open Int.'!R11</f>
        <v>58.862049</v>
      </c>
      <c r="H11" s="176">
        <f>'Open Int.'!Z11</f>
        <v>-2.6855310000000046</v>
      </c>
      <c r="I11" s="171">
        <f>'Open Int.'!O11</f>
        <v>0.9986789960369881</v>
      </c>
      <c r="J11" s="185">
        <f>IF(Volume!D11=0,0,Volume!F11/Volume!D11)</f>
        <v>0</v>
      </c>
      <c r="K11" s="187">
        <f>IF('Open Int.'!E11=0,0,'Open Int.'!H11/'Open Int.'!E11)</f>
        <v>0</v>
      </c>
    </row>
    <row r="12" spans="1:11" ht="15">
      <c r="A12" s="201" t="s">
        <v>0</v>
      </c>
      <c r="B12" s="287">
        <f>Margins!B12</f>
        <v>375</v>
      </c>
      <c r="C12" s="287">
        <f>Volume!J12</f>
        <v>804.4</v>
      </c>
      <c r="D12" s="182">
        <f>Volume!M12</f>
        <v>-2.1470713460251782</v>
      </c>
      <c r="E12" s="175">
        <f>Volume!C12*100</f>
        <v>24</v>
      </c>
      <c r="F12" s="347">
        <f>'Open Int.'!D12*100</f>
        <v>6</v>
      </c>
      <c r="G12" s="176">
        <f>'Open Int.'!R12</f>
        <v>157.913775</v>
      </c>
      <c r="H12" s="176">
        <f>'Open Int.'!Z12</f>
        <v>6.091415624999996</v>
      </c>
      <c r="I12" s="171">
        <f>'Open Int.'!O12</f>
        <v>0.9927411652340019</v>
      </c>
      <c r="J12" s="185">
        <f>IF(Volume!D12=0,0,Volume!F12/Volume!D12)</f>
        <v>0.17647058823529413</v>
      </c>
      <c r="K12" s="187">
        <f>IF('Open Int.'!E12=0,0,'Open Int.'!H12/'Open Int.'!E12)</f>
        <v>0.15517241379310345</v>
      </c>
    </row>
    <row r="13" spans="1:11" ht="15">
      <c r="A13" s="201" t="s">
        <v>404</v>
      </c>
      <c r="B13" s="287">
        <f>Margins!B13</f>
        <v>450</v>
      </c>
      <c r="C13" s="287">
        <f>Volume!J13</f>
        <v>531.8</v>
      </c>
      <c r="D13" s="182">
        <f>Volume!M13</f>
        <v>-1.3815484469170227</v>
      </c>
      <c r="E13" s="175">
        <f>Volume!C13*100</f>
        <v>-71</v>
      </c>
      <c r="F13" s="347">
        <f>'Open Int.'!D13*100</f>
        <v>-5</v>
      </c>
      <c r="G13" s="176">
        <f>'Open Int.'!R13</f>
        <v>57.314745</v>
      </c>
      <c r="H13" s="176">
        <f>'Open Int.'!Z13</f>
        <v>-3.6906074999999987</v>
      </c>
      <c r="I13" s="171">
        <f>'Open Int.'!O13</f>
        <v>0.9924843423799582</v>
      </c>
      <c r="J13" s="185">
        <f>IF(Volume!D13=0,0,Volume!F13/Volume!D13)</f>
        <v>0</v>
      </c>
      <c r="K13" s="187">
        <f>IF('Open Int.'!E13=0,0,'Open Int.'!H13/'Open Int.'!E13)</f>
        <v>0</v>
      </c>
    </row>
    <row r="14" spans="1:11" ht="15">
      <c r="A14" s="201" t="s">
        <v>405</v>
      </c>
      <c r="B14" s="287">
        <f>Margins!B14</f>
        <v>200</v>
      </c>
      <c r="C14" s="287">
        <f>Volume!J14</f>
        <v>1588.9</v>
      </c>
      <c r="D14" s="182">
        <f>Volume!M14</f>
        <v>-0.5072010018785166</v>
      </c>
      <c r="E14" s="175">
        <f>Volume!C14*100</f>
        <v>-8</v>
      </c>
      <c r="F14" s="347">
        <f>'Open Int.'!D14*100</f>
        <v>10</v>
      </c>
      <c r="G14" s="176">
        <f>'Open Int.'!R14</f>
        <v>69.307818</v>
      </c>
      <c r="H14" s="176">
        <f>'Open Int.'!Z14</f>
        <v>5.874977999999999</v>
      </c>
      <c r="I14" s="171">
        <f>'Open Int.'!O14</f>
        <v>0.9963319578175149</v>
      </c>
      <c r="J14" s="185">
        <f>IF(Volume!D14=0,0,Volume!F14/Volume!D14)</f>
        <v>0</v>
      </c>
      <c r="K14" s="187">
        <f>IF('Open Int.'!E14=0,0,'Open Int.'!H14/'Open Int.'!E14)</f>
        <v>0</v>
      </c>
    </row>
    <row r="15" spans="1:11" ht="15">
      <c r="A15" s="201" t="s">
        <v>406</v>
      </c>
      <c r="B15" s="287">
        <f>Margins!B15</f>
        <v>1700</v>
      </c>
      <c r="C15" s="287">
        <f>Volume!J15</f>
        <v>140.85</v>
      </c>
      <c r="D15" s="182">
        <f>Volume!M15</f>
        <v>-1.5034965034965075</v>
      </c>
      <c r="E15" s="175">
        <f>Volume!C15*100</f>
        <v>-7.000000000000001</v>
      </c>
      <c r="F15" s="347">
        <f>'Open Int.'!D15*100</f>
        <v>-2</v>
      </c>
      <c r="G15" s="176">
        <f>'Open Int.'!R15</f>
        <v>72.360279</v>
      </c>
      <c r="H15" s="176">
        <f>'Open Int.'!Z15</f>
        <v>-1.8581509999999923</v>
      </c>
      <c r="I15" s="171">
        <f>'Open Int.'!O15</f>
        <v>0.9894109861019192</v>
      </c>
      <c r="J15" s="185">
        <f>IF(Volume!D15=0,0,Volume!F15/Volume!D15)</f>
        <v>0.08333333333333333</v>
      </c>
      <c r="K15" s="187">
        <f>IF('Open Int.'!E15=0,0,'Open Int.'!H15/'Open Int.'!E15)</f>
        <v>0.1005586592178771</v>
      </c>
    </row>
    <row r="16" spans="1:11" ht="15">
      <c r="A16" s="201" t="s">
        <v>135</v>
      </c>
      <c r="B16" s="287">
        <f>Margins!B16</f>
        <v>2450</v>
      </c>
      <c r="C16" s="287">
        <f>Volume!J16</f>
        <v>81.8</v>
      </c>
      <c r="D16" s="182">
        <f>Volume!M16</f>
        <v>-4.215456674473077</v>
      </c>
      <c r="E16" s="175">
        <f>Volume!C16*100</f>
        <v>-8</v>
      </c>
      <c r="F16" s="347">
        <f>'Open Int.'!D16*100</f>
        <v>-1</v>
      </c>
      <c r="G16" s="176">
        <f>'Open Int.'!R16</f>
        <v>24.389897</v>
      </c>
      <c r="H16" s="176">
        <f>'Open Int.'!Z16</f>
        <v>-1.178009000000003</v>
      </c>
      <c r="I16" s="171">
        <f>'Open Int.'!O16</f>
        <v>0.9926047658175843</v>
      </c>
      <c r="J16" s="185">
        <f>IF(Volume!D16=0,0,Volume!F16/Volume!D16)</f>
        <v>0</v>
      </c>
      <c r="K16" s="187">
        <f>IF('Open Int.'!E16=0,0,'Open Int.'!H16/'Open Int.'!E16)</f>
        <v>0</v>
      </c>
    </row>
    <row r="17" spans="1:11" ht="15">
      <c r="A17" s="201" t="s">
        <v>174</v>
      </c>
      <c r="B17" s="287">
        <f>Margins!B17</f>
        <v>3350</v>
      </c>
      <c r="C17" s="287">
        <f>Volume!J17</f>
        <v>56.6</v>
      </c>
      <c r="D17" s="182">
        <f>Volume!M17</f>
        <v>-1.479547432550046</v>
      </c>
      <c r="E17" s="175">
        <f>Volume!C17*100</f>
        <v>-39</v>
      </c>
      <c r="F17" s="347">
        <f>'Open Int.'!D17*100</f>
        <v>0</v>
      </c>
      <c r="G17" s="176">
        <f>'Open Int.'!R17</f>
        <v>44.785882</v>
      </c>
      <c r="H17" s="176">
        <f>'Open Int.'!Z17</f>
        <v>-0.4608762499999983</v>
      </c>
      <c r="I17" s="171">
        <f>'Open Int.'!O17</f>
        <v>0.9983065198983911</v>
      </c>
      <c r="J17" s="185">
        <f>IF(Volume!D17=0,0,Volume!F17/Volume!D17)</f>
        <v>0</v>
      </c>
      <c r="K17" s="187">
        <f>IF('Open Int.'!E17=0,0,'Open Int.'!H17/'Open Int.'!E17)</f>
        <v>0</v>
      </c>
    </row>
    <row r="18" spans="1:11" ht="15">
      <c r="A18" s="201" t="s">
        <v>280</v>
      </c>
      <c r="B18" s="287">
        <f>Margins!B18</f>
        <v>600</v>
      </c>
      <c r="C18" s="287">
        <f>Volume!J18</f>
        <v>421.2</v>
      </c>
      <c r="D18" s="182">
        <f>Volume!M18</f>
        <v>1.5796454841432561</v>
      </c>
      <c r="E18" s="175">
        <f>Volume!C18*100</f>
        <v>57.99999999999999</v>
      </c>
      <c r="F18" s="347">
        <f>'Open Int.'!D18*100</f>
        <v>0</v>
      </c>
      <c r="G18" s="176">
        <f>'Open Int.'!R18</f>
        <v>63.154728</v>
      </c>
      <c r="H18" s="176">
        <f>'Open Int.'!Z18</f>
        <v>1.056744000000002</v>
      </c>
      <c r="I18" s="171">
        <f>'Open Int.'!O18</f>
        <v>0.9979991996798719</v>
      </c>
      <c r="J18" s="185">
        <f>IF(Volume!D18=0,0,Volume!F18/Volume!D18)</f>
        <v>0</v>
      </c>
      <c r="K18" s="187">
        <f>IF('Open Int.'!E18=0,0,'Open Int.'!H18/'Open Int.'!E18)</f>
        <v>0</v>
      </c>
    </row>
    <row r="19" spans="1:11" ht="15">
      <c r="A19" s="201" t="s">
        <v>75</v>
      </c>
      <c r="B19" s="287">
        <f>Margins!B19</f>
        <v>2300</v>
      </c>
      <c r="C19" s="287">
        <f>Volume!J19</f>
        <v>83.95</v>
      </c>
      <c r="D19" s="182">
        <f>Volume!M19</f>
        <v>-1.1189634864546558</v>
      </c>
      <c r="E19" s="175">
        <f>Volume!C19*100</f>
        <v>-14.000000000000002</v>
      </c>
      <c r="F19" s="347">
        <f>'Open Int.'!D19*100</f>
        <v>1</v>
      </c>
      <c r="G19" s="176">
        <f>'Open Int.'!R19</f>
        <v>29.657856</v>
      </c>
      <c r="H19" s="176">
        <f>'Open Int.'!Z19</f>
        <v>0.1525590000000001</v>
      </c>
      <c r="I19" s="171">
        <f>'Open Int.'!O19</f>
        <v>0.998046875</v>
      </c>
      <c r="J19" s="185">
        <f>IF(Volume!D19=0,0,Volume!F19/Volume!D19)</f>
        <v>0</v>
      </c>
      <c r="K19" s="187">
        <f>IF('Open Int.'!E19=0,0,'Open Int.'!H19/'Open Int.'!E19)</f>
        <v>0</v>
      </c>
    </row>
    <row r="20" spans="1:11" ht="15">
      <c r="A20" s="201" t="s">
        <v>407</v>
      </c>
      <c r="B20" s="287">
        <f>Margins!B20</f>
        <v>650</v>
      </c>
      <c r="C20" s="287">
        <f>Volume!J20</f>
        <v>306.25</v>
      </c>
      <c r="D20" s="182">
        <f>Volume!M20</f>
        <v>-4.876533623233418</v>
      </c>
      <c r="E20" s="175">
        <f>Volume!C20*100</f>
        <v>-60</v>
      </c>
      <c r="F20" s="347">
        <f>'Open Int.'!D20*100</f>
        <v>11</v>
      </c>
      <c r="G20" s="176">
        <f>'Open Int.'!R20</f>
        <v>32.14859375</v>
      </c>
      <c r="H20" s="176">
        <f>'Open Int.'!Z20</f>
        <v>1.7420260000000027</v>
      </c>
      <c r="I20" s="171">
        <f>'Open Int.'!O20</f>
        <v>0.9975232198142415</v>
      </c>
      <c r="J20" s="185">
        <f>IF(Volume!D20=0,0,Volume!F20/Volume!D20)</f>
        <v>0</v>
      </c>
      <c r="K20" s="187">
        <f>IF('Open Int.'!E20=0,0,'Open Int.'!H20/'Open Int.'!E20)</f>
        <v>0</v>
      </c>
    </row>
    <row r="21" spans="1:11" ht="15">
      <c r="A21" s="201" t="s">
        <v>408</v>
      </c>
      <c r="B21" s="287">
        <f>Margins!B21</f>
        <v>400</v>
      </c>
      <c r="C21" s="287">
        <f>Volume!J21</f>
        <v>574.1</v>
      </c>
      <c r="D21" s="182">
        <f>Volume!M21</f>
        <v>0.8165773992448814</v>
      </c>
      <c r="E21" s="175">
        <f>Volume!C21*100</f>
        <v>-39</v>
      </c>
      <c r="F21" s="347">
        <f>'Open Int.'!D21*100</f>
        <v>-2</v>
      </c>
      <c r="G21" s="176">
        <f>'Open Int.'!R21</f>
        <v>44.067916</v>
      </c>
      <c r="H21" s="176">
        <f>'Open Int.'!Z21</f>
        <v>-0.645298000000011</v>
      </c>
      <c r="I21" s="171">
        <f>'Open Int.'!O21</f>
        <v>0.9880145909327774</v>
      </c>
      <c r="J21" s="185">
        <f>IF(Volume!D21=0,0,Volume!F21/Volume!D21)</f>
        <v>0</v>
      </c>
      <c r="K21" s="187">
        <f>IF('Open Int.'!E21=0,0,'Open Int.'!H21/'Open Int.'!E21)</f>
        <v>0</v>
      </c>
    </row>
    <row r="22" spans="1:11" ht="15">
      <c r="A22" s="201" t="s">
        <v>88</v>
      </c>
      <c r="B22" s="287">
        <f>Margins!B22</f>
        <v>4300</v>
      </c>
      <c r="C22" s="287">
        <f>Volume!J22</f>
        <v>44.8</v>
      </c>
      <c r="D22" s="182">
        <f>Volume!M22</f>
        <v>0.11173184357541266</v>
      </c>
      <c r="E22" s="175">
        <f>Volume!C22*100</f>
        <v>-36</v>
      </c>
      <c r="F22" s="347">
        <f>'Open Int.'!D22*100</f>
        <v>0</v>
      </c>
      <c r="G22" s="176">
        <f>'Open Int.'!R22</f>
        <v>96.14662399999999</v>
      </c>
      <c r="H22" s="176">
        <f>'Open Int.'!Z22</f>
        <v>0.5113989999999831</v>
      </c>
      <c r="I22" s="171">
        <f>'Open Int.'!O22</f>
        <v>0.9919855740332598</v>
      </c>
      <c r="J22" s="185">
        <f>IF(Volume!D22=0,0,Volume!F22/Volume!D22)</f>
        <v>0.06521739130434782</v>
      </c>
      <c r="K22" s="187">
        <f>IF('Open Int.'!E22=0,0,'Open Int.'!H22/'Open Int.'!E22)</f>
        <v>0.07837837837837838</v>
      </c>
    </row>
    <row r="23" spans="1:11" ht="15">
      <c r="A23" s="201" t="s">
        <v>136</v>
      </c>
      <c r="B23" s="287">
        <f>Margins!B23</f>
        <v>4775</v>
      </c>
      <c r="C23" s="287">
        <f>Volume!J23</f>
        <v>36.7</v>
      </c>
      <c r="D23" s="182">
        <f>Volume!M23</f>
        <v>-2.2636484687083738</v>
      </c>
      <c r="E23" s="175">
        <f>Volume!C23*100</f>
        <v>8</v>
      </c>
      <c r="F23" s="347">
        <f>'Open Int.'!D23*100</f>
        <v>2</v>
      </c>
      <c r="G23" s="176">
        <f>'Open Int.'!R23</f>
        <v>127.4012975</v>
      </c>
      <c r="H23" s="176">
        <f>'Open Int.'!Z23</f>
        <v>1.3166585000000026</v>
      </c>
      <c r="I23" s="171">
        <f>'Open Int.'!O23</f>
        <v>0.9834938101788171</v>
      </c>
      <c r="J23" s="185">
        <f>IF(Volume!D23=0,0,Volume!F23/Volume!D23)</f>
        <v>0.21993127147766323</v>
      </c>
      <c r="K23" s="187">
        <f>IF('Open Int.'!E23=0,0,'Open Int.'!H23/'Open Int.'!E23)</f>
        <v>0.17612687813021702</v>
      </c>
    </row>
    <row r="24" spans="1:11" ht="15">
      <c r="A24" s="201" t="s">
        <v>157</v>
      </c>
      <c r="B24" s="287">
        <f>Margins!B24</f>
        <v>350</v>
      </c>
      <c r="C24" s="287">
        <f>Volume!J24</f>
        <v>726.95</v>
      </c>
      <c r="D24" s="182">
        <f>Volume!M24</f>
        <v>1.30295429208473</v>
      </c>
      <c r="E24" s="175">
        <f>Volume!C24*100</f>
        <v>32</v>
      </c>
      <c r="F24" s="347">
        <f>'Open Int.'!D24*100</f>
        <v>1</v>
      </c>
      <c r="G24" s="176">
        <f>'Open Int.'!R24</f>
        <v>79.45926975</v>
      </c>
      <c r="H24" s="176">
        <f>'Open Int.'!Z24</f>
        <v>1.8257137500000056</v>
      </c>
      <c r="I24" s="171">
        <f>'Open Int.'!O24</f>
        <v>0.9987191802753762</v>
      </c>
      <c r="J24" s="185">
        <f>IF(Volume!D24=0,0,Volume!F24/Volume!D24)</f>
        <v>0</v>
      </c>
      <c r="K24" s="187">
        <f>IF('Open Int.'!E24=0,0,'Open Int.'!H24/'Open Int.'!E24)</f>
        <v>0</v>
      </c>
    </row>
    <row r="25" spans="1:11" s="8" customFormat="1" ht="15">
      <c r="A25" s="201" t="s">
        <v>193</v>
      </c>
      <c r="B25" s="287">
        <f>Margins!B25</f>
        <v>100</v>
      </c>
      <c r="C25" s="287">
        <f>Volume!J25</f>
        <v>2152.8</v>
      </c>
      <c r="D25" s="182">
        <f>Volume!M25</f>
        <v>-2.972394366197175</v>
      </c>
      <c r="E25" s="175">
        <f>Volume!C25*100</f>
        <v>-4</v>
      </c>
      <c r="F25" s="347">
        <f>'Open Int.'!D25*100</f>
        <v>3</v>
      </c>
      <c r="G25" s="176">
        <f>'Open Int.'!R25</f>
        <v>443.864304</v>
      </c>
      <c r="H25" s="176">
        <f>'Open Int.'!Z25</f>
        <v>-0.46257099999996854</v>
      </c>
      <c r="I25" s="171">
        <f>'Open Int.'!O25</f>
        <v>0.9857406149966049</v>
      </c>
      <c r="J25" s="185">
        <f>IF(Volume!D25=0,0,Volume!F25/Volume!D25)</f>
        <v>0.2184873949579832</v>
      </c>
      <c r="K25" s="187">
        <f>IF('Open Int.'!E25=0,0,'Open Int.'!H25/'Open Int.'!E25)</f>
        <v>0.1407766990291262</v>
      </c>
    </row>
    <row r="26" spans="1:11" s="8" customFormat="1" ht="15">
      <c r="A26" s="201" t="s">
        <v>281</v>
      </c>
      <c r="B26" s="287">
        <f>Margins!B26</f>
        <v>1900</v>
      </c>
      <c r="C26" s="287">
        <f>Volume!J26</f>
        <v>162.4</v>
      </c>
      <c r="D26" s="182">
        <f>Volume!M26</f>
        <v>-0.3375268487265928</v>
      </c>
      <c r="E26" s="175">
        <f>Volume!C26*100</f>
        <v>-55.00000000000001</v>
      </c>
      <c r="F26" s="347">
        <f>'Open Int.'!D26*100</f>
        <v>-1</v>
      </c>
      <c r="G26" s="176">
        <f>'Open Int.'!R26</f>
        <v>146.350008</v>
      </c>
      <c r="H26" s="176">
        <f>'Open Int.'!Z26</f>
        <v>-0.8052485000000047</v>
      </c>
      <c r="I26" s="171">
        <f>'Open Int.'!O26</f>
        <v>0.9862955935062196</v>
      </c>
      <c r="J26" s="185">
        <f>IF(Volume!D26=0,0,Volume!F26/Volume!D26)</f>
        <v>0.045454545454545456</v>
      </c>
      <c r="K26" s="187">
        <f>IF('Open Int.'!E26=0,0,'Open Int.'!H26/'Open Int.'!E26)</f>
        <v>0.09712230215827339</v>
      </c>
    </row>
    <row r="27" spans="1:11" s="8" customFormat="1" ht="15">
      <c r="A27" s="201" t="s">
        <v>282</v>
      </c>
      <c r="B27" s="287">
        <f>Margins!B27</f>
        <v>4800</v>
      </c>
      <c r="C27" s="287">
        <f>Volume!J27</f>
        <v>72.8</v>
      </c>
      <c r="D27" s="182">
        <f>Volume!M27</f>
        <v>-0.5464480874317017</v>
      </c>
      <c r="E27" s="175">
        <f>Volume!C27*100</f>
        <v>-51</v>
      </c>
      <c r="F27" s="347">
        <f>'Open Int.'!D27*100</f>
        <v>-2</v>
      </c>
      <c r="G27" s="176">
        <f>'Open Int.'!R27</f>
        <v>60.068736</v>
      </c>
      <c r="H27" s="176">
        <f>'Open Int.'!Z27</f>
        <v>-1.0327679999999972</v>
      </c>
      <c r="I27" s="171">
        <f>'Open Int.'!O27</f>
        <v>0.985456660849331</v>
      </c>
      <c r="J27" s="185">
        <f>IF(Volume!D27=0,0,Volume!F27/Volume!D27)</f>
        <v>0.24</v>
      </c>
      <c r="K27" s="187">
        <f>IF('Open Int.'!E27=0,0,'Open Int.'!H27/'Open Int.'!E27)</f>
        <v>0.12807881773399016</v>
      </c>
    </row>
    <row r="28" spans="1:11" ht="15">
      <c r="A28" s="201" t="s">
        <v>76</v>
      </c>
      <c r="B28" s="287">
        <f>Margins!B28</f>
        <v>1400</v>
      </c>
      <c r="C28" s="287">
        <f>Volume!J28</f>
        <v>263.9</v>
      </c>
      <c r="D28" s="182">
        <f>Volume!M28</f>
        <v>-3.1737295909007646</v>
      </c>
      <c r="E28" s="175">
        <f>Volume!C28*100</f>
        <v>27</v>
      </c>
      <c r="F28" s="347">
        <f>'Open Int.'!D28*100</f>
        <v>3</v>
      </c>
      <c r="G28" s="176">
        <f>'Open Int.'!R28</f>
        <v>164.26191599999999</v>
      </c>
      <c r="H28" s="176">
        <f>'Open Int.'!Z28</f>
        <v>0.30128699999997366</v>
      </c>
      <c r="I28" s="171">
        <f>'Open Int.'!O28</f>
        <v>0.9991003148897886</v>
      </c>
      <c r="J28" s="185">
        <f>IF(Volume!D28=0,0,Volume!F28/Volume!D28)</f>
        <v>0</v>
      </c>
      <c r="K28" s="187">
        <f>IF('Open Int.'!E28=0,0,'Open Int.'!H28/'Open Int.'!E28)</f>
        <v>0</v>
      </c>
    </row>
    <row r="29" spans="1:11" ht="15">
      <c r="A29" s="201" t="s">
        <v>77</v>
      </c>
      <c r="B29" s="287">
        <f>Margins!B29</f>
        <v>1900</v>
      </c>
      <c r="C29" s="287">
        <f>Volume!J29</f>
        <v>202.35</v>
      </c>
      <c r="D29" s="182">
        <f>Volume!M29</f>
        <v>-2.505420380631181</v>
      </c>
      <c r="E29" s="175">
        <f>Volume!C29*100</f>
        <v>15</v>
      </c>
      <c r="F29" s="347">
        <f>'Open Int.'!D29*100</f>
        <v>4</v>
      </c>
      <c r="G29" s="176">
        <f>'Open Int.'!R29</f>
        <v>84.4669605</v>
      </c>
      <c r="H29" s="176">
        <f>'Open Int.'!Z29</f>
        <v>1.299599999999998</v>
      </c>
      <c r="I29" s="171">
        <f>'Open Int.'!O29</f>
        <v>0.9922621756941283</v>
      </c>
      <c r="J29" s="185">
        <f>IF(Volume!D29=0,0,Volume!F29/Volume!D29)</f>
        <v>0.02564102564102564</v>
      </c>
      <c r="K29" s="187">
        <f>IF('Open Int.'!E29=0,0,'Open Int.'!H29/'Open Int.'!E29)</f>
        <v>0.2727272727272727</v>
      </c>
    </row>
    <row r="30" spans="1:11" ht="15">
      <c r="A30" s="201" t="s">
        <v>283</v>
      </c>
      <c r="B30" s="287">
        <f>Margins!B30</f>
        <v>1050</v>
      </c>
      <c r="C30" s="287">
        <f>Volume!J30</f>
        <v>171.75</v>
      </c>
      <c r="D30" s="182">
        <f>Volume!M30</f>
        <v>-2.2203245089666983</v>
      </c>
      <c r="E30" s="175">
        <f>Volume!C30*100</f>
        <v>1</v>
      </c>
      <c r="F30" s="347">
        <f>'Open Int.'!D30*100</f>
        <v>3</v>
      </c>
      <c r="G30" s="176">
        <f>'Open Int.'!R30</f>
        <v>31.90170375</v>
      </c>
      <c r="H30" s="176">
        <f>'Open Int.'!Z30</f>
        <v>0.3453029999999977</v>
      </c>
      <c r="I30" s="171">
        <f>'Open Int.'!O30</f>
        <v>0.9926512153759186</v>
      </c>
      <c r="J30" s="185">
        <f>IF(Volume!D30=0,0,Volume!F30/Volume!D30)</f>
        <v>0</v>
      </c>
      <c r="K30" s="187">
        <f>IF('Open Int.'!E30=0,0,'Open Int.'!H30/'Open Int.'!E30)</f>
        <v>0.14285714285714285</v>
      </c>
    </row>
    <row r="31" spans="1:11" s="8" customFormat="1" ht="15">
      <c r="A31" s="201" t="s">
        <v>34</v>
      </c>
      <c r="B31" s="287">
        <f>Margins!B31</f>
        <v>275</v>
      </c>
      <c r="C31" s="287">
        <f>Volume!J31</f>
        <v>1791.3</v>
      </c>
      <c r="D31" s="182">
        <f>Volume!M31</f>
        <v>-0.39756456949039953</v>
      </c>
      <c r="E31" s="175">
        <f>Volume!C31*100</f>
        <v>16</v>
      </c>
      <c r="F31" s="347">
        <f>'Open Int.'!D31*100</f>
        <v>-4</v>
      </c>
      <c r="G31" s="176">
        <f>'Open Int.'!R31</f>
        <v>140.14683375</v>
      </c>
      <c r="H31" s="176">
        <f>'Open Int.'!Z31</f>
        <v>-6.246996249999995</v>
      </c>
      <c r="I31" s="171">
        <f>'Open Int.'!O31</f>
        <v>0.998945518453427</v>
      </c>
      <c r="J31" s="185">
        <f>IF(Volume!D31=0,0,Volume!F31/Volume!D31)</f>
        <v>0</v>
      </c>
      <c r="K31" s="187">
        <f>IF('Open Int.'!E31=0,0,'Open Int.'!H31/'Open Int.'!E31)</f>
        <v>0.3333333333333333</v>
      </c>
    </row>
    <row r="32" spans="1:11" s="8" customFormat="1" ht="15">
      <c r="A32" s="201" t="s">
        <v>284</v>
      </c>
      <c r="B32" s="287">
        <f>Margins!B32</f>
        <v>250</v>
      </c>
      <c r="C32" s="287">
        <f>Volume!J32</f>
        <v>1054.5</v>
      </c>
      <c r="D32" s="182">
        <f>Volume!M32</f>
        <v>-1.5635939323220536</v>
      </c>
      <c r="E32" s="175">
        <f>Volume!C32*100</f>
        <v>-69</v>
      </c>
      <c r="F32" s="347">
        <f>'Open Int.'!D32*100</f>
        <v>2</v>
      </c>
      <c r="G32" s="176">
        <f>'Open Int.'!R32</f>
        <v>52.19775</v>
      </c>
      <c r="H32" s="176">
        <f>'Open Int.'!Z32</f>
        <v>0.37603124999999693</v>
      </c>
      <c r="I32" s="171">
        <f>'Open Int.'!O32</f>
        <v>0.996969696969697</v>
      </c>
      <c r="J32" s="185">
        <f>IF(Volume!D32=0,0,Volume!F32/Volume!D32)</f>
        <v>0</v>
      </c>
      <c r="K32" s="187">
        <f>IF('Open Int.'!E32=0,0,'Open Int.'!H32/'Open Int.'!E32)</f>
        <v>0</v>
      </c>
    </row>
    <row r="33" spans="1:11" s="8" customFormat="1" ht="15">
      <c r="A33" s="201" t="s">
        <v>137</v>
      </c>
      <c r="B33" s="287">
        <f>Margins!B33</f>
        <v>1000</v>
      </c>
      <c r="C33" s="287">
        <f>Volume!J33</f>
        <v>319.05</v>
      </c>
      <c r="D33" s="182">
        <f>Volume!M33</f>
        <v>-0.14084507042253167</v>
      </c>
      <c r="E33" s="175">
        <f>Volume!C33*100</f>
        <v>-40</v>
      </c>
      <c r="F33" s="347">
        <f>'Open Int.'!D33*100</f>
        <v>0</v>
      </c>
      <c r="G33" s="176">
        <f>'Open Int.'!R33</f>
        <v>270.29916</v>
      </c>
      <c r="H33" s="176">
        <f>'Open Int.'!Z33</f>
        <v>-1.371690000000001</v>
      </c>
      <c r="I33" s="171">
        <f>'Open Int.'!O33</f>
        <v>0.9974032105760151</v>
      </c>
      <c r="J33" s="185">
        <f>IF(Volume!D33=0,0,Volume!F33/Volume!D33)</f>
        <v>0</v>
      </c>
      <c r="K33" s="187">
        <f>IF('Open Int.'!E33=0,0,'Open Int.'!H33/'Open Int.'!E33)</f>
        <v>0.038461538461538464</v>
      </c>
    </row>
    <row r="34" spans="1:11" s="8" customFormat="1" ht="15">
      <c r="A34" s="201" t="s">
        <v>232</v>
      </c>
      <c r="B34" s="287">
        <f>Margins!B34</f>
        <v>500</v>
      </c>
      <c r="C34" s="287">
        <f>Volume!J34</f>
        <v>821.3</v>
      </c>
      <c r="D34" s="182">
        <f>Volume!M34</f>
        <v>-0.36394516559505036</v>
      </c>
      <c r="E34" s="175">
        <f>Volume!C34*100</f>
        <v>64</v>
      </c>
      <c r="F34" s="347">
        <f>'Open Int.'!D34*100</f>
        <v>3</v>
      </c>
      <c r="G34" s="176">
        <f>'Open Int.'!R34</f>
        <v>662.748035</v>
      </c>
      <c r="H34" s="176">
        <f>'Open Int.'!Z34</f>
        <v>16.908984999999916</v>
      </c>
      <c r="I34" s="171">
        <f>'Open Int.'!O34</f>
        <v>0.9955387570481442</v>
      </c>
      <c r="J34" s="185">
        <f>IF(Volume!D34=0,0,Volume!F34/Volume!D34)</f>
        <v>0.10344827586206896</v>
      </c>
      <c r="K34" s="187">
        <f>IF('Open Int.'!E34=0,0,'Open Int.'!H34/'Open Int.'!E34)</f>
        <v>0.10215053763440861</v>
      </c>
    </row>
    <row r="35" spans="1:11" ht="15">
      <c r="A35" s="201" t="s">
        <v>1</v>
      </c>
      <c r="B35" s="287">
        <f>Margins!B35</f>
        <v>300</v>
      </c>
      <c r="C35" s="287">
        <f>Volume!J35</f>
        <v>1337.15</v>
      </c>
      <c r="D35" s="182">
        <f>Volume!M35</f>
        <v>-0.17171226996154798</v>
      </c>
      <c r="E35" s="175">
        <f>Volume!C35*100</f>
        <v>-17</v>
      </c>
      <c r="F35" s="347">
        <f>'Open Int.'!D35*100</f>
        <v>0</v>
      </c>
      <c r="G35" s="176">
        <f>'Open Int.'!R35</f>
        <v>364.80126300000006</v>
      </c>
      <c r="H35" s="176">
        <f>'Open Int.'!Z35</f>
        <v>-2.315192999999965</v>
      </c>
      <c r="I35" s="171">
        <f>'Open Int.'!O35</f>
        <v>0.9860347481856169</v>
      </c>
      <c r="J35" s="185">
        <f>IF(Volume!D35=0,0,Volume!F35/Volume!D35)</f>
        <v>0</v>
      </c>
      <c r="K35" s="187">
        <f>IF('Open Int.'!E35=0,0,'Open Int.'!H35/'Open Int.'!E35)</f>
        <v>0.08</v>
      </c>
    </row>
    <row r="36" spans="1:11" ht="15">
      <c r="A36" s="201" t="s">
        <v>158</v>
      </c>
      <c r="B36" s="287">
        <f>Margins!B36</f>
        <v>1900</v>
      </c>
      <c r="C36" s="287">
        <f>Volume!J36</f>
        <v>115</v>
      </c>
      <c r="D36" s="182">
        <f>Volume!M36</f>
        <v>-1.0752688172043012</v>
      </c>
      <c r="E36" s="175">
        <f>Volume!C36*100</f>
        <v>-74</v>
      </c>
      <c r="F36" s="347">
        <f>'Open Int.'!D36*100</f>
        <v>0</v>
      </c>
      <c r="G36" s="176">
        <f>'Open Int.'!R36</f>
        <v>30.8522</v>
      </c>
      <c r="H36" s="176">
        <f>'Open Int.'!Z36</f>
        <v>-0.2028250000000007</v>
      </c>
      <c r="I36" s="171">
        <f>'Open Int.'!O36</f>
        <v>1</v>
      </c>
      <c r="J36" s="185">
        <f>IF(Volume!D36=0,0,Volume!F36/Volume!D36)</f>
        <v>0</v>
      </c>
      <c r="K36" s="187">
        <f>IF('Open Int.'!E36=0,0,'Open Int.'!H36/'Open Int.'!E36)</f>
        <v>0</v>
      </c>
    </row>
    <row r="37" spans="1:11" ht="15">
      <c r="A37" s="201" t="s">
        <v>409</v>
      </c>
      <c r="B37" s="287">
        <f>Margins!B37</f>
        <v>4950</v>
      </c>
      <c r="C37" s="287">
        <f>Volume!J37</f>
        <v>39.45</v>
      </c>
      <c r="D37" s="182">
        <f>Volume!M37</f>
        <v>-4.014598540145982</v>
      </c>
      <c r="E37" s="175">
        <f>Volume!C37*100</f>
        <v>-25</v>
      </c>
      <c r="F37" s="347">
        <f>'Open Int.'!D37*100</f>
        <v>6</v>
      </c>
      <c r="G37" s="176">
        <f>'Open Int.'!R37</f>
        <v>68.64004125</v>
      </c>
      <c r="H37" s="176">
        <f>'Open Int.'!Z37</f>
        <v>1.7066362500000025</v>
      </c>
      <c r="I37" s="171">
        <f>'Open Int.'!O37</f>
        <v>0.9965860597439545</v>
      </c>
      <c r="J37" s="185">
        <f>IF(Volume!D37=0,0,Volume!F37/Volume!D37)</f>
        <v>0</v>
      </c>
      <c r="K37" s="187">
        <f>IF('Open Int.'!E37=0,0,'Open Int.'!H37/'Open Int.'!E37)</f>
        <v>0</v>
      </c>
    </row>
    <row r="38" spans="1:11" ht="15">
      <c r="A38" s="201" t="s">
        <v>410</v>
      </c>
      <c r="B38" s="287">
        <f>Margins!B38</f>
        <v>850</v>
      </c>
      <c r="C38" s="287">
        <f>Volume!J38</f>
        <v>224.2</v>
      </c>
      <c r="D38" s="182">
        <f>Volume!M38</f>
        <v>-1.4505494505494554</v>
      </c>
      <c r="E38" s="175">
        <f>Volume!C38*100</f>
        <v>34</v>
      </c>
      <c r="F38" s="347">
        <f>'Open Int.'!D38*100</f>
        <v>-6</v>
      </c>
      <c r="G38" s="176">
        <f>'Open Int.'!R38</f>
        <v>15.607683</v>
      </c>
      <c r="H38" s="176">
        <f>'Open Int.'!Z38</f>
        <v>-1.2739545000000003</v>
      </c>
      <c r="I38" s="171">
        <f>'Open Int.'!O38</f>
        <v>0.9975579975579976</v>
      </c>
      <c r="J38" s="185">
        <f>IF(Volume!D38=0,0,Volume!F38/Volume!D38)</f>
        <v>0</v>
      </c>
      <c r="K38" s="187">
        <f>IF('Open Int.'!E38=0,0,'Open Int.'!H38/'Open Int.'!E38)</f>
        <v>0</v>
      </c>
    </row>
    <row r="39" spans="1:11" ht="15">
      <c r="A39" s="201" t="s">
        <v>285</v>
      </c>
      <c r="B39" s="287">
        <f>Margins!B39</f>
        <v>300</v>
      </c>
      <c r="C39" s="287">
        <f>Volume!J39</f>
        <v>565.05</v>
      </c>
      <c r="D39" s="182">
        <f>Volume!M39</f>
        <v>-1.3788288681385967</v>
      </c>
      <c r="E39" s="175">
        <f>Volume!C39*100</f>
        <v>-75</v>
      </c>
      <c r="F39" s="347">
        <f>'Open Int.'!D39*100</f>
        <v>3</v>
      </c>
      <c r="G39" s="176">
        <f>'Open Int.'!R39</f>
        <v>43.4127915</v>
      </c>
      <c r="H39" s="176">
        <f>'Open Int.'!Z39</f>
        <v>0.5274839999999941</v>
      </c>
      <c r="I39" s="171">
        <f>'Open Int.'!O39</f>
        <v>0.9957048028114018</v>
      </c>
      <c r="J39" s="185">
        <f>IF(Volume!D39=0,0,Volume!F39/Volume!D39)</f>
        <v>0</v>
      </c>
      <c r="K39" s="187">
        <f>IF('Open Int.'!E39=0,0,'Open Int.'!H39/'Open Int.'!E39)</f>
        <v>0</v>
      </c>
    </row>
    <row r="40" spans="1:11" ht="15">
      <c r="A40" s="201" t="s">
        <v>159</v>
      </c>
      <c r="B40" s="287">
        <f>Margins!B40</f>
        <v>4500</v>
      </c>
      <c r="C40" s="287">
        <f>Volume!J40</f>
        <v>48.25</v>
      </c>
      <c r="D40" s="182">
        <f>Volume!M40</f>
        <v>-0.9240246406570899</v>
      </c>
      <c r="E40" s="175">
        <f>Volume!C40*100</f>
        <v>-13</v>
      </c>
      <c r="F40" s="347">
        <f>'Open Int.'!D40*100</f>
        <v>0</v>
      </c>
      <c r="G40" s="176">
        <f>'Open Int.'!R40</f>
        <v>10.9648125</v>
      </c>
      <c r="H40" s="176">
        <f>'Open Int.'!Z40</f>
        <v>-0.14609249999999996</v>
      </c>
      <c r="I40" s="171">
        <f>'Open Int.'!O40</f>
        <v>0.996039603960396</v>
      </c>
      <c r="J40" s="185">
        <f>IF(Volume!D40=0,0,Volume!F40/Volume!D40)</f>
        <v>1</v>
      </c>
      <c r="K40" s="187">
        <f>IF('Open Int.'!E40=0,0,'Open Int.'!H40/'Open Int.'!E40)</f>
        <v>0.2222222222222222</v>
      </c>
    </row>
    <row r="41" spans="1:11" ht="15">
      <c r="A41" s="201" t="s">
        <v>2</v>
      </c>
      <c r="B41" s="287">
        <f>Margins!B41</f>
        <v>1100</v>
      </c>
      <c r="C41" s="287">
        <f>Volume!J41</f>
        <v>344.05</v>
      </c>
      <c r="D41" s="182">
        <f>Volume!M41</f>
        <v>0.909224226426169</v>
      </c>
      <c r="E41" s="175">
        <f>Volume!C41*100</f>
        <v>-23</v>
      </c>
      <c r="F41" s="347">
        <f>'Open Int.'!D41*100</f>
        <v>-3</v>
      </c>
      <c r="G41" s="176">
        <f>'Open Int.'!R41</f>
        <v>75.388236</v>
      </c>
      <c r="H41" s="176">
        <f>'Open Int.'!Z41</f>
        <v>-1.8710339999999945</v>
      </c>
      <c r="I41" s="171">
        <f>'Open Int.'!O41</f>
        <v>0.9919678714859438</v>
      </c>
      <c r="J41" s="185">
        <f>IF(Volume!D41=0,0,Volume!F41/Volume!D41)</f>
        <v>0</v>
      </c>
      <c r="K41" s="187">
        <f>IF('Open Int.'!E41=0,0,'Open Int.'!H41/'Open Int.'!E41)</f>
        <v>0.14285714285714285</v>
      </c>
    </row>
    <row r="42" spans="1:11" ht="15">
      <c r="A42" s="201" t="s">
        <v>411</v>
      </c>
      <c r="B42" s="287">
        <f>Margins!B42</f>
        <v>1150</v>
      </c>
      <c r="C42" s="287">
        <f>Volume!J42</f>
        <v>230.85</v>
      </c>
      <c r="D42" s="182">
        <f>Volume!M42</f>
        <v>0.021663778162904223</v>
      </c>
      <c r="E42" s="175">
        <f>Volume!C42*100</f>
        <v>-26</v>
      </c>
      <c r="F42" s="347">
        <f>'Open Int.'!D42*100</f>
        <v>3</v>
      </c>
      <c r="G42" s="176">
        <f>'Open Int.'!R42</f>
        <v>149.01252075</v>
      </c>
      <c r="H42" s="176">
        <f>'Open Int.'!Z42</f>
        <v>4.066658749999988</v>
      </c>
      <c r="I42" s="171">
        <f>'Open Int.'!O42</f>
        <v>0.9980402636736149</v>
      </c>
      <c r="J42" s="185">
        <f>IF(Volume!D42=0,0,Volume!F42/Volume!D42)</f>
        <v>0</v>
      </c>
      <c r="K42" s="187">
        <f>IF('Open Int.'!E42=0,0,'Open Int.'!H42/'Open Int.'!E42)</f>
        <v>0</v>
      </c>
    </row>
    <row r="43" spans="1:11" ht="15">
      <c r="A43" s="201" t="s">
        <v>391</v>
      </c>
      <c r="B43" s="287">
        <f>Margins!B43</f>
        <v>2500</v>
      </c>
      <c r="C43" s="287">
        <f>Volume!J43</f>
        <v>138.85</v>
      </c>
      <c r="D43" s="182">
        <f>Volume!M43</f>
        <v>-1.3849431818181939</v>
      </c>
      <c r="E43" s="175">
        <f>Volume!C43*100</f>
        <v>-7.000000000000001</v>
      </c>
      <c r="F43" s="347">
        <f>'Open Int.'!D43*100</f>
        <v>1</v>
      </c>
      <c r="G43" s="176">
        <f>'Open Int.'!R43</f>
        <v>187.239225</v>
      </c>
      <c r="H43" s="176">
        <f>'Open Int.'!Z43</f>
        <v>0.22162499999998886</v>
      </c>
      <c r="I43" s="171">
        <f>'Open Int.'!O43</f>
        <v>0.996662958843159</v>
      </c>
      <c r="J43" s="185">
        <f>IF(Volume!D43=0,0,Volume!F43/Volume!D43)</f>
        <v>0.14634146341463414</v>
      </c>
      <c r="K43" s="187">
        <f>IF('Open Int.'!E43=0,0,'Open Int.'!H43/'Open Int.'!E43)</f>
        <v>0.1449814126394052</v>
      </c>
    </row>
    <row r="44" spans="1:11" ht="15">
      <c r="A44" s="201" t="s">
        <v>78</v>
      </c>
      <c r="B44" s="287">
        <f>Margins!B44</f>
        <v>1600</v>
      </c>
      <c r="C44" s="287">
        <f>Volume!J44</f>
        <v>237.9</v>
      </c>
      <c r="D44" s="182">
        <f>Volume!M44</f>
        <v>-2.0382952439777595</v>
      </c>
      <c r="E44" s="175">
        <f>Volume!C44*100</f>
        <v>-8</v>
      </c>
      <c r="F44" s="347">
        <f>'Open Int.'!D44*100</f>
        <v>9</v>
      </c>
      <c r="G44" s="176">
        <f>'Open Int.'!R44</f>
        <v>47.237424</v>
      </c>
      <c r="H44" s="176">
        <f>'Open Int.'!Z44</f>
        <v>3.019295999999997</v>
      </c>
      <c r="I44" s="171">
        <f>'Open Int.'!O44</f>
        <v>0.9258662369057212</v>
      </c>
      <c r="J44" s="185">
        <f>IF(Volume!D44=0,0,Volume!F44/Volume!D44)</f>
        <v>0</v>
      </c>
      <c r="K44" s="187">
        <f>IF('Open Int.'!E44=0,0,'Open Int.'!H44/'Open Int.'!E44)</f>
        <v>0.75</v>
      </c>
    </row>
    <row r="45" spans="1:11" ht="15">
      <c r="A45" s="201" t="s">
        <v>138</v>
      </c>
      <c r="B45" s="287">
        <f>Margins!B45</f>
        <v>425</v>
      </c>
      <c r="C45" s="287">
        <f>Volume!J45</f>
        <v>579.95</v>
      </c>
      <c r="D45" s="182">
        <f>Volume!M45</f>
        <v>-1.9029093369418133</v>
      </c>
      <c r="E45" s="175">
        <f>Volume!C45*100</f>
        <v>3</v>
      </c>
      <c r="F45" s="347">
        <f>'Open Int.'!D45*100</f>
        <v>8</v>
      </c>
      <c r="G45" s="176">
        <f>'Open Int.'!R45</f>
        <v>362.81672000000003</v>
      </c>
      <c r="H45" s="176">
        <f>'Open Int.'!Z45</f>
        <v>19.294047999999975</v>
      </c>
      <c r="I45" s="171">
        <f>'Open Int.'!O45</f>
        <v>0.998641304347826</v>
      </c>
      <c r="J45" s="185">
        <f>IF(Volume!D45=0,0,Volume!F45/Volume!D45)</f>
        <v>0.4444444444444444</v>
      </c>
      <c r="K45" s="187">
        <f>IF('Open Int.'!E45=0,0,'Open Int.'!H45/'Open Int.'!E45)</f>
        <v>0.25</v>
      </c>
    </row>
    <row r="46" spans="1:11" ht="15">
      <c r="A46" s="201" t="s">
        <v>160</v>
      </c>
      <c r="B46" s="287">
        <f>Margins!B46</f>
        <v>550</v>
      </c>
      <c r="C46" s="287">
        <f>Volume!J46</f>
        <v>358.1</v>
      </c>
      <c r="D46" s="182">
        <f>Volume!M46</f>
        <v>0.8448324415657561</v>
      </c>
      <c r="E46" s="175">
        <f>Volume!C46*100</f>
        <v>-25</v>
      </c>
      <c r="F46" s="347">
        <f>'Open Int.'!D46*100</f>
        <v>-2</v>
      </c>
      <c r="G46" s="176">
        <f>'Open Int.'!R46</f>
        <v>70.3326305</v>
      </c>
      <c r="H46" s="176">
        <f>'Open Int.'!Z46</f>
        <v>-1.1099385000000126</v>
      </c>
      <c r="I46" s="171">
        <f>'Open Int.'!O46</f>
        <v>1</v>
      </c>
      <c r="J46" s="185">
        <f>IF(Volume!D46=0,0,Volume!F46/Volume!D46)</f>
        <v>0</v>
      </c>
      <c r="K46" s="187">
        <f>IF('Open Int.'!E46=0,0,'Open Int.'!H46/'Open Int.'!E46)</f>
        <v>0</v>
      </c>
    </row>
    <row r="47" spans="1:11" ht="15">
      <c r="A47" s="201" t="s">
        <v>161</v>
      </c>
      <c r="B47" s="287">
        <f>Margins!B47</f>
        <v>6900</v>
      </c>
      <c r="C47" s="287">
        <f>Volume!J47</f>
        <v>34.25</v>
      </c>
      <c r="D47" s="182">
        <f>Volume!M47</f>
        <v>-0.7246376811594203</v>
      </c>
      <c r="E47" s="175">
        <f>Volume!C47*100</f>
        <v>-56.99999999999999</v>
      </c>
      <c r="F47" s="347">
        <f>'Open Int.'!D47*100</f>
        <v>0</v>
      </c>
      <c r="G47" s="176">
        <f>'Open Int.'!R47</f>
        <v>30.580455</v>
      </c>
      <c r="H47" s="176">
        <f>'Open Int.'!Z47</f>
        <v>0.20527500000000032</v>
      </c>
      <c r="I47" s="171">
        <f>'Open Int.'!O47</f>
        <v>0.9304482225656878</v>
      </c>
      <c r="J47" s="185">
        <f>IF(Volume!D47=0,0,Volume!F47/Volume!D47)</f>
        <v>0</v>
      </c>
      <c r="K47" s="187">
        <f>IF('Open Int.'!E47=0,0,'Open Int.'!H47/'Open Int.'!E47)</f>
        <v>0.01990049751243781</v>
      </c>
    </row>
    <row r="48" spans="1:11" ht="15">
      <c r="A48" s="201" t="s">
        <v>392</v>
      </c>
      <c r="B48" s="287">
        <f>Margins!B48</f>
        <v>1800</v>
      </c>
      <c r="C48" s="287">
        <f>Volume!J48</f>
        <v>240.8</v>
      </c>
      <c r="D48" s="182">
        <f>Volume!M48</f>
        <v>0.20807324178110692</v>
      </c>
      <c r="E48" s="175">
        <f>Volume!C48*100</f>
        <v>-13</v>
      </c>
      <c r="F48" s="347">
        <f>'Open Int.'!D48*100</f>
        <v>-1</v>
      </c>
      <c r="G48" s="176">
        <f>'Open Int.'!R48</f>
        <v>7.15176</v>
      </c>
      <c r="H48" s="176">
        <f>'Open Int.'!Z48</f>
        <v>-0.07165799999999933</v>
      </c>
      <c r="I48" s="171">
        <f>'Open Int.'!O48</f>
        <v>1</v>
      </c>
      <c r="J48" s="185">
        <f>IF(Volume!D48=0,0,Volume!F48/Volume!D48)</f>
        <v>0</v>
      </c>
      <c r="K48" s="187">
        <f>IF('Open Int.'!E48=0,0,'Open Int.'!H48/'Open Int.'!E48)</f>
        <v>0</v>
      </c>
    </row>
    <row r="49" spans="1:11" ht="15">
      <c r="A49" s="201" t="s">
        <v>3</v>
      </c>
      <c r="B49" s="287">
        <f>Margins!B49</f>
        <v>1250</v>
      </c>
      <c r="C49" s="287">
        <f>Volume!J49</f>
        <v>212.2</v>
      </c>
      <c r="D49" s="182">
        <f>Volume!M49</f>
        <v>-0.5856172405715625</v>
      </c>
      <c r="E49" s="175">
        <f>Volume!C49*100</f>
        <v>7.000000000000001</v>
      </c>
      <c r="F49" s="347">
        <f>'Open Int.'!D49*100</f>
        <v>-5</v>
      </c>
      <c r="G49" s="176">
        <f>'Open Int.'!R49</f>
        <v>213.20795</v>
      </c>
      <c r="H49" s="176">
        <f>'Open Int.'!Z49</f>
        <v>-9.687212499999987</v>
      </c>
      <c r="I49" s="171">
        <f>'Open Int.'!O49</f>
        <v>0.99427718337895</v>
      </c>
      <c r="J49" s="185">
        <f>IF(Volume!D49=0,0,Volume!F49/Volume!D49)</f>
        <v>0.09523809523809523</v>
      </c>
      <c r="K49" s="187">
        <f>IF('Open Int.'!E49=0,0,'Open Int.'!H49/'Open Int.'!E49)</f>
        <v>0.10297029702970296</v>
      </c>
    </row>
    <row r="50" spans="1:11" ht="15">
      <c r="A50" s="201" t="s">
        <v>218</v>
      </c>
      <c r="B50" s="287">
        <f>Margins!B50</f>
        <v>1050</v>
      </c>
      <c r="C50" s="287">
        <f>Volume!J50</f>
        <v>357.7</v>
      </c>
      <c r="D50" s="182">
        <f>Volume!M50</f>
        <v>-0.2231520223152054</v>
      </c>
      <c r="E50" s="175">
        <f>Volume!C50*100</f>
        <v>-19</v>
      </c>
      <c r="F50" s="347">
        <f>'Open Int.'!D50*100</f>
        <v>-2</v>
      </c>
      <c r="G50" s="176">
        <f>'Open Int.'!R50</f>
        <v>32.8636875</v>
      </c>
      <c r="H50" s="176">
        <f>'Open Int.'!Z50</f>
        <v>-0.7134225000000001</v>
      </c>
      <c r="I50" s="171">
        <f>'Open Int.'!O50</f>
        <v>1</v>
      </c>
      <c r="J50" s="185">
        <f>IF(Volume!D50=0,0,Volume!F50/Volume!D50)</f>
        <v>0</v>
      </c>
      <c r="K50" s="187">
        <f>IF('Open Int.'!E50=0,0,'Open Int.'!H50/'Open Int.'!E50)</f>
        <v>1</v>
      </c>
    </row>
    <row r="51" spans="1:11" ht="15">
      <c r="A51" s="201" t="s">
        <v>162</v>
      </c>
      <c r="B51" s="287">
        <f>Margins!B51</f>
        <v>1200</v>
      </c>
      <c r="C51" s="287">
        <f>Volume!J51</f>
        <v>311.95</v>
      </c>
      <c r="D51" s="182">
        <f>Volume!M51</f>
        <v>-3.271317829457368</v>
      </c>
      <c r="E51" s="175">
        <f>Volume!C51*100</f>
        <v>-28.000000000000004</v>
      </c>
      <c r="F51" s="347">
        <f>'Open Int.'!D51*100</f>
        <v>8</v>
      </c>
      <c r="G51" s="176">
        <f>'Open Int.'!R51</f>
        <v>18.005754</v>
      </c>
      <c r="H51" s="176">
        <f>'Open Int.'!Z51</f>
        <v>0.7842540000000007</v>
      </c>
      <c r="I51" s="171">
        <f>'Open Int.'!O51</f>
        <v>0.9937629937629938</v>
      </c>
      <c r="J51" s="185">
        <f>IF(Volume!D51=0,0,Volume!F51/Volume!D51)</f>
        <v>0</v>
      </c>
      <c r="K51" s="187">
        <f>IF('Open Int.'!E51=0,0,'Open Int.'!H51/'Open Int.'!E51)</f>
        <v>0</v>
      </c>
    </row>
    <row r="52" spans="1:11" ht="15">
      <c r="A52" s="201" t="s">
        <v>286</v>
      </c>
      <c r="B52" s="287">
        <f>Margins!B52</f>
        <v>1000</v>
      </c>
      <c r="C52" s="287">
        <f>Volume!J52</f>
        <v>243.25</v>
      </c>
      <c r="D52" s="182">
        <f>Volume!M52</f>
        <v>-3.9676273193841336</v>
      </c>
      <c r="E52" s="175">
        <f>Volume!C52*100</f>
        <v>-54</v>
      </c>
      <c r="F52" s="347">
        <f>'Open Int.'!D52*100</f>
        <v>12</v>
      </c>
      <c r="G52" s="176">
        <f>'Open Int.'!R52</f>
        <v>15.568</v>
      </c>
      <c r="H52" s="176">
        <f>'Open Int.'!Z52</f>
        <v>1.0285799999999998</v>
      </c>
      <c r="I52" s="171">
        <f>'Open Int.'!O52</f>
        <v>0.996875</v>
      </c>
      <c r="J52" s="185">
        <f>IF(Volume!D52=0,0,Volume!F52/Volume!D52)</f>
        <v>0</v>
      </c>
      <c r="K52" s="187">
        <f>IF('Open Int.'!E52=0,0,'Open Int.'!H52/'Open Int.'!E52)</f>
        <v>0</v>
      </c>
    </row>
    <row r="53" spans="1:11" ht="15">
      <c r="A53" s="201" t="s">
        <v>183</v>
      </c>
      <c r="B53" s="287">
        <f>Margins!B53</f>
        <v>950</v>
      </c>
      <c r="C53" s="287">
        <f>Volume!J53</f>
        <v>321.3</v>
      </c>
      <c r="D53" s="182">
        <f>Volume!M53</f>
        <v>3.27868852459016</v>
      </c>
      <c r="E53" s="175">
        <f>Volume!C53*100</f>
        <v>64</v>
      </c>
      <c r="F53" s="347">
        <f>'Open Int.'!D53*100</f>
        <v>6</v>
      </c>
      <c r="G53" s="176">
        <f>'Open Int.'!R53</f>
        <v>32.3243865</v>
      </c>
      <c r="H53" s="176">
        <f>'Open Int.'!Z53</f>
        <v>2.8289955000000013</v>
      </c>
      <c r="I53" s="171">
        <f>'Open Int.'!O53</f>
        <v>0.9933899905571294</v>
      </c>
      <c r="J53" s="185">
        <f>IF(Volume!D53=0,0,Volume!F53/Volume!D53)</f>
        <v>0</v>
      </c>
      <c r="K53" s="187">
        <f>IF('Open Int.'!E53=0,0,'Open Int.'!H53/'Open Int.'!E53)</f>
        <v>0</v>
      </c>
    </row>
    <row r="54" spans="1:11" ht="15">
      <c r="A54" s="201" t="s">
        <v>219</v>
      </c>
      <c r="B54" s="287">
        <f>Margins!B54</f>
        <v>2700</v>
      </c>
      <c r="C54" s="287">
        <f>Volume!J54</f>
        <v>99.85</v>
      </c>
      <c r="D54" s="182">
        <f>Volume!M54</f>
        <v>-0.9424603174603203</v>
      </c>
      <c r="E54" s="175">
        <f>Volume!C54*100</f>
        <v>4</v>
      </c>
      <c r="F54" s="347">
        <f>'Open Int.'!D54*100</f>
        <v>5</v>
      </c>
      <c r="G54" s="176">
        <f>'Open Int.'!R54</f>
        <v>62.1416475</v>
      </c>
      <c r="H54" s="176">
        <f>'Open Int.'!Z54</f>
        <v>2.620255499999999</v>
      </c>
      <c r="I54" s="171">
        <f>'Open Int.'!O54</f>
        <v>0.9865509761388286</v>
      </c>
      <c r="J54" s="185">
        <f>IF(Volume!D54=0,0,Volume!F54/Volume!D54)</f>
        <v>0</v>
      </c>
      <c r="K54" s="187">
        <f>IF('Open Int.'!E54=0,0,'Open Int.'!H54/'Open Int.'!E54)</f>
        <v>0</v>
      </c>
    </row>
    <row r="55" spans="1:11" ht="15">
      <c r="A55" s="201" t="s">
        <v>412</v>
      </c>
      <c r="B55" s="287">
        <f>Margins!B55</f>
        <v>5250</v>
      </c>
      <c r="C55" s="287">
        <f>Volume!J55</f>
        <v>44.4</v>
      </c>
      <c r="D55" s="182">
        <f>Volume!M55</f>
        <v>1.254275940706949</v>
      </c>
      <c r="E55" s="175">
        <f>Volume!C55*100</f>
        <v>-43</v>
      </c>
      <c r="F55" s="347">
        <f>'Open Int.'!D55*100</f>
        <v>-3</v>
      </c>
      <c r="G55" s="176">
        <f>'Open Int.'!R55</f>
        <v>54.66195</v>
      </c>
      <c r="H55" s="176">
        <f>'Open Int.'!Z55</f>
        <v>-1.049475000000001</v>
      </c>
      <c r="I55" s="171">
        <f>'Open Int.'!O55</f>
        <v>0.997867803837953</v>
      </c>
      <c r="J55" s="185">
        <f>IF(Volume!D55=0,0,Volume!F55/Volume!D55)</f>
        <v>0</v>
      </c>
      <c r="K55" s="187">
        <f>IF('Open Int.'!E55=0,0,'Open Int.'!H55/'Open Int.'!E55)</f>
        <v>0.11764705882352941</v>
      </c>
    </row>
    <row r="56" spans="1:11" ht="15">
      <c r="A56" s="201" t="s">
        <v>163</v>
      </c>
      <c r="B56" s="287">
        <f>Margins!B56</f>
        <v>62</v>
      </c>
      <c r="C56" s="287">
        <f>Volume!J56</f>
        <v>4872.8</v>
      </c>
      <c r="D56" s="182">
        <f>Volume!M56</f>
        <v>1.9712886619511951</v>
      </c>
      <c r="E56" s="175">
        <f>Volume!C56*100</f>
        <v>106</v>
      </c>
      <c r="F56" s="347">
        <f>'Open Int.'!D56*100</f>
        <v>2</v>
      </c>
      <c r="G56" s="176">
        <f>'Open Int.'!R56</f>
        <v>162.2350032</v>
      </c>
      <c r="H56" s="176">
        <f>'Open Int.'!Z56</f>
        <v>6.424927319999966</v>
      </c>
      <c r="I56" s="171">
        <f>'Open Int.'!O56</f>
        <v>0.9931098696461825</v>
      </c>
      <c r="J56" s="185">
        <f>IF(Volume!D56=0,0,Volume!F56/Volume!D56)</f>
        <v>0</v>
      </c>
      <c r="K56" s="187">
        <f>IF('Open Int.'!E56=0,0,'Open Int.'!H56/'Open Int.'!E56)</f>
        <v>0.2</v>
      </c>
    </row>
    <row r="57" spans="1:11" ht="15">
      <c r="A57" s="201" t="s">
        <v>194</v>
      </c>
      <c r="B57" s="287">
        <f>Margins!B57</f>
        <v>400</v>
      </c>
      <c r="C57" s="287">
        <f>Volume!J57</f>
        <v>645.75</v>
      </c>
      <c r="D57" s="182">
        <f>Volume!M57</f>
        <v>-0.5773672055427251</v>
      </c>
      <c r="E57" s="175">
        <f>Volume!C57*100</f>
        <v>-16</v>
      </c>
      <c r="F57" s="347">
        <f>'Open Int.'!D57*100</f>
        <v>-1</v>
      </c>
      <c r="G57" s="176">
        <f>'Open Int.'!R57</f>
        <v>350.28063</v>
      </c>
      <c r="H57" s="176">
        <f>'Open Int.'!Z57</f>
        <v>-6.424770000000024</v>
      </c>
      <c r="I57" s="171">
        <f>'Open Int.'!O57</f>
        <v>0.9952068431531598</v>
      </c>
      <c r="J57" s="185">
        <f>IF(Volume!D57=0,0,Volume!F57/Volume!D57)</f>
        <v>0.12903225806451613</v>
      </c>
      <c r="K57" s="187">
        <f>IF('Open Int.'!E57=0,0,'Open Int.'!H57/'Open Int.'!E57)</f>
        <v>0.10774410774410774</v>
      </c>
    </row>
    <row r="58" spans="1:11" ht="15">
      <c r="A58" s="201" t="s">
        <v>413</v>
      </c>
      <c r="B58" s="287">
        <f>Margins!B58</f>
        <v>150</v>
      </c>
      <c r="C58" s="287">
        <f>Volume!J58</f>
        <v>1824.7</v>
      </c>
      <c r="D58" s="182">
        <f>Volume!M58</f>
        <v>1.7169295947377194</v>
      </c>
      <c r="E58" s="175">
        <f>Volume!C58*100</f>
        <v>95</v>
      </c>
      <c r="F58" s="347">
        <f>'Open Int.'!D58*100</f>
        <v>3</v>
      </c>
      <c r="G58" s="176">
        <f>'Open Int.'!R58</f>
        <v>27.534723</v>
      </c>
      <c r="H58" s="176">
        <f>'Open Int.'!Z58</f>
        <v>1.325844</v>
      </c>
      <c r="I58" s="171">
        <f>'Open Int.'!O58</f>
        <v>0.9950298210735586</v>
      </c>
      <c r="J58" s="185">
        <f>IF(Volume!D58=0,0,Volume!F58/Volume!D58)</f>
        <v>0</v>
      </c>
      <c r="K58" s="187">
        <f>IF('Open Int.'!E58=0,0,'Open Int.'!H58/'Open Int.'!E58)</f>
        <v>0</v>
      </c>
    </row>
    <row r="59" spans="1:11" ht="15">
      <c r="A59" s="201" t="s">
        <v>414</v>
      </c>
      <c r="B59" s="287">
        <f>Margins!B59</f>
        <v>200</v>
      </c>
      <c r="C59" s="287">
        <f>Volume!J59</f>
        <v>1072.95</v>
      </c>
      <c r="D59" s="182">
        <f>Volume!M59</f>
        <v>-1.7624977110419338</v>
      </c>
      <c r="E59" s="175">
        <f>Volume!C59*100</f>
        <v>-20</v>
      </c>
      <c r="F59" s="347">
        <f>'Open Int.'!D59*100</f>
        <v>-1</v>
      </c>
      <c r="G59" s="176">
        <f>'Open Int.'!R59</f>
        <v>61.136691</v>
      </c>
      <c r="H59" s="176">
        <f>'Open Int.'!Z59</f>
        <v>-1.9706249999999983</v>
      </c>
      <c r="I59" s="171">
        <f>'Open Int.'!O59</f>
        <v>0.9992979992979993</v>
      </c>
      <c r="J59" s="185">
        <f>IF(Volume!D59=0,0,Volume!F59/Volume!D59)</f>
        <v>0</v>
      </c>
      <c r="K59" s="187">
        <f>IF('Open Int.'!E59=0,0,'Open Int.'!H59/'Open Int.'!E59)</f>
        <v>0</v>
      </c>
    </row>
    <row r="60" spans="1:11" ht="15">
      <c r="A60" s="201" t="s">
        <v>220</v>
      </c>
      <c r="B60" s="287">
        <f>Margins!B60</f>
        <v>2400</v>
      </c>
      <c r="C60" s="287">
        <f>Volume!J60</f>
        <v>113.35</v>
      </c>
      <c r="D60" s="182">
        <f>Volume!M60</f>
        <v>-4.18427726120034</v>
      </c>
      <c r="E60" s="175">
        <f>Volume!C60*100</f>
        <v>117</v>
      </c>
      <c r="F60" s="347">
        <f>'Open Int.'!D60*100</f>
        <v>4</v>
      </c>
      <c r="G60" s="176">
        <f>'Open Int.'!R60</f>
        <v>67.982796</v>
      </c>
      <c r="H60" s="176">
        <f>'Open Int.'!Z60</f>
        <v>-0.32835600000001364</v>
      </c>
      <c r="I60" s="171">
        <f>'Open Int.'!O60</f>
        <v>0.9983993597438976</v>
      </c>
      <c r="J60" s="185">
        <f>IF(Volume!D60=0,0,Volume!F60/Volume!D60)</f>
        <v>0</v>
      </c>
      <c r="K60" s="187">
        <f>IF('Open Int.'!E60=0,0,'Open Int.'!H60/'Open Int.'!E60)</f>
        <v>0.1111111111111111</v>
      </c>
    </row>
    <row r="61" spans="1:11" ht="15">
      <c r="A61" s="201" t="s">
        <v>164</v>
      </c>
      <c r="B61" s="287">
        <f>Margins!B61</f>
        <v>5650</v>
      </c>
      <c r="C61" s="287">
        <f>Volume!J61</f>
        <v>53.85</v>
      </c>
      <c r="D61" s="182">
        <f>Volume!M61</f>
        <v>-0.9199632014719411</v>
      </c>
      <c r="E61" s="175">
        <f>Volume!C61*100</f>
        <v>-21</v>
      </c>
      <c r="F61" s="347">
        <f>'Open Int.'!D61*100</f>
        <v>3</v>
      </c>
      <c r="G61" s="176">
        <f>'Open Int.'!R61</f>
        <v>119.997186</v>
      </c>
      <c r="H61" s="176">
        <f>'Open Int.'!Z61</f>
        <v>2.6321654999999993</v>
      </c>
      <c r="I61" s="171">
        <f>'Open Int.'!O61</f>
        <v>0.9863083164300203</v>
      </c>
      <c r="J61" s="185">
        <f>IF(Volume!D61=0,0,Volume!F61/Volume!D61)</f>
        <v>0.23529411764705882</v>
      </c>
      <c r="K61" s="187">
        <f>IF('Open Int.'!E61=0,0,'Open Int.'!H61/'Open Int.'!E61)</f>
        <v>0.18032786885245902</v>
      </c>
    </row>
    <row r="62" spans="1:11" ht="15">
      <c r="A62" s="201" t="s">
        <v>165</v>
      </c>
      <c r="B62" s="287">
        <f>Margins!B62</f>
        <v>1300</v>
      </c>
      <c r="C62" s="287">
        <f>Volume!J62</f>
        <v>279.1</v>
      </c>
      <c r="D62" s="182">
        <f>Volume!M62</f>
        <v>-0.3925767309064832</v>
      </c>
      <c r="E62" s="175">
        <f>Volume!C62*100</f>
        <v>-69</v>
      </c>
      <c r="F62" s="347">
        <f>'Open Int.'!D62*100</f>
        <v>-4</v>
      </c>
      <c r="G62" s="176">
        <f>'Open Int.'!R62</f>
        <v>7.873411</v>
      </c>
      <c r="H62" s="176">
        <f>'Open Int.'!Z62</f>
        <v>-0.32243900000000014</v>
      </c>
      <c r="I62" s="171">
        <f>'Open Int.'!O62</f>
        <v>0.9953917050691244</v>
      </c>
      <c r="J62" s="185">
        <f>IF(Volume!D62=0,0,Volume!F62/Volume!D62)</f>
        <v>0</v>
      </c>
      <c r="K62" s="187">
        <f>IF('Open Int.'!E62=0,0,'Open Int.'!H62/'Open Int.'!E62)</f>
        <v>0</v>
      </c>
    </row>
    <row r="63" spans="1:11" ht="15">
      <c r="A63" s="201" t="s">
        <v>415</v>
      </c>
      <c r="B63" s="287">
        <f>Margins!B63</f>
        <v>150</v>
      </c>
      <c r="C63" s="287">
        <f>Volume!J63</f>
        <v>2664.35</v>
      </c>
      <c r="D63" s="182">
        <f>Volume!M63</f>
        <v>9.190197123068728</v>
      </c>
      <c r="E63" s="175">
        <f>Volume!C63*100</f>
        <v>357</v>
      </c>
      <c r="F63" s="347">
        <f>'Open Int.'!D63*100</f>
        <v>20</v>
      </c>
      <c r="G63" s="176">
        <f>'Open Int.'!R63</f>
        <v>72.257172</v>
      </c>
      <c r="H63" s="176">
        <f>'Open Int.'!Z63</f>
        <v>17.135312999999996</v>
      </c>
      <c r="I63" s="171">
        <f>'Open Int.'!O63</f>
        <v>0.9789823008849557</v>
      </c>
      <c r="J63" s="185">
        <f>IF(Volume!D63=0,0,Volume!F63/Volume!D63)</f>
        <v>0</v>
      </c>
      <c r="K63" s="187">
        <f>IF('Open Int.'!E63=0,0,'Open Int.'!H63/'Open Int.'!E63)</f>
        <v>0</v>
      </c>
    </row>
    <row r="64" spans="1:11" ht="15">
      <c r="A64" s="201" t="s">
        <v>89</v>
      </c>
      <c r="B64" s="287">
        <f>Margins!B64</f>
        <v>750</v>
      </c>
      <c r="C64" s="287">
        <f>Volume!J64</f>
        <v>291.45</v>
      </c>
      <c r="D64" s="182">
        <f>Volume!M64</f>
        <v>-0.6984667802385047</v>
      </c>
      <c r="E64" s="175">
        <f>Volume!C64*100</f>
        <v>-12</v>
      </c>
      <c r="F64" s="347">
        <f>'Open Int.'!D64*100</f>
        <v>7.000000000000001</v>
      </c>
      <c r="G64" s="176">
        <f>'Open Int.'!R64</f>
        <v>107.26088625</v>
      </c>
      <c r="H64" s="176">
        <f>'Open Int.'!Z64</f>
        <v>6.333573749999999</v>
      </c>
      <c r="I64" s="171">
        <f>'Open Int.'!O64</f>
        <v>0.9751375585897697</v>
      </c>
      <c r="J64" s="185">
        <f>IF(Volume!D64=0,0,Volume!F64/Volume!D64)</f>
        <v>0.5</v>
      </c>
      <c r="K64" s="187">
        <f>IF('Open Int.'!E64=0,0,'Open Int.'!H64/'Open Int.'!E64)</f>
        <v>0.11290322580645161</v>
      </c>
    </row>
    <row r="65" spans="1:11" ht="15">
      <c r="A65" s="201" t="s">
        <v>287</v>
      </c>
      <c r="B65" s="287">
        <f>Margins!B65</f>
        <v>2000</v>
      </c>
      <c r="C65" s="287">
        <f>Volume!J65</f>
        <v>176.1</v>
      </c>
      <c r="D65" s="182">
        <f>Volume!M65</f>
        <v>-0.8445945945945946</v>
      </c>
      <c r="E65" s="175">
        <f>Volume!C65*100</f>
        <v>-52</v>
      </c>
      <c r="F65" s="347">
        <f>'Open Int.'!D65*100</f>
        <v>2</v>
      </c>
      <c r="G65" s="176">
        <f>'Open Int.'!R65</f>
        <v>40.1508</v>
      </c>
      <c r="H65" s="176">
        <f>'Open Int.'!Z65</f>
        <v>0.4394399999999976</v>
      </c>
      <c r="I65" s="171">
        <f>'Open Int.'!O65</f>
        <v>0.9921052631578947</v>
      </c>
      <c r="J65" s="185">
        <f>IF(Volume!D65=0,0,Volume!F65/Volume!D65)</f>
        <v>0</v>
      </c>
      <c r="K65" s="187">
        <f>IF('Open Int.'!E65=0,0,'Open Int.'!H65/'Open Int.'!E65)</f>
        <v>0</v>
      </c>
    </row>
    <row r="66" spans="1:11" ht="15">
      <c r="A66" s="201" t="s">
        <v>416</v>
      </c>
      <c r="B66" s="287">
        <f>Margins!B66</f>
        <v>350</v>
      </c>
      <c r="C66" s="287">
        <f>Volume!J66</f>
        <v>597.1</v>
      </c>
      <c r="D66" s="182">
        <f>Volume!M66</f>
        <v>-0.6323847561990272</v>
      </c>
      <c r="E66" s="175">
        <f>Volume!C66*100</f>
        <v>-46</v>
      </c>
      <c r="F66" s="347">
        <f>'Open Int.'!D66*100</f>
        <v>2</v>
      </c>
      <c r="G66" s="176">
        <f>'Open Int.'!R66</f>
        <v>51.284919</v>
      </c>
      <c r="H66" s="176">
        <f>'Open Int.'!Z66</f>
        <v>0.662098499999999</v>
      </c>
      <c r="I66" s="171">
        <f>'Open Int.'!O66</f>
        <v>0.9987775061124694</v>
      </c>
      <c r="J66" s="185">
        <f>IF(Volume!D66=0,0,Volume!F66/Volume!D66)</f>
        <v>0</v>
      </c>
      <c r="K66" s="187">
        <f>IF('Open Int.'!E66=0,0,'Open Int.'!H66/'Open Int.'!E66)</f>
        <v>0</v>
      </c>
    </row>
    <row r="67" spans="1:11" ht="15">
      <c r="A67" s="201" t="s">
        <v>271</v>
      </c>
      <c r="B67" s="287">
        <f>Margins!B67</f>
        <v>1200</v>
      </c>
      <c r="C67" s="287">
        <f>Volume!J67</f>
        <v>294.5</v>
      </c>
      <c r="D67" s="182">
        <f>Volume!M67</f>
        <v>0.8561643835616438</v>
      </c>
      <c r="E67" s="175">
        <f>Volume!C67*100</f>
        <v>172</v>
      </c>
      <c r="F67" s="347">
        <f>'Open Int.'!D67*100</f>
        <v>3</v>
      </c>
      <c r="G67" s="176">
        <f>'Open Int.'!R67</f>
        <v>51.243</v>
      </c>
      <c r="H67" s="176">
        <f>'Open Int.'!Z67</f>
        <v>1.7314800000000048</v>
      </c>
      <c r="I67" s="171">
        <f>'Open Int.'!O67</f>
        <v>0.9841379310344828</v>
      </c>
      <c r="J67" s="185">
        <f>IF(Volume!D67=0,0,Volume!F67/Volume!D67)</f>
        <v>0</v>
      </c>
      <c r="K67" s="187">
        <f>IF('Open Int.'!E67=0,0,'Open Int.'!H67/'Open Int.'!E67)</f>
        <v>0.16666666666666666</v>
      </c>
    </row>
    <row r="68" spans="1:11" ht="15">
      <c r="A68" s="201" t="s">
        <v>221</v>
      </c>
      <c r="B68" s="287">
        <f>Margins!B68</f>
        <v>300</v>
      </c>
      <c r="C68" s="287">
        <f>Volume!J68</f>
        <v>1281.5</v>
      </c>
      <c r="D68" s="182">
        <f>Volume!M68</f>
        <v>-0.01170366324660328</v>
      </c>
      <c r="E68" s="175">
        <f>Volume!C68*100</f>
        <v>23</v>
      </c>
      <c r="F68" s="347">
        <f>'Open Int.'!D68*100</f>
        <v>4</v>
      </c>
      <c r="G68" s="176">
        <f>'Open Int.'!R68</f>
        <v>69.470115</v>
      </c>
      <c r="H68" s="176">
        <f>'Open Int.'!Z68</f>
        <v>2.8371315000000124</v>
      </c>
      <c r="I68" s="171">
        <f>'Open Int.'!O68</f>
        <v>0.9983397897066962</v>
      </c>
      <c r="J68" s="185">
        <f>IF(Volume!D68=0,0,Volume!F68/Volume!D68)</f>
        <v>0</v>
      </c>
      <c r="K68" s="187">
        <f>IF('Open Int.'!E68=0,0,'Open Int.'!H68/'Open Int.'!E68)</f>
        <v>0</v>
      </c>
    </row>
    <row r="69" spans="1:11" ht="15">
      <c r="A69" s="201" t="s">
        <v>233</v>
      </c>
      <c r="B69" s="287">
        <f>Margins!B69</f>
        <v>1000</v>
      </c>
      <c r="C69" s="287">
        <f>Volume!J69</f>
        <v>494.05</v>
      </c>
      <c r="D69" s="182">
        <f>Volume!M69</f>
        <v>0.6109357499236331</v>
      </c>
      <c r="E69" s="175">
        <f>Volume!C69*100</f>
        <v>-32</v>
      </c>
      <c r="F69" s="347">
        <f>'Open Int.'!D69*100</f>
        <v>-3</v>
      </c>
      <c r="G69" s="176">
        <f>'Open Int.'!R69</f>
        <v>182.847905</v>
      </c>
      <c r="H69" s="176">
        <f>'Open Int.'!Z69</f>
        <v>-4.193039999999996</v>
      </c>
      <c r="I69" s="171">
        <f>'Open Int.'!O69</f>
        <v>0.9978384220480951</v>
      </c>
      <c r="J69" s="185">
        <f>IF(Volume!D69=0,0,Volume!F69/Volume!D69)</f>
        <v>0.06060606060606061</v>
      </c>
      <c r="K69" s="187">
        <f>IF('Open Int.'!E69=0,0,'Open Int.'!H69/'Open Int.'!E69)</f>
        <v>0.15</v>
      </c>
    </row>
    <row r="70" spans="1:11" ht="15">
      <c r="A70" s="201" t="s">
        <v>166</v>
      </c>
      <c r="B70" s="287">
        <f>Margins!B70</f>
        <v>2950</v>
      </c>
      <c r="C70" s="287">
        <f>Volume!J70</f>
        <v>107.2</v>
      </c>
      <c r="D70" s="182">
        <f>Volume!M70</f>
        <v>-1.4705882352941124</v>
      </c>
      <c r="E70" s="175">
        <f>Volume!C70*100</f>
        <v>-46</v>
      </c>
      <c r="F70" s="347">
        <f>'Open Int.'!D70*100</f>
        <v>1</v>
      </c>
      <c r="G70" s="176">
        <f>'Open Int.'!R70</f>
        <v>44.336848</v>
      </c>
      <c r="H70" s="176">
        <f>'Open Int.'!Z70</f>
        <v>-0.116111999999994</v>
      </c>
      <c r="I70" s="171">
        <f>'Open Int.'!O70</f>
        <v>0.9964336661911555</v>
      </c>
      <c r="J70" s="185">
        <f>IF(Volume!D70=0,0,Volume!F70/Volume!D70)</f>
        <v>0.14285714285714285</v>
      </c>
      <c r="K70" s="187">
        <f>IF('Open Int.'!E70=0,0,'Open Int.'!H70/'Open Int.'!E70)</f>
        <v>0.15384615384615385</v>
      </c>
    </row>
    <row r="71" spans="1:11" ht="15">
      <c r="A71" s="201" t="s">
        <v>222</v>
      </c>
      <c r="B71" s="287">
        <f>Margins!B71</f>
        <v>88</v>
      </c>
      <c r="C71" s="287">
        <f>Volume!J71</f>
        <v>2421.1</v>
      </c>
      <c r="D71" s="182">
        <f>Volume!M71</f>
        <v>-1.2138645775955281</v>
      </c>
      <c r="E71" s="175">
        <f>Volume!C71*100</f>
        <v>24</v>
      </c>
      <c r="F71" s="347">
        <f>'Open Int.'!D71*100</f>
        <v>2</v>
      </c>
      <c r="G71" s="176">
        <f>'Open Int.'!R71</f>
        <v>144.68687287999998</v>
      </c>
      <c r="H71" s="176">
        <f>'Open Int.'!Z71</f>
        <v>0.9396186799999953</v>
      </c>
      <c r="I71" s="171">
        <f>'Open Int.'!O71</f>
        <v>0.9994109851273745</v>
      </c>
      <c r="J71" s="185">
        <f>IF(Volume!D71=0,0,Volume!F71/Volume!D71)</f>
        <v>0</v>
      </c>
      <c r="K71" s="187">
        <f>IF('Open Int.'!E71=0,0,'Open Int.'!H71/'Open Int.'!E71)</f>
        <v>0</v>
      </c>
    </row>
    <row r="72" spans="1:11" ht="15">
      <c r="A72" s="201" t="s">
        <v>288</v>
      </c>
      <c r="B72" s="287">
        <f>Margins!B72</f>
        <v>1500</v>
      </c>
      <c r="C72" s="287">
        <f>Volume!J72</f>
        <v>211.9</v>
      </c>
      <c r="D72" s="182">
        <f>Volume!M72</f>
        <v>-0.23540489642184556</v>
      </c>
      <c r="E72" s="175">
        <f>Volume!C72*100</f>
        <v>-35</v>
      </c>
      <c r="F72" s="347">
        <f>'Open Int.'!D72*100</f>
        <v>-1</v>
      </c>
      <c r="G72" s="176">
        <f>'Open Int.'!R72</f>
        <v>150.946965</v>
      </c>
      <c r="H72" s="176">
        <f>'Open Int.'!Z72</f>
        <v>-1.0252349999999808</v>
      </c>
      <c r="I72" s="171">
        <f>'Open Int.'!O72</f>
        <v>0.9951568751316067</v>
      </c>
      <c r="J72" s="185">
        <f>IF(Volume!D72=0,0,Volume!F72/Volume!D72)</f>
        <v>0.06349206349206349</v>
      </c>
      <c r="K72" s="187">
        <f>IF('Open Int.'!E72=0,0,'Open Int.'!H72/'Open Int.'!E72)</f>
        <v>0.10509554140127389</v>
      </c>
    </row>
    <row r="73" spans="1:11" ht="15">
      <c r="A73" s="201" t="s">
        <v>289</v>
      </c>
      <c r="B73" s="287">
        <f>Margins!B73</f>
        <v>1400</v>
      </c>
      <c r="C73" s="287">
        <f>Volume!J73</f>
        <v>145.25</v>
      </c>
      <c r="D73" s="182">
        <f>Volume!M73</f>
        <v>-1.725304465493918</v>
      </c>
      <c r="E73" s="175">
        <f>Volume!C73*100</f>
        <v>14.000000000000002</v>
      </c>
      <c r="F73" s="347">
        <f>'Open Int.'!D73*100</f>
        <v>-1</v>
      </c>
      <c r="G73" s="176">
        <f>'Open Int.'!R73</f>
        <v>44.24896</v>
      </c>
      <c r="H73" s="176">
        <f>'Open Int.'!Z73</f>
        <v>-1.0458280000000073</v>
      </c>
      <c r="I73" s="171">
        <f>'Open Int.'!O73</f>
        <v>0.9986213235294118</v>
      </c>
      <c r="J73" s="185">
        <f>IF(Volume!D73=0,0,Volume!F73/Volume!D73)</f>
        <v>0</v>
      </c>
      <c r="K73" s="187">
        <f>IF('Open Int.'!E73=0,0,'Open Int.'!H73/'Open Int.'!E73)</f>
        <v>0</v>
      </c>
    </row>
    <row r="74" spans="1:11" ht="15">
      <c r="A74" s="201" t="s">
        <v>195</v>
      </c>
      <c r="B74" s="287">
        <f>Margins!B74</f>
        <v>2062</v>
      </c>
      <c r="C74" s="287">
        <f>Volume!J74</f>
        <v>109.55</v>
      </c>
      <c r="D74" s="182">
        <f>Volume!M74</f>
        <v>-1.0388437217705562</v>
      </c>
      <c r="E74" s="175">
        <f>Volume!C74*100</f>
        <v>123</v>
      </c>
      <c r="F74" s="347">
        <f>'Open Int.'!D74*100</f>
        <v>9</v>
      </c>
      <c r="G74" s="176">
        <f>'Open Int.'!R74</f>
        <v>225.12406686</v>
      </c>
      <c r="H74" s="176">
        <f>'Open Int.'!Z74</f>
        <v>16.78806168</v>
      </c>
      <c r="I74" s="171">
        <f>'Open Int.'!O74</f>
        <v>0.9987959060806743</v>
      </c>
      <c r="J74" s="185">
        <f>IF(Volume!D74=0,0,Volume!F74/Volume!D74)</f>
        <v>0.08163265306122448</v>
      </c>
      <c r="K74" s="187">
        <f>IF('Open Int.'!E74=0,0,'Open Int.'!H74/'Open Int.'!E74)</f>
        <v>0.061971830985915494</v>
      </c>
    </row>
    <row r="75" spans="1:11" ht="15">
      <c r="A75" s="201" t="s">
        <v>290</v>
      </c>
      <c r="B75" s="287">
        <f>Margins!B75</f>
        <v>1400</v>
      </c>
      <c r="C75" s="287">
        <f>Volume!J75</f>
        <v>98.65</v>
      </c>
      <c r="D75" s="182">
        <f>Volume!M75</f>
        <v>-0.9538152610441654</v>
      </c>
      <c r="E75" s="175">
        <f>Volume!C75*100</f>
        <v>-9</v>
      </c>
      <c r="F75" s="347">
        <f>'Open Int.'!D75*100</f>
        <v>4</v>
      </c>
      <c r="G75" s="176">
        <f>'Open Int.'!R75</f>
        <v>75.421871</v>
      </c>
      <c r="H75" s="176">
        <f>'Open Int.'!Z75</f>
        <v>2.6341910000000013</v>
      </c>
      <c r="I75" s="171">
        <f>'Open Int.'!O75</f>
        <v>0.9941402673503021</v>
      </c>
      <c r="J75" s="185">
        <f>IF(Volume!D75=0,0,Volume!F75/Volume!D75)</f>
        <v>0.1</v>
      </c>
      <c r="K75" s="187">
        <f>IF('Open Int.'!E75=0,0,'Open Int.'!H75/'Open Int.'!E75)</f>
        <v>0.03723404255319149</v>
      </c>
    </row>
    <row r="76" spans="1:11" ht="15">
      <c r="A76" s="201" t="s">
        <v>197</v>
      </c>
      <c r="B76" s="287">
        <f>Margins!B76</f>
        <v>650</v>
      </c>
      <c r="C76" s="287">
        <f>Volume!J76</f>
        <v>347.75</v>
      </c>
      <c r="D76" s="182">
        <f>Volume!M76</f>
        <v>2.8541851523217914</v>
      </c>
      <c r="E76" s="175">
        <f>Volume!C76*100</f>
        <v>111.00000000000001</v>
      </c>
      <c r="F76" s="347">
        <f>'Open Int.'!D76*100</f>
        <v>0</v>
      </c>
      <c r="G76" s="176">
        <f>'Open Int.'!R76</f>
        <v>96.45020125</v>
      </c>
      <c r="H76" s="176">
        <f>'Open Int.'!Z76</f>
        <v>2.566593249999997</v>
      </c>
      <c r="I76" s="171">
        <f>'Open Int.'!O76</f>
        <v>0.9978907897820483</v>
      </c>
      <c r="J76" s="185">
        <f>IF(Volume!D76=0,0,Volume!F76/Volume!D76)</f>
        <v>0</v>
      </c>
      <c r="K76" s="187">
        <f>IF('Open Int.'!E76=0,0,'Open Int.'!H76/'Open Int.'!E76)</f>
        <v>0</v>
      </c>
    </row>
    <row r="77" spans="1:11" ht="15">
      <c r="A77" s="201" t="s">
        <v>4</v>
      </c>
      <c r="B77" s="287">
        <f>Margins!B77</f>
        <v>150</v>
      </c>
      <c r="C77" s="287">
        <f>Volume!J77</f>
        <v>1819.7</v>
      </c>
      <c r="D77" s="182">
        <f>Volume!M77</f>
        <v>-0.7310021275434981</v>
      </c>
      <c r="E77" s="175">
        <f>Volume!C77*100</f>
        <v>-5</v>
      </c>
      <c r="F77" s="347">
        <f>'Open Int.'!D77*100</f>
        <v>7.000000000000001</v>
      </c>
      <c r="G77" s="176">
        <f>'Open Int.'!R77</f>
        <v>182.33394</v>
      </c>
      <c r="H77" s="176">
        <f>'Open Int.'!Z77</f>
        <v>11.470689000000021</v>
      </c>
      <c r="I77" s="171">
        <f>'Open Int.'!O77</f>
        <v>0.9991017964071857</v>
      </c>
      <c r="J77" s="185">
        <f>IF(Volume!D77=0,0,Volume!F77/Volume!D77)</f>
        <v>0</v>
      </c>
      <c r="K77" s="187">
        <f>IF('Open Int.'!E77=0,0,'Open Int.'!H77/'Open Int.'!E77)</f>
        <v>0</v>
      </c>
    </row>
    <row r="78" spans="1:11" ht="15">
      <c r="A78" s="201" t="s">
        <v>79</v>
      </c>
      <c r="B78" s="287">
        <f>Margins!B78</f>
        <v>200</v>
      </c>
      <c r="C78" s="287">
        <f>Volume!J78</f>
        <v>1105.55</v>
      </c>
      <c r="D78" s="182">
        <f>Volume!M78</f>
        <v>-1.9206884315117183</v>
      </c>
      <c r="E78" s="175">
        <f>Volume!C78*100</f>
        <v>-2</v>
      </c>
      <c r="F78" s="347">
        <f>'Open Int.'!D78*100</f>
        <v>4</v>
      </c>
      <c r="G78" s="176">
        <f>'Open Int.'!R78</f>
        <v>167.402381</v>
      </c>
      <c r="H78" s="176">
        <f>'Open Int.'!Z78</f>
        <v>2.515564999999981</v>
      </c>
      <c r="I78" s="171">
        <f>'Open Int.'!O78</f>
        <v>0.9984150046229032</v>
      </c>
      <c r="J78" s="185">
        <f>IF(Volume!D78=0,0,Volume!F78/Volume!D78)</f>
        <v>0</v>
      </c>
      <c r="K78" s="187">
        <f>IF('Open Int.'!E78=0,0,'Open Int.'!H78/'Open Int.'!E78)</f>
        <v>0</v>
      </c>
    </row>
    <row r="79" spans="1:11" ht="15">
      <c r="A79" s="201" t="s">
        <v>196</v>
      </c>
      <c r="B79" s="287">
        <f>Margins!B79</f>
        <v>400</v>
      </c>
      <c r="C79" s="287">
        <f>Volume!J79</f>
        <v>701.2</v>
      </c>
      <c r="D79" s="182">
        <f>Volume!M79</f>
        <v>-2.114887973755842</v>
      </c>
      <c r="E79" s="175">
        <f>Volume!C79*100</f>
        <v>108</v>
      </c>
      <c r="F79" s="347">
        <f>'Open Int.'!D79*100</f>
        <v>6</v>
      </c>
      <c r="G79" s="176">
        <f>'Open Int.'!R79</f>
        <v>98.28019200000001</v>
      </c>
      <c r="H79" s="176">
        <f>'Open Int.'!Z79</f>
        <v>4.094494000000012</v>
      </c>
      <c r="I79" s="171">
        <f>'Open Int.'!O79</f>
        <v>0.9882990867579908</v>
      </c>
      <c r="J79" s="185">
        <f>IF(Volume!D79=0,0,Volume!F79/Volume!D79)</f>
        <v>0.16666666666666666</v>
      </c>
      <c r="K79" s="187">
        <f>IF('Open Int.'!E79=0,0,'Open Int.'!H79/'Open Int.'!E79)</f>
        <v>0.25</v>
      </c>
    </row>
    <row r="80" spans="1:11" ht="15">
      <c r="A80" s="201" t="s">
        <v>5</v>
      </c>
      <c r="B80" s="287">
        <f>Margins!B80</f>
        <v>1595</v>
      </c>
      <c r="C80" s="287">
        <f>Volume!J80</f>
        <v>153</v>
      </c>
      <c r="D80" s="182">
        <f>Volume!M80</f>
        <v>2.7880416526704774</v>
      </c>
      <c r="E80" s="175">
        <f>Volume!C80*100</f>
        <v>69</v>
      </c>
      <c r="F80" s="347">
        <f>'Open Int.'!D80*100</f>
        <v>0</v>
      </c>
      <c r="G80" s="176">
        <f>'Open Int.'!R80</f>
        <v>518.037498</v>
      </c>
      <c r="H80" s="176">
        <f>'Open Int.'!Z80</f>
        <v>17.636321725000016</v>
      </c>
      <c r="I80" s="171">
        <f>'Open Int.'!O80</f>
        <v>0.9930280761258715</v>
      </c>
      <c r="J80" s="185">
        <f>IF(Volume!D80=0,0,Volume!F80/Volume!D80)</f>
        <v>0.16457528957528958</v>
      </c>
      <c r="K80" s="187">
        <f>IF('Open Int.'!E80=0,0,'Open Int.'!H80/'Open Int.'!E80)</f>
        <v>0.23129251700680273</v>
      </c>
    </row>
    <row r="81" spans="1:11" ht="15">
      <c r="A81" s="201" t="s">
        <v>198</v>
      </c>
      <c r="B81" s="287">
        <f>Margins!B81</f>
        <v>1000</v>
      </c>
      <c r="C81" s="287">
        <f>Volume!J81</f>
        <v>191.55</v>
      </c>
      <c r="D81" s="182">
        <f>Volume!M81</f>
        <v>-2.070552147239255</v>
      </c>
      <c r="E81" s="175">
        <f>Volume!C81*100</f>
        <v>-16</v>
      </c>
      <c r="F81" s="347">
        <f>'Open Int.'!D81*100</f>
        <v>6</v>
      </c>
      <c r="G81" s="176">
        <f>'Open Int.'!R81</f>
        <v>207.18048000000002</v>
      </c>
      <c r="H81" s="176">
        <f>'Open Int.'!Z81</f>
        <v>11.20884000000001</v>
      </c>
      <c r="I81" s="171">
        <f>'Open Int.'!O81</f>
        <v>0.9975961538461539</v>
      </c>
      <c r="J81" s="185">
        <f>IF(Volume!D81=0,0,Volume!F81/Volume!D81)</f>
        <v>0.21351351351351353</v>
      </c>
      <c r="K81" s="187">
        <f>IF('Open Int.'!E81=0,0,'Open Int.'!H81/'Open Int.'!E81)</f>
        <v>0.19682835820895522</v>
      </c>
    </row>
    <row r="82" spans="1:11" ht="15">
      <c r="A82" s="201" t="s">
        <v>199</v>
      </c>
      <c r="B82" s="287">
        <f>Margins!B82</f>
        <v>1300</v>
      </c>
      <c r="C82" s="287">
        <f>Volume!J82</f>
        <v>271.85</v>
      </c>
      <c r="D82" s="182">
        <f>Volume!M82</f>
        <v>-1.859205776173277</v>
      </c>
      <c r="E82" s="175">
        <f>Volume!C82*100</f>
        <v>-1</v>
      </c>
      <c r="F82" s="347">
        <f>'Open Int.'!D82*100</f>
        <v>-1</v>
      </c>
      <c r="G82" s="176">
        <f>'Open Int.'!R82</f>
        <v>97.29239650000001</v>
      </c>
      <c r="H82" s="176">
        <f>'Open Int.'!Z82</f>
        <v>-2.3832834999999903</v>
      </c>
      <c r="I82" s="171">
        <f>'Open Int.'!O82</f>
        <v>0.9894660370504904</v>
      </c>
      <c r="J82" s="185">
        <f>IF(Volume!D82=0,0,Volume!F82/Volume!D82)</f>
        <v>0.875</v>
      </c>
      <c r="K82" s="187">
        <f>IF('Open Int.'!E82=0,0,'Open Int.'!H82/'Open Int.'!E82)</f>
        <v>0.2571428571428571</v>
      </c>
    </row>
    <row r="83" spans="1:11" ht="15">
      <c r="A83" s="201" t="s">
        <v>401</v>
      </c>
      <c r="B83" s="287">
        <f>Margins!B83</f>
        <v>250</v>
      </c>
      <c r="C83" s="287">
        <f>Volume!J83</f>
        <v>545.35</v>
      </c>
      <c r="D83" s="182">
        <f>Volume!M83</f>
        <v>-1.9419221433066538</v>
      </c>
      <c r="E83" s="175">
        <f>Volume!C83*100</f>
        <v>-31</v>
      </c>
      <c r="F83" s="347">
        <f>'Open Int.'!D83*100</f>
        <v>-4</v>
      </c>
      <c r="G83" s="176">
        <f>'Open Int.'!R83</f>
        <v>14.49267625</v>
      </c>
      <c r="H83" s="176">
        <f>'Open Int.'!Z83</f>
        <v>-0.9543900000000001</v>
      </c>
      <c r="I83" s="171">
        <f>'Open Int.'!O83</f>
        <v>0.9952963311382879</v>
      </c>
      <c r="J83" s="185">
        <f>IF(Volume!D83=0,0,Volume!F83/Volume!D83)</f>
        <v>0</v>
      </c>
      <c r="K83" s="187">
        <f>IF('Open Int.'!E83=0,0,'Open Int.'!H83/'Open Int.'!E83)</f>
        <v>0</v>
      </c>
    </row>
    <row r="84" spans="1:11" ht="15">
      <c r="A84" s="201" t="s">
        <v>417</v>
      </c>
      <c r="B84" s="287">
        <f>Margins!B84</f>
        <v>3750</v>
      </c>
      <c r="C84" s="287">
        <f>Volume!J84</f>
        <v>55.35</v>
      </c>
      <c r="D84" s="182">
        <f>Volume!M84</f>
        <v>-1.424755120213708</v>
      </c>
      <c r="E84" s="175">
        <f>Volume!C84*100</f>
        <v>-18</v>
      </c>
      <c r="F84" s="347">
        <f>'Open Int.'!D84*100</f>
        <v>0</v>
      </c>
      <c r="G84" s="176">
        <f>'Open Int.'!R84</f>
        <v>55.4191875</v>
      </c>
      <c r="H84" s="176">
        <f>'Open Int.'!Z84</f>
        <v>-0.5693812499999993</v>
      </c>
      <c r="I84" s="171">
        <f>'Open Int.'!O84</f>
        <v>0.9887640449438202</v>
      </c>
      <c r="J84" s="185">
        <f>IF(Volume!D84=0,0,Volume!F84/Volume!D84)</f>
        <v>0</v>
      </c>
      <c r="K84" s="187">
        <f>IF('Open Int.'!E84=0,0,'Open Int.'!H84/'Open Int.'!E84)</f>
        <v>0.042735042735042736</v>
      </c>
    </row>
    <row r="85" spans="1:11" ht="15">
      <c r="A85" s="201" t="s">
        <v>43</v>
      </c>
      <c r="B85" s="287">
        <f>Margins!B85</f>
        <v>150</v>
      </c>
      <c r="C85" s="287">
        <f>Volume!J85</f>
        <v>2402</v>
      </c>
      <c r="D85" s="182">
        <f>Volume!M85</f>
        <v>1.194363111663468</v>
      </c>
      <c r="E85" s="175">
        <f>Volume!C85*100</f>
        <v>-37</v>
      </c>
      <c r="F85" s="347">
        <f>'Open Int.'!D85*100</f>
        <v>1</v>
      </c>
      <c r="G85" s="176">
        <f>'Open Int.'!R85</f>
        <v>150.89364</v>
      </c>
      <c r="H85" s="176">
        <f>'Open Int.'!Z85</f>
        <v>3.5255797499999915</v>
      </c>
      <c r="I85" s="171">
        <f>'Open Int.'!O85</f>
        <v>0.9973734479465138</v>
      </c>
      <c r="J85" s="185">
        <f>IF(Volume!D85=0,0,Volume!F85/Volume!D85)</f>
        <v>0</v>
      </c>
      <c r="K85" s="187">
        <f>IF('Open Int.'!E85=0,0,'Open Int.'!H85/'Open Int.'!E85)</f>
        <v>0.3333333333333333</v>
      </c>
    </row>
    <row r="86" spans="1:11" ht="15">
      <c r="A86" s="201" t="s">
        <v>200</v>
      </c>
      <c r="B86" s="287">
        <f>Margins!B86</f>
        <v>350</v>
      </c>
      <c r="C86" s="287">
        <f>Volume!J86</f>
        <v>909.1</v>
      </c>
      <c r="D86" s="182">
        <f>Volume!M86</f>
        <v>-0.2304653204565433</v>
      </c>
      <c r="E86" s="175">
        <f>Volume!C86*100</f>
        <v>-22</v>
      </c>
      <c r="F86" s="347">
        <f>'Open Int.'!D86*100</f>
        <v>0</v>
      </c>
      <c r="G86" s="176">
        <f>'Open Int.'!R86</f>
        <v>743.407434</v>
      </c>
      <c r="H86" s="176">
        <f>'Open Int.'!Z86</f>
        <v>1.4081619999999475</v>
      </c>
      <c r="I86" s="171">
        <f>'Open Int.'!O86</f>
        <v>0.9335302174285225</v>
      </c>
      <c r="J86" s="185">
        <f>IF(Volume!D86=0,0,Volume!F86/Volume!D86)</f>
        <v>0.08496732026143791</v>
      </c>
      <c r="K86" s="187">
        <f>IF('Open Int.'!E86=0,0,'Open Int.'!H86/'Open Int.'!E86)</f>
        <v>0.1882510013351135</v>
      </c>
    </row>
    <row r="87" spans="1:11" ht="15">
      <c r="A87" s="201" t="s">
        <v>141</v>
      </c>
      <c r="B87" s="287">
        <f>Margins!B87</f>
        <v>2400</v>
      </c>
      <c r="C87" s="287">
        <f>Volume!J87</f>
        <v>101.45</v>
      </c>
      <c r="D87" s="182">
        <f>Volume!M87</f>
        <v>0.6448412698412755</v>
      </c>
      <c r="E87" s="175">
        <f>Volume!C87*100</f>
        <v>-28.999999999999996</v>
      </c>
      <c r="F87" s="347">
        <f>'Open Int.'!D87*100</f>
        <v>1</v>
      </c>
      <c r="G87" s="176">
        <f>'Open Int.'!R87</f>
        <v>588.393768</v>
      </c>
      <c r="H87" s="176">
        <f>'Open Int.'!Z87</f>
        <v>21.115560000000073</v>
      </c>
      <c r="I87" s="171">
        <f>'Open Int.'!O87</f>
        <v>0.9888272779938757</v>
      </c>
      <c r="J87" s="185">
        <f>IF(Volume!D87=0,0,Volume!F87/Volume!D87)</f>
        <v>0.20275862068965517</v>
      </c>
      <c r="K87" s="187">
        <f>IF('Open Int.'!E87=0,0,'Open Int.'!H87/'Open Int.'!E87)</f>
        <v>0.22764868058290666</v>
      </c>
    </row>
    <row r="88" spans="1:11" ht="15">
      <c r="A88" s="201" t="s">
        <v>398</v>
      </c>
      <c r="B88" s="287">
        <f>Margins!B88</f>
        <v>2700</v>
      </c>
      <c r="C88" s="287">
        <f>Volume!J88</f>
        <v>121.05</v>
      </c>
      <c r="D88" s="182">
        <f>Volume!M88</f>
        <v>-0.7380073800738054</v>
      </c>
      <c r="E88" s="175">
        <f>Volume!C88*100</f>
        <v>-30</v>
      </c>
      <c r="F88" s="347">
        <f>'Open Int.'!D88*100</f>
        <v>1</v>
      </c>
      <c r="G88" s="176">
        <f>'Open Int.'!R88</f>
        <v>465.7725585</v>
      </c>
      <c r="H88" s="176">
        <f>'Open Int.'!Z88</f>
        <v>6.77714850000001</v>
      </c>
      <c r="I88" s="171">
        <f>'Open Int.'!O88</f>
        <v>0.9870184548452741</v>
      </c>
      <c r="J88" s="185">
        <f>IF(Volume!D88=0,0,Volume!F88/Volume!D88)</f>
        <v>0.03564356435643564</v>
      </c>
      <c r="K88" s="187">
        <f>IF('Open Int.'!E88=0,0,'Open Int.'!H88/'Open Int.'!E88)</f>
        <v>0.07643600180913614</v>
      </c>
    </row>
    <row r="89" spans="1:11" ht="15">
      <c r="A89" s="201" t="s">
        <v>184</v>
      </c>
      <c r="B89" s="287">
        <f>Margins!B89</f>
        <v>2950</v>
      </c>
      <c r="C89" s="287">
        <f>Volume!J89</f>
        <v>112.65</v>
      </c>
      <c r="D89" s="182">
        <f>Volume!M89</f>
        <v>-1.95822454308094</v>
      </c>
      <c r="E89" s="175">
        <f>Volume!C89*100</f>
        <v>-48</v>
      </c>
      <c r="F89" s="347">
        <f>'Open Int.'!D89*100</f>
        <v>9</v>
      </c>
      <c r="G89" s="176">
        <f>'Open Int.'!R89</f>
        <v>156.95355525</v>
      </c>
      <c r="H89" s="176">
        <f>'Open Int.'!Z89</f>
        <v>9.304757249999994</v>
      </c>
      <c r="I89" s="171">
        <f>'Open Int.'!O89</f>
        <v>0.9866610205377938</v>
      </c>
      <c r="J89" s="185">
        <f>IF(Volume!D89=0,0,Volume!F89/Volume!D89)</f>
        <v>0.06818181818181818</v>
      </c>
      <c r="K89" s="187">
        <f>IF('Open Int.'!E89=0,0,'Open Int.'!H89/'Open Int.'!E89)</f>
        <v>0.13432835820895522</v>
      </c>
    </row>
    <row r="90" spans="1:11" ht="15">
      <c r="A90" s="201" t="s">
        <v>175</v>
      </c>
      <c r="B90" s="287">
        <f>Margins!B90</f>
        <v>7875</v>
      </c>
      <c r="C90" s="287">
        <f>Volume!J90</f>
        <v>50</v>
      </c>
      <c r="D90" s="182">
        <f>Volume!M90</f>
        <v>4.93179433368311</v>
      </c>
      <c r="E90" s="175">
        <f>Volume!C90*100</f>
        <v>30</v>
      </c>
      <c r="F90" s="347">
        <f>'Open Int.'!D90*100</f>
        <v>10</v>
      </c>
      <c r="G90" s="176">
        <f>'Open Int.'!R90</f>
        <v>648.624375</v>
      </c>
      <c r="H90" s="176">
        <f>'Open Int.'!Z90</f>
        <v>97.01606249999998</v>
      </c>
      <c r="I90" s="171">
        <f>'Open Int.'!O90</f>
        <v>0.9939294603290233</v>
      </c>
      <c r="J90" s="185">
        <f>IF(Volume!D90=0,0,Volume!F90/Volume!D90)</f>
        <v>0.11119430924747285</v>
      </c>
      <c r="K90" s="187">
        <f>IF('Open Int.'!E90=0,0,'Open Int.'!H90/'Open Int.'!E90)</f>
        <v>0.18578352180936994</v>
      </c>
    </row>
    <row r="91" spans="1:11" ht="15">
      <c r="A91" s="201" t="s">
        <v>142</v>
      </c>
      <c r="B91" s="287">
        <f>Margins!B91</f>
        <v>1750</v>
      </c>
      <c r="C91" s="287">
        <f>Volume!J91</f>
        <v>143.05</v>
      </c>
      <c r="D91" s="182">
        <f>Volume!M91</f>
        <v>-0.7975034674063644</v>
      </c>
      <c r="E91" s="175">
        <f>Volume!C91*100</f>
        <v>-53</v>
      </c>
      <c r="F91" s="347">
        <f>'Open Int.'!D91*100</f>
        <v>0</v>
      </c>
      <c r="G91" s="176">
        <f>'Open Int.'!R91</f>
        <v>165.29785125000004</v>
      </c>
      <c r="H91" s="176">
        <f>'Open Int.'!Z91</f>
        <v>-1.8335537499999361</v>
      </c>
      <c r="I91" s="171">
        <f>'Open Int.'!O91</f>
        <v>0.994850825382402</v>
      </c>
      <c r="J91" s="185">
        <f>IF(Volume!D91=0,0,Volume!F91/Volume!D91)</f>
        <v>0</v>
      </c>
      <c r="K91" s="187">
        <f>IF('Open Int.'!E91=0,0,'Open Int.'!H91/'Open Int.'!E91)</f>
        <v>0.0449438202247191</v>
      </c>
    </row>
    <row r="92" spans="1:11" ht="15">
      <c r="A92" s="201" t="s">
        <v>176</v>
      </c>
      <c r="B92" s="287">
        <f>Margins!B92</f>
        <v>1450</v>
      </c>
      <c r="C92" s="287">
        <f>Volume!J92</f>
        <v>168.7</v>
      </c>
      <c r="D92" s="182">
        <f>Volume!M92</f>
        <v>-1.4026884862653453</v>
      </c>
      <c r="E92" s="175">
        <f>Volume!C92*100</f>
        <v>57.99999999999999</v>
      </c>
      <c r="F92" s="347">
        <f>'Open Int.'!D92*100</f>
        <v>-3</v>
      </c>
      <c r="G92" s="176">
        <f>'Open Int.'!R92</f>
        <v>173.1140355</v>
      </c>
      <c r="H92" s="176">
        <f>'Open Int.'!Z92</f>
        <v>-5.886506999999995</v>
      </c>
      <c r="I92" s="171">
        <f>'Open Int.'!O92</f>
        <v>0.9977391550091846</v>
      </c>
      <c r="J92" s="185">
        <f>IF(Volume!D92=0,0,Volume!F92/Volume!D92)</f>
        <v>0.09090909090909091</v>
      </c>
      <c r="K92" s="187">
        <f>IF('Open Int.'!E92=0,0,'Open Int.'!H92/'Open Int.'!E92)</f>
        <v>0.1391941391941392</v>
      </c>
    </row>
    <row r="93" spans="1:11" ht="15">
      <c r="A93" s="201" t="s">
        <v>418</v>
      </c>
      <c r="B93" s="287">
        <f>Margins!B93</f>
        <v>500</v>
      </c>
      <c r="C93" s="287">
        <f>Volume!J93</f>
        <v>599.25</v>
      </c>
      <c r="D93" s="182">
        <f>Volume!M93</f>
        <v>1.0028653295129017</v>
      </c>
      <c r="E93" s="175">
        <f>Volume!C93*100</f>
        <v>96</v>
      </c>
      <c r="F93" s="347">
        <f>'Open Int.'!D93*100</f>
        <v>3</v>
      </c>
      <c r="G93" s="176">
        <f>'Open Int.'!R93</f>
        <v>75.86505</v>
      </c>
      <c r="H93" s="176">
        <f>'Open Int.'!Z93</f>
        <v>3.0968050000000034</v>
      </c>
      <c r="I93" s="171">
        <f>'Open Int.'!O93</f>
        <v>0.9913112164296999</v>
      </c>
      <c r="J93" s="185">
        <f>IF(Volume!D93=0,0,Volume!F93/Volume!D93)</f>
        <v>0</v>
      </c>
      <c r="K93" s="187">
        <f>IF('Open Int.'!E93=0,0,'Open Int.'!H93/'Open Int.'!E93)</f>
        <v>0</v>
      </c>
    </row>
    <row r="94" spans="1:11" ht="15">
      <c r="A94" s="201" t="s">
        <v>397</v>
      </c>
      <c r="B94" s="287">
        <f>Margins!B94</f>
        <v>2200</v>
      </c>
      <c r="C94" s="287">
        <f>Volume!J94</f>
        <v>120.75</v>
      </c>
      <c r="D94" s="182">
        <f>Volume!M94</f>
        <v>-2.503027856277751</v>
      </c>
      <c r="E94" s="175">
        <f>Volume!C94*100</f>
        <v>-18</v>
      </c>
      <c r="F94" s="347">
        <f>'Open Int.'!D94*100</f>
        <v>-2</v>
      </c>
      <c r="G94" s="176">
        <f>'Open Int.'!R94</f>
        <v>23.21781</v>
      </c>
      <c r="H94" s="176">
        <f>'Open Int.'!Z94</f>
        <v>-1.0592669999999984</v>
      </c>
      <c r="I94" s="171">
        <f>'Open Int.'!O94</f>
        <v>0.9988558352402745</v>
      </c>
      <c r="J94" s="185">
        <f>IF(Volume!D94=0,0,Volume!F94/Volume!D94)</f>
        <v>0</v>
      </c>
      <c r="K94" s="187">
        <f>IF('Open Int.'!E94=0,0,'Open Int.'!H94/'Open Int.'!E94)</f>
        <v>0</v>
      </c>
    </row>
    <row r="95" spans="1:11" ht="15">
      <c r="A95" s="201" t="s">
        <v>167</v>
      </c>
      <c r="B95" s="287">
        <f>Margins!B95</f>
        <v>3850</v>
      </c>
      <c r="C95" s="287">
        <f>Volume!J95</f>
        <v>45.6</v>
      </c>
      <c r="D95" s="182">
        <f>Volume!M95</f>
        <v>-1.8299246501614668</v>
      </c>
      <c r="E95" s="175">
        <f>Volume!C95*100</f>
        <v>-49</v>
      </c>
      <c r="F95" s="347">
        <f>'Open Int.'!D95*100</f>
        <v>-2</v>
      </c>
      <c r="G95" s="176">
        <f>'Open Int.'!R95</f>
        <v>53.756472</v>
      </c>
      <c r="H95" s="176">
        <f>'Open Int.'!Z95</f>
        <v>-1.7531359999999978</v>
      </c>
      <c r="I95" s="171">
        <f>'Open Int.'!O95</f>
        <v>0.9983670803396473</v>
      </c>
      <c r="J95" s="185">
        <f>IF(Volume!D95=0,0,Volume!F95/Volume!D95)</f>
        <v>0.10256410256410256</v>
      </c>
      <c r="K95" s="187">
        <f>IF('Open Int.'!E95=0,0,'Open Int.'!H95/'Open Int.'!E95)</f>
        <v>0.03902439024390244</v>
      </c>
    </row>
    <row r="96" spans="1:11" ht="15">
      <c r="A96" s="201" t="s">
        <v>201</v>
      </c>
      <c r="B96" s="287">
        <f>Margins!B96</f>
        <v>100</v>
      </c>
      <c r="C96" s="287">
        <f>Volume!J96</f>
        <v>1957.15</v>
      </c>
      <c r="D96" s="182">
        <f>Volume!M96</f>
        <v>0.9698970774112097</v>
      </c>
      <c r="E96" s="175">
        <f>Volume!C96*100</f>
        <v>-3</v>
      </c>
      <c r="F96" s="347">
        <f>'Open Int.'!D96*100</f>
        <v>0</v>
      </c>
      <c r="G96" s="176">
        <f>'Open Int.'!R96</f>
        <v>1413.218872</v>
      </c>
      <c r="H96" s="176">
        <f>'Open Int.'!Z96</f>
        <v>21.890625499999942</v>
      </c>
      <c r="I96" s="171">
        <f>'Open Int.'!O96</f>
        <v>0.9395357855085309</v>
      </c>
      <c r="J96" s="185">
        <f>IF(Volume!D96=0,0,Volume!F96/Volume!D96)</f>
        <v>0.1350067842605156</v>
      </c>
      <c r="K96" s="187">
        <f>IF('Open Int.'!E96=0,0,'Open Int.'!H96/'Open Int.'!E96)</f>
        <v>0.23666210670314639</v>
      </c>
    </row>
    <row r="97" spans="1:11" ht="15">
      <c r="A97" s="201" t="s">
        <v>143</v>
      </c>
      <c r="B97" s="287">
        <f>Margins!B97</f>
        <v>2950</v>
      </c>
      <c r="C97" s="287">
        <f>Volume!J97</f>
        <v>111.9</v>
      </c>
      <c r="D97" s="182">
        <f>Volume!M97</f>
        <v>-1.9281332164767648</v>
      </c>
      <c r="E97" s="175">
        <f>Volume!C97*100</f>
        <v>-38</v>
      </c>
      <c r="F97" s="347">
        <f>'Open Int.'!D97*100</f>
        <v>1</v>
      </c>
      <c r="G97" s="176">
        <f>'Open Int.'!R97</f>
        <v>23.7345495</v>
      </c>
      <c r="H97" s="176">
        <f>'Open Int.'!Z97</f>
        <v>-0.33199300000000065</v>
      </c>
      <c r="I97" s="171">
        <f>'Open Int.'!O97</f>
        <v>1</v>
      </c>
      <c r="J97" s="185">
        <f>IF(Volume!D97=0,0,Volume!F97/Volume!D97)</f>
        <v>0</v>
      </c>
      <c r="K97" s="187">
        <f>IF('Open Int.'!E97=0,0,'Open Int.'!H97/'Open Int.'!E97)</f>
        <v>0</v>
      </c>
    </row>
    <row r="98" spans="1:11" ht="15">
      <c r="A98" s="201" t="s">
        <v>90</v>
      </c>
      <c r="B98" s="287">
        <f>Margins!B98</f>
        <v>600</v>
      </c>
      <c r="C98" s="287">
        <f>Volume!J98</f>
        <v>440.1</v>
      </c>
      <c r="D98" s="182">
        <f>Volume!M98</f>
        <v>-1.0677756547150725</v>
      </c>
      <c r="E98" s="175">
        <f>Volume!C98*100</f>
        <v>22</v>
      </c>
      <c r="F98" s="347">
        <f>'Open Int.'!D98*100</f>
        <v>-2</v>
      </c>
      <c r="G98" s="176">
        <f>'Open Int.'!R98</f>
        <v>70.345584</v>
      </c>
      <c r="H98" s="176">
        <f>'Open Int.'!Z98</f>
        <v>-2.494154999999992</v>
      </c>
      <c r="I98" s="171">
        <f>'Open Int.'!O98</f>
        <v>0.9966216216216216</v>
      </c>
      <c r="J98" s="185">
        <f>IF(Volume!D98=0,0,Volume!F98/Volume!D98)</f>
        <v>0</v>
      </c>
      <c r="K98" s="187">
        <f>IF('Open Int.'!E98=0,0,'Open Int.'!H98/'Open Int.'!E98)</f>
        <v>0</v>
      </c>
    </row>
    <row r="99" spans="1:11" ht="15">
      <c r="A99" s="201" t="s">
        <v>35</v>
      </c>
      <c r="B99" s="287">
        <f>Margins!B99</f>
        <v>1100</v>
      </c>
      <c r="C99" s="287">
        <f>Volume!J99</f>
        <v>336.75</v>
      </c>
      <c r="D99" s="182">
        <f>Volume!M99</f>
        <v>-0.6344054293301793</v>
      </c>
      <c r="E99" s="175">
        <f>Volume!C99*100</f>
        <v>-28.000000000000004</v>
      </c>
      <c r="F99" s="347">
        <f>'Open Int.'!D99*100</f>
        <v>4</v>
      </c>
      <c r="G99" s="176">
        <f>'Open Int.'!R99</f>
        <v>59.7495525</v>
      </c>
      <c r="H99" s="176">
        <f>'Open Int.'!Z99</f>
        <v>1.7434285000000003</v>
      </c>
      <c r="I99" s="171">
        <f>'Open Int.'!O99</f>
        <v>0.9950402975821451</v>
      </c>
      <c r="J99" s="185">
        <f>IF(Volume!D99=0,0,Volume!F99/Volume!D99)</f>
        <v>0</v>
      </c>
      <c r="K99" s="187">
        <f>IF('Open Int.'!E99=0,0,'Open Int.'!H99/'Open Int.'!E99)</f>
        <v>2</v>
      </c>
    </row>
    <row r="100" spans="1:11" ht="15">
      <c r="A100" s="201" t="s">
        <v>6</v>
      </c>
      <c r="B100" s="287">
        <f>Margins!B100</f>
        <v>2250</v>
      </c>
      <c r="C100" s="287">
        <f>Volume!J100</f>
        <v>154.9</v>
      </c>
      <c r="D100" s="182">
        <f>Volume!M100</f>
        <v>-1.8688628444725937</v>
      </c>
      <c r="E100" s="175">
        <f>Volume!C100*100</f>
        <v>-9</v>
      </c>
      <c r="F100" s="347">
        <f>'Open Int.'!D100*100</f>
        <v>11</v>
      </c>
      <c r="G100" s="176">
        <f>'Open Int.'!R100</f>
        <v>257.5251225</v>
      </c>
      <c r="H100" s="176">
        <f>'Open Int.'!Z100</f>
        <v>22.975807500000002</v>
      </c>
      <c r="I100" s="171">
        <f>'Open Int.'!O100</f>
        <v>0.9535796454188659</v>
      </c>
      <c r="J100" s="185">
        <f>IF(Volume!D100=0,0,Volume!F100/Volume!D100)</f>
        <v>0.165</v>
      </c>
      <c r="K100" s="187">
        <f>IF('Open Int.'!E100=0,0,'Open Int.'!H100/'Open Int.'!E100)</f>
        <v>0.21005385996409337</v>
      </c>
    </row>
    <row r="101" spans="1:11" ht="15">
      <c r="A101" s="201" t="s">
        <v>177</v>
      </c>
      <c r="B101" s="287">
        <f>Margins!B101</f>
        <v>500</v>
      </c>
      <c r="C101" s="287">
        <f>Volume!J101</f>
        <v>351.2</v>
      </c>
      <c r="D101" s="182">
        <f>Volume!M101</f>
        <v>3.1727379553466544</v>
      </c>
      <c r="E101" s="175">
        <f>Volume!C101*100</f>
        <v>5</v>
      </c>
      <c r="F101" s="347">
        <f>'Open Int.'!D101*100</f>
        <v>-7.000000000000001</v>
      </c>
      <c r="G101" s="176">
        <f>'Open Int.'!R101</f>
        <v>183.51956</v>
      </c>
      <c r="H101" s="176">
        <f>'Open Int.'!Z101</f>
        <v>-6.168339999999972</v>
      </c>
      <c r="I101" s="171">
        <f>'Open Int.'!O101</f>
        <v>0.9968424074251268</v>
      </c>
      <c r="J101" s="185">
        <f>IF(Volume!D101=0,0,Volume!F101/Volume!D101)</f>
        <v>0.12307692307692308</v>
      </c>
      <c r="K101" s="187">
        <f>IF('Open Int.'!E101=0,0,'Open Int.'!H101/'Open Int.'!E101)</f>
        <v>0.17525773195876287</v>
      </c>
    </row>
    <row r="102" spans="1:11" ht="15">
      <c r="A102" s="201" t="s">
        <v>168</v>
      </c>
      <c r="B102" s="287">
        <f>Margins!B102</f>
        <v>300</v>
      </c>
      <c r="C102" s="287">
        <f>Volume!J102</f>
        <v>659.95</v>
      </c>
      <c r="D102" s="182">
        <f>Volume!M102</f>
        <v>1.5151515151515187</v>
      </c>
      <c r="E102" s="175">
        <f>Volume!C102*100</f>
        <v>53</v>
      </c>
      <c r="F102" s="347">
        <f>'Open Int.'!D102*100</f>
        <v>-8</v>
      </c>
      <c r="G102" s="176">
        <f>'Open Int.'!R102</f>
        <v>9.9982425</v>
      </c>
      <c r="H102" s="176">
        <f>'Open Int.'!Z102</f>
        <v>-0.7479104999999997</v>
      </c>
      <c r="I102" s="171">
        <f>'Open Int.'!O102</f>
        <v>0.998019801980198</v>
      </c>
      <c r="J102" s="185">
        <f>IF(Volume!D102=0,0,Volume!F102/Volume!D102)</f>
        <v>0</v>
      </c>
      <c r="K102" s="187">
        <f>IF('Open Int.'!E102=0,0,'Open Int.'!H102/'Open Int.'!E102)</f>
        <v>0</v>
      </c>
    </row>
    <row r="103" spans="1:11" ht="15">
      <c r="A103" s="201" t="s">
        <v>132</v>
      </c>
      <c r="B103" s="287">
        <f>Margins!B103</f>
        <v>400</v>
      </c>
      <c r="C103" s="287">
        <f>Volume!J103</f>
        <v>773.95</v>
      </c>
      <c r="D103" s="182">
        <f>Volume!M103</f>
        <v>-1.2692945528766337</v>
      </c>
      <c r="E103" s="175">
        <f>Volume!C103*100</f>
        <v>24</v>
      </c>
      <c r="F103" s="347">
        <f>'Open Int.'!D103*100</f>
        <v>0</v>
      </c>
      <c r="G103" s="176">
        <f>'Open Int.'!R103</f>
        <v>122.934218</v>
      </c>
      <c r="H103" s="176">
        <f>'Open Int.'!Z103</f>
        <v>-2.019441999999998</v>
      </c>
      <c r="I103" s="171">
        <f>'Open Int.'!O103</f>
        <v>0.9957189624779652</v>
      </c>
      <c r="J103" s="185">
        <f>IF(Volume!D103=0,0,Volume!F103/Volume!D103)</f>
        <v>0.5</v>
      </c>
      <c r="K103" s="187">
        <f>IF('Open Int.'!E103=0,0,'Open Int.'!H103/'Open Int.'!E103)</f>
        <v>0.21428571428571427</v>
      </c>
    </row>
    <row r="104" spans="1:11" ht="15">
      <c r="A104" s="201" t="s">
        <v>144</v>
      </c>
      <c r="B104" s="287">
        <f>Margins!B104</f>
        <v>125</v>
      </c>
      <c r="C104" s="287">
        <f>Volume!J104</f>
        <v>3537.4</v>
      </c>
      <c r="D104" s="182">
        <f>Volume!M104</f>
        <v>0.042422014197234084</v>
      </c>
      <c r="E104" s="175">
        <f>Volume!C104*100</f>
        <v>-24</v>
      </c>
      <c r="F104" s="347">
        <f>'Open Int.'!D104*100</f>
        <v>-2</v>
      </c>
      <c r="G104" s="176">
        <f>'Open Int.'!R104</f>
        <v>91.61866</v>
      </c>
      <c r="H104" s="176">
        <f>'Open Int.'!Z104</f>
        <v>-1.5081062499999973</v>
      </c>
      <c r="I104" s="171">
        <f>'Open Int.'!O104</f>
        <v>0.9980694980694981</v>
      </c>
      <c r="J104" s="185">
        <f>IF(Volume!D104=0,0,Volume!F104/Volume!D104)</f>
        <v>0</v>
      </c>
      <c r="K104" s="187">
        <f>IF('Open Int.'!E104=0,0,'Open Int.'!H104/'Open Int.'!E104)</f>
        <v>0</v>
      </c>
    </row>
    <row r="105" spans="1:11" ht="15">
      <c r="A105" s="201" t="s">
        <v>291</v>
      </c>
      <c r="B105" s="287">
        <f>Margins!B105</f>
        <v>300</v>
      </c>
      <c r="C105" s="287">
        <f>Volume!J105</f>
        <v>659.3</v>
      </c>
      <c r="D105" s="182">
        <f>Volume!M105</f>
        <v>-2.3982235381199177</v>
      </c>
      <c r="E105" s="175">
        <f>Volume!C105*100</f>
        <v>-25</v>
      </c>
      <c r="F105" s="347">
        <f>'Open Int.'!D105*100</f>
        <v>0</v>
      </c>
      <c r="G105" s="176">
        <f>'Open Int.'!R105</f>
        <v>73.716333</v>
      </c>
      <c r="H105" s="176">
        <f>'Open Int.'!Z105</f>
        <v>-1.7707920000000001</v>
      </c>
      <c r="I105" s="171">
        <f>'Open Int.'!O105</f>
        <v>0.9991950630533941</v>
      </c>
      <c r="J105" s="185">
        <f>IF(Volume!D105=0,0,Volume!F105/Volume!D105)</f>
        <v>0</v>
      </c>
      <c r="K105" s="187">
        <f>IF('Open Int.'!E105=0,0,'Open Int.'!H105/'Open Int.'!E105)</f>
        <v>0</v>
      </c>
    </row>
    <row r="106" spans="1:11" ht="15">
      <c r="A106" s="201" t="s">
        <v>133</v>
      </c>
      <c r="B106" s="287">
        <f>Margins!B106</f>
        <v>6250</v>
      </c>
      <c r="C106" s="287">
        <f>Volume!J106</f>
        <v>34.35</v>
      </c>
      <c r="D106" s="182">
        <f>Volume!M106</f>
        <v>-1.2931034482758499</v>
      </c>
      <c r="E106" s="175">
        <f>Volume!C106*100</f>
        <v>-38</v>
      </c>
      <c r="F106" s="347">
        <f>'Open Int.'!D106*100</f>
        <v>1</v>
      </c>
      <c r="G106" s="176">
        <f>'Open Int.'!R106</f>
        <v>102.98559375</v>
      </c>
      <c r="H106" s="176">
        <f>'Open Int.'!Z106</f>
        <v>0.58659375000002</v>
      </c>
      <c r="I106" s="171">
        <f>'Open Int.'!O106</f>
        <v>0.9826975192828852</v>
      </c>
      <c r="J106" s="185">
        <f>IF(Volume!D106=0,0,Volume!F106/Volume!D106)</f>
        <v>0.052941176470588235</v>
      </c>
      <c r="K106" s="187">
        <f>IF('Open Int.'!E106=0,0,'Open Int.'!H106/'Open Int.'!E106)</f>
        <v>0.09261576971214018</v>
      </c>
    </row>
    <row r="107" spans="1:11" ht="15">
      <c r="A107" s="201" t="s">
        <v>169</v>
      </c>
      <c r="B107" s="287">
        <f>Margins!B107</f>
        <v>2000</v>
      </c>
      <c r="C107" s="287">
        <f>Volume!J107</f>
        <v>146.05</v>
      </c>
      <c r="D107" s="182">
        <f>Volume!M107</f>
        <v>-2.3403543965229017</v>
      </c>
      <c r="E107" s="175">
        <f>Volume!C107*100</f>
        <v>5</v>
      </c>
      <c r="F107" s="347">
        <f>'Open Int.'!D107*100</f>
        <v>0</v>
      </c>
      <c r="G107" s="176">
        <f>'Open Int.'!R107</f>
        <v>150.46071</v>
      </c>
      <c r="H107" s="176">
        <f>'Open Int.'!Z107</f>
        <v>-3.7851599999999905</v>
      </c>
      <c r="I107" s="171">
        <f>'Open Int.'!O107</f>
        <v>0.9994175888177053</v>
      </c>
      <c r="J107" s="185">
        <f>IF(Volume!D107=0,0,Volume!F107/Volume!D107)</f>
        <v>0</v>
      </c>
      <c r="K107" s="187">
        <f>IF('Open Int.'!E107=0,0,'Open Int.'!H107/'Open Int.'!E107)</f>
        <v>0</v>
      </c>
    </row>
    <row r="108" spans="1:11" ht="15">
      <c r="A108" s="201" t="s">
        <v>292</v>
      </c>
      <c r="B108" s="287">
        <f>Margins!B108</f>
        <v>550</v>
      </c>
      <c r="C108" s="287">
        <f>Volume!J108</f>
        <v>581.8</v>
      </c>
      <c r="D108" s="182">
        <f>Volume!M108</f>
        <v>0.7097109226241836</v>
      </c>
      <c r="E108" s="175">
        <f>Volume!C108*100</f>
        <v>-19</v>
      </c>
      <c r="F108" s="347">
        <f>'Open Int.'!D108*100</f>
        <v>-3</v>
      </c>
      <c r="G108" s="176">
        <f>'Open Int.'!R108</f>
        <v>174.65054199999997</v>
      </c>
      <c r="H108" s="176">
        <f>'Open Int.'!Z108</f>
        <v>-4.234263000000055</v>
      </c>
      <c r="I108" s="171">
        <f>'Open Int.'!O108</f>
        <v>0.9978013924514474</v>
      </c>
      <c r="J108" s="185">
        <f>IF(Volume!D108=0,0,Volume!F108/Volume!D108)</f>
        <v>0</v>
      </c>
      <c r="K108" s="187">
        <f>IF('Open Int.'!E108=0,0,'Open Int.'!H108/'Open Int.'!E108)</f>
        <v>0</v>
      </c>
    </row>
    <row r="109" spans="1:11" ht="15">
      <c r="A109" s="201" t="s">
        <v>419</v>
      </c>
      <c r="B109" s="287">
        <f>Margins!B109</f>
        <v>500</v>
      </c>
      <c r="C109" s="287">
        <f>Volume!J109</f>
        <v>390.3</v>
      </c>
      <c r="D109" s="182">
        <f>Volume!M109</f>
        <v>-3.7247163295510526</v>
      </c>
      <c r="E109" s="175">
        <f>Volume!C109*100</f>
        <v>105</v>
      </c>
      <c r="F109" s="347">
        <f>'Open Int.'!D109*100</f>
        <v>8</v>
      </c>
      <c r="G109" s="176">
        <f>'Open Int.'!R109</f>
        <v>27.067305</v>
      </c>
      <c r="H109" s="176">
        <f>'Open Int.'!Z109</f>
        <v>1.0406250000000021</v>
      </c>
      <c r="I109" s="171">
        <f>'Open Int.'!O109</f>
        <v>1</v>
      </c>
      <c r="J109" s="185">
        <f>IF(Volume!D109=0,0,Volume!F109/Volume!D109)</f>
        <v>0</v>
      </c>
      <c r="K109" s="187">
        <f>IF('Open Int.'!E109=0,0,'Open Int.'!H109/'Open Int.'!E109)</f>
        <v>0</v>
      </c>
    </row>
    <row r="110" spans="1:11" ht="15">
      <c r="A110" s="201" t="s">
        <v>293</v>
      </c>
      <c r="B110" s="287">
        <f>Margins!B110</f>
        <v>550</v>
      </c>
      <c r="C110" s="287">
        <f>Volume!J110</f>
        <v>582.25</v>
      </c>
      <c r="D110" s="182">
        <f>Volume!M110</f>
        <v>-1.397121083827265</v>
      </c>
      <c r="E110" s="175">
        <f>Volume!C110*100</f>
        <v>-64</v>
      </c>
      <c r="F110" s="347">
        <f>'Open Int.'!D110*100</f>
        <v>1</v>
      </c>
      <c r="G110" s="176">
        <f>'Open Int.'!R110</f>
        <v>92.77280375</v>
      </c>
      <c r="H110" s="176">
        <f>'Open Int.'!Z110</f>
        <v>-0.2752337500000124</v>
      </c>
      <c r="I110" s="171">
        <f>'Open Int.'!O110</f>
        <v>0.9927511218501899</v>
      </c>
      <c r="J110" s="185">
        <f>IF(Volume!D110=0,0,Volume!F110/Volume!D110)</f>
        <v>0</v>
      </c>
      <c r="K110" s="187">
        <f>IF('Open Int.'!E110=0,0,'Open Int.'!H110/'Open Int.'!E110)</f>
        <v>0</v>
      </c>
    </row>
    <row r="111" spans="1:11" ht="15">
      <c r="A111" s="201" t="s">
        <v>178</v>
      </c>
      <c r="B111" s="287">
        <f>Margins!B111</f>
        <v>1250</v>
      </c>
      <c r="C111" s="287">
        <f>Volume!J111</f>
        <v>167.65</v>
      </c>
      <c r="D111" s="182">
        <f>Volume!M111</f>
        <v>-0.41580041580040905</v>
      </c>
      <c r="E111" s="175">
        <f>Volume!C111*100</f>
        <v>-51</v>
      </c>
      <c r="F111" s="347">
        <f>'Open Int.'!D111*100</f>
        <v>0</v>
      </c>
      <c r="G111" s="176">
        <f>'Open Int.'!R111</f>
        <v>41.661025</v>
      </c>
      <c r="H111" s="176">
        <f>'Open Int.'!Z111</f>
        <v>-0.27916874999999663</v>
      </c>
      <c r="I111" s="171">
        <f>'Open Int.'!O111</f>
        <v>0.9994969818913481</v>
      </c>
      <c r="J111" s="185">
        <f>IF(Volume!D111=0,0,Volume!F111/Volume!D111)</f>
        <v>0</v>
      </c>
      <c r="K111" s="187">
        <f>IF('Open Int.'!E111=0,0,'Open Int.'!H111/'Open Int.'!E111)</f>
        <v>0</v>
      </c>
    </row>
    <row r="112" spans="1:11" ht="15">
      <c r="A112" s="201" t="s">
        <v>145</v>
      </c>
      <c r="B112" s="287">
        <f>Margins!B112</f>
        <v>1700</v>
      </c>
      <c r="C112" s="287">
        <f>Volume!J112</f>
        <v>172.4</v>
      </c>
      <c r="D112" s="182">
        <f>Volume!M112</f>
        <v>0.37845705967977045</v>
      </c>
      <c r="E112" s="175">
        <f>Volume!C112*100</f>
        <v>80</v>
      </c>
      <c r="F112" s="347">
        <f>'Open Int.'!D112*100</f>
        <v>3</v>
      </c>
      <c r="G112" s="176">
        <f>'Open Int.'!R112</f>
        <v>26.172044</v>
      </c>
      <c r="H112" s="176">
        <f>'Open Int.'!Z112</f>
        <v>1.3249715000000002</v>
      </c>
      <c r="I112" s="171">
        <f>'Open Int.'!O112</f>
        <v>0.9585666293393057</v>
      </c>
      <c r="J112" s="185">
        <f>IF(Volume!D112=0,0,Volume!F112/Volume!D112)</f>
        <v>0</v>
      </c>
      <c r="K112" s="187">
        <f>IF('Open Int.'!E112=0,0,'Open Int.'!H112/'Open Int.'!E112)</f>
        <v>0</v>
      </c>
    </row>
    <row r="113" spans="1:11" ht="15">
      <c r="A113" s="201" t="s">
        <v>272</v>
      </c>
      <c r="B113" s="287">
        <f>Margins!B113</f>
        <v>850</v>
      </c>
      <c r="C113" s="287">
        <f>Volume!J113</f>
        <v>170.75</v>
      </c>
      <c r="D113" s="182">
        <f>Volume!M113</f>
        <v>-2.8173022196926514</v>
      </c>
      <c r="E113" s="175">
        <f>Volume!C113*100</f>
        <v>3</v>
      </c>
      <c r="F113" s="347">
        <f>'Open Int.'!D113*100</f>
        <v>5</v>
      </c>
      <c r="G113" s="176">
        <f>'Open Int.'!R113</f>
        <v>60.60942</v>
      </c>
      <c r="H113" s="176">
        <f>'Open Int.'!Z113</f>
        <v>1.0655684999999977</v>
      </c>
      <c r="I113" s="171">
        <f>'Open Int.'!O113</f>
        <v>0.9959291187739464</v>
      </c>
      <c r="J113" s="185">
        <f>IF(Volume!D113=0,0,Volume!F113/Volume!D113)</f>
        <v>0</v>
      </c>
      <c r="K113" s="187">
        <f>IF('Open Int.'!E113=0,0,'Open Int.'!H113/'Open Int.'!E113)</f>
        <v>0.11382113821138211</v>
      </c>
    </row>
    <row r="114" spans="1:11" ht="15">
      <c r="A114" s="201" t="s">
        <v>210</v>
      </c>
      <c r="B114" s="287">
        <f>Margins!B114</f>
        <v>200</v>
      </c>
      <c r="C114" s="287">
        <f>Volume!J114</f>
        <v>1896.95</v>
      </c>
      <c r="D114" s="182">
        <f>Volume!M114</f>
        <v>-1.2596621815058713</v>
      </c>
      <c r="E114" s="175">
        <f>Volume!C114*100</f>
        <v>8</v>
      </c>
      <c r="F114" s="347">
        <f>'Open Int.'!D114*100</f>
        <v>6</v>
      </c>
      <c r="G114" s="176">
        <f>'Open Int.'!R114</f>
        <v>424.120081</v>
      </c>
      <c r="H114" s="176">
        <f>'Open Int.'!Z114</f>
        <v>19.487468000000035</v>
      </c>
      <c r="I114" s="171">
        <f>'Open Int.'!O114</f>
        <v>0.99642186242061</v>
      </c>
      <c r="J114" s="185">
        <f>IF(Volume!D114=0,0,Volume!F114/Volume!D114)</f>
        <v>0.15517241379310345</v>
      </c>
      <c r="K114" s="187">
        <f>IF('Open Int.'!E114=0,0,'Open Int.'!H114/'Open Int.'!E114)</f>
        <v>0.2962962962962963</v>
      </c>
    </row>
    <row r="115" spans="1:11" ht="15">
      <c r="A115" s="201" t="s">
        <v>294</v>
      </c>
      <c r="B115" s="287">
        <f>Margins!B115</f>
        <v>350</v>
      </c>
      <c r="C115" s="287">
        <f>Volume!J115</f>
        <v>689.45</v>
      </c>
      <c r="D115" s="182">
        <f>Volume!M115</f>
        <v>-2.2819077315569287</v>
      </c>
      <c r="E115" s="175">
        <f>Volume!C115*100</f>
        <v>6</v>
      </c>
      <c r="F115" s="347">
        <f>'Open Int.'!D115*100</f>
        <v>-2</v>
      </c>
      <c r="G115" s="176">
        <f>'Open Int.'!R115</f>
        <v>312.22777425</v>
      </c>
      <c r="H115" s="176">
        <f>'Open Int.'!Z115</f>
        <v>-12.79794425</v>
      </c>
      <c r="I115" s="171">
        <f>'Open Int.'!O115</f>
        <v>0.9982997140428163</v>
      </c>
      <c r="J115" s="185">
        <f>IF(Volume!D115=0,0,Volume!F115/Volume!D115)</f>
        <v>0</v>
      </c>
      <c r="K115" s="187">
        <f>IF('Open Int.'!E115=0,0,'Open Int.'!H115/'Open Int.'!E115)</f>
        <v>0</v>
      </c>
    </row>
    <row r="116" spans="1:11" ht="15">
      <c r="A116" s="201" t="s">
        <v>7</v>
      </c>
      <c r="B116" s="287">
        <f>Margins!B116</f>
        <v>312</v>
      </c>
      <c r="C116" s="287">
        <f>Volume!J116</f>
        <v>740.45</v>
      </c>
      <c r="D116" s="182">
        <f>Volume!M116</f>
        <v>-0.7306609465075656</v>
      </c>
      <c r="E116" s="175">
        <f>Volume!C116*100</f>
        <v>-37</v>
      </c>
      <c r="F116" s="347">
        <f>'Open Int.'!D116*100</f>
        <v>-2</v>
      </c>
      <c r="G116" s="176">
        <f>'Open Int.'!R116</f>
        <v>186.80309544000002</v>
      </c>
      <c r="H116" s="176">
        <f>'Open Int.'!Z116</f>
        <v>-5.494101599999965</v>
      </c>
      <c r="I116" s="171">
        <f>'Open Int.'!O116</f>
        <v>0.9940638139995053</v>
      </c>
      <c r="J116" s="185">
        <f>IF(Volume!D116=0,0,Volume!F116/Volume!D116)</f>
        <v>0.10526315789473684</v>
      </c>
      <c r="K116" s="187">
        <f>IF('Open Int.'!E116=0,0,'Open Int.'!H116/'Open Int.'!E116)</f>
        <v>0.125</v>
      </c>
    </row>
    <row r="117" spans="1:11" ht="15">
      <c r="A117" s="201" t="s">
        <v>170</v>
      </c>
      <c r="B117" s="287">
        <f>Margins!B117</f>
        <v>600</v>
      </c>
      <c r="C117" s="287">
        <f>Volume!J117</f>
        <v>595.75</v>
      </c>
      <c r="D117" s="182">
        <f>Volume!M117</f>
        <v>0.10922534027894089</v>
      </c>
      <c r="E117" s="175">
        <f>Volume!C117*100</f>
        <v>48</v>
      </c>
      <c r="F117" s="347">
        <f>'Open Int.'!D117*100</f>
        <v>3</v>
      </c>
      <c r="G117" s="176">
        <f>'Open Int.'!R117</f>
        <v>100.264725</v>
      </c>
      <c r="H117" s="176">
        <f>'Open Int.'!Z117</f>
        <v>2.858756999999997</v>
      </c>
      <c r="I117" s="171">
        <f>'Open Int.'!O117</f>
        <v>0.9978609625668449</v>
      </c>
      <c r="J117" s="185">
        <f>IF(Volume!D117=0,0,Volume!F117/Volume!D117)</f>
        <v>0</v>
      </c>
      <c r="K117" s="187">
        <f>IF('Open Int.'!E117=0,0,'Open Int.'!H117/'Open Int.'!E117)</f>
        <v>0.16666666666666666</v>
      </c>
    </row>
    <row r="118" spans="1:11" ht="15">
      <c r="A118" s="201" t="s">
        <v>223</v>
      </c>
      <c r="B118" s="287">
        <f>Margins!B118</f>
        <v>400</v>
      </c>
      <c r="C118" s="287">
        <f>Volume!J118</f>
        <v>760.95</v>
      </c>
      <c r="D118" s="182">
        <f>Volume!M118</f>
        <v>-2.0151944372907513</v>
      </c>
      <c r="E118" s="175">
        <f>Volume!C118*100</f>
        <v>-16</v>
      </c>
      <c r="F118" s="347">
        <f>'Open Int.'!D118*100</f>
        <v>5</v>
      </c>
      <c r="G118" s="176">
        <f>'Open Int.'!R118</f>
        <v>180.679968</v>
      </c>
      <c r="H118" s="176">
        <f>'Open Int.'!Z118</f>
        <v>5.8207120000000145</v>
      </c>
      <c r="I118" s="171">
        <f>'Open Int.'!O118</f>
        <v>0.9971361185983828</v>
      </c>
      <c r="J118" s="185">
        <f>IF(Volume!D118=0,0,Volume!F118/Volume!D118)</f>
        <v>0.5769230769230769</v>
      </c>
      <c r="K118" s="187">
        <f>IF('Open Int.'!E118=0,0,'Open Int.'!H118/'Open Int.'!E118)</f>
        <v>0.4909090909090909</v>
      </c>
    </row>
    <row r="119" spans="1:11" ht="15">
      <c r="A119" s="201" t="s">
        <v>207</v>
      </c>
      <c r="B119" s="287">
        <f>Margins!B119</f>
        <v>1250</v>
      </c>
      <c r="C119" s="287">
        <f>Volume!J119</f>
        <v>237.15</v>
      </c>
      <c r="D119" s="182">
        <f>Volume!M119</f>
        <v>1.3678136353921853</v>
      </c>
      <c r="E119" s="175">
        <f>Volume!C119*100</f>
        <v>-30</v>
      </c>
      <c r="F119" s="347">
        <f>'Open Int.'!D119*100</f>
        <v>-4</v>
      </c>
      <c r="G119" s="176">
        <f>'Open Int.'!R119</f>
        <v>32.40061875</v>
      </c>
      <c r="H119" s="176">
        <f>'Open Int.'!Z119</f>
        <v>-0.7325500000000034</v>
      </c>
      <c r="I119" s="171">
        <f>'Open Int.'!O119</f>
        <v>0.9954254345837146</v>
      </c>
      <c r="J119" s="185">
        <f>IF(Volume!D119=0,0,Volume!F119/Volume!D119)</f>
        <v>1</v>
      </c>
      <c r="K119" s="187">
        <f>IF('Open Int.'!E119=0,0,'Open Int.'!H119/'Open Int.'!E119)</f>
        <v>0.1590909090909091</v>
      </c>
    </row>
    <row r="120" spans="1:11" ht="15">
      <c r="A120" s="201" t="s">
        <v>295</v>
      </c>
      <c r="B120" s="287">
        <f>Margins!B120</f>
        <v>250</v>
      </c>
      <c r="C120" s="287">
        <f>Volume!J120</f>
        <v>1150</v>
      </c>
      <c r="D120" s="182">
        <f>Volume!M120</f>
        <v>-0.4759844223279966</v>
      </c>
      <c r="E120" s="175">
        <f>Volume!C120*100</f>
        <v>-55.00000000000001</v>
      </c>
      <c r="F120" s="347">
        <f>'Open Int.'!D120*100</f>
        <v>1</v>
      </c>
      <c r="G120" s="176">
        <f>'Open Int.'!R120</f>
        <v>126.12625</v>
      </c>
      <c r="H120" s="176">
        <f>'Open Int.'!Z120</f>
        <v>1.2744749999999954</v>
      </c>
      <c r="I120" s="171">
        <f>'Open Int.'!O120</f>
        <v>0.9968087531342603</v>
      </c>
      <c r="J120" s="185">
        <f>IF(Volume!D120=0,0,Volume!F120/Volume!D120)</f>
        <v>0</v>
      </c>
      <c r="K120" s="187">
        <f>IF('Open Int.'!E120=0,0,'Open Int.'!H120/'Open Int.'!E120)</f>
        <v>0</v>
      </c>
    </row>
    <row r="121" spans="1:11" ht="15">
      <c r="A121" s="201" t="s">
        <v>420</v>
      </c>
      <c r="B121" s="287">
        <f>Margins!B121</f>
        <v>550</v>
      </c>
      <c r="C121" s="287">
        <f>Volume!J121</f>
        <v>431.15</v>
      </c>
      <c r="D121" s="182">
        <f>Volume!M121</f>
        <v>1.7463126843657764</v>
      </c>
      <c r="E121" s="175">
        <f>Volume!C121*100</f>
        <v>52</v>
      </c>
      <c r="F121" s="347">
        <f>'Open Int.'!D121*100</f>
        <v>1</v>
      </c>
      <c r="G121" s="176">
        <f>'Open Int.'!R121</f>
        <v>55.70242425</v>
      </c>
      <c r="H121" s="176">
        <f>'Open Int.'!Z121</f>
        <v>1.3522492499999998</v>
      </c>
      <c r="I121" s="171">
        <f>'Open Int.'!O121</f>
        <v>0.998297147722435</v>
      </c>
      <c r="J121" s="185">
        <f>IF(Volume!D121=0,0,Volume!F121/Volume!D121)</f>
        <v>0</v>
      </c>
      <c r="K121" s="187">
        <f>IF('Open Int.'!E121=0,0,'Open Int.'!H121/'Open Int.'!E121)</f>
        <v>0</v>
      </c>
    </row>
    <row r="122" spans="1:11" ht="15">
      <c r="A122" s="201" t="s">
        <v>277</v>
      </c>
      <c r="B122" s="287">
        <f>Margins!B122</f>
        <v>800</v>
      </c>
      <c r="C122" s="287">
        <f>Volume!J122</f>
        <v>324.8</v>
      </c>
      <c r="D122" s="182">
        <f>Volume!M122</f>
        <v>4.269662921348318</v>
      </c>
      <c r="E122" s="175">
        <f>Volume!C122*100</f>
        <v>32</v>
      </c>
      <c r="F122" s="347">
        <f>'Open Int.'!D122*100</f>
        <v>2</v>
      </c>
      <c r="G122" s="176">
        <f>'Open Int.'!R122</f>
        <v>127.555456</v>
      </c>
      <c r="H122" s="176">
        <f>'Open Int.'!Z122</f>
        <v>7.98929600000001</v>
      </c>
      <c r="I122" s="171">
        <f>'Open Int.'!O122</f>
        <v>0.9993888775718068</v>
      </c>
      <c r="J122" s="185">
        <f>IF(Volume!D122=0,0,Volume!F122/Volume!D122)</f>
        <v>0</v>
      </c>
      <c r="K122" s="187">
        <f>IF('Open Int.'!E122=0,0,'Open Int.'!H122/'Open Int.'!E122)</f>
        <v>0</v>
      </c>
    </row>
    <row r="123" spans="1:11" ht="15">
      <c r="A123" s="201" t="s">
        <v>146</v>
      </c>
      <c r="B123" s="287">
        <f>Margins!B123</f>
        <v>8900</v>
      </c>
      <c r="C123" s="287">
        <f>Volume!J123</f>
        <v>39.95</v>
      </c>
      <c r="D123" s="182">
        <f>Volume!M123</f>
        <v>-0.9913258983890918</v>
      </c>
      <c r="E123" s="175">
        <f>Volume!C123*100</f>
        <v>-34</v>
      </c>
      <c r="F123" s="347">
        <f>'Open Int.'!D123*100</f>
        <v>1</v>
      </c>
      <c r="G123" s="176">
        <f>'Open Int.'!R123</f>
        <v>48.533257500000005</v>
      </c>
      <c r="H123" s="176">
        <f>'Open Int.'!Z123</f>
        <v>0.08864400000000217</v>
      </c>
      <c r="I123" s="171">
        <f>'Open Int.'!O123</f>
        <v>0.9926739926739927</v>
      </c>
      <c r="J123" s="185">
        <f>IF(Volume!D123=0,0,Volume!F123/Volume!D123)</f>
        <v>0</v>
      </c>
      <c r="K123" s="187">
        <f>IF('Open Int.'!E123=0,0,'Open Int.'!H123/'Open Int.'!E123)</f>
        <v>0</v>
      </c>
    </row>
    <row r="124" spans="1:11" ht="15">
      <c r="A124" s="201" t="s">
        <v>8</v>
      </c>
      <c r="B124" s="287">
        <f>Margins!B124</f>
        <v>1600</v>
      </c>
      <c r="C124" s="287">
        <f>Volume!J124</f>
        <v>158.2</v>
      </c>
      <c r="D124" s="182">
        <f>Volume!M124</f>
        <v>-1.1558887847547783</v>
      </c>
      <c r="E124" s="175">
        <f>Volume!C124*100</f>
        <v>-30</v>
      </c>
      <c r="F124" s="347">
        <f>'Open Int.'!D124*100</f>
        <v>0</v>
      </c>
      <c r="G124" s="176">
        <f>'Open Int.'!R124</f>
        <v>409.95315199999993</v>
      </c>
      <c r="H124" s="176">
        <f>'Open Int.'!Z124</f>
        <v>0.5068399999998974</v>
      </c>
      <c r="I124" s="171">
        <f>'Open Int.'!O124</f>
        <v>0.9938256359594961</v>
      </c>
      <c r="J124" s="185">
        <f>IF(Volume!D124=0,0,Volume!F124/Volume!D124)</f>
        <v>0.2283464566929134</v>
      </c>
      <c r="K124" s="187">
        <f>IF('Open Int.'!E124=0,0,'Open Int.'!H124/'Open Int.'!E124)</f>
        <v>0.2</v>
      </c>
    </row>
    <row r="125" spans="1:11" ht="15">
      <c r="A125" s="201" t="s">
        <v>296</v>
      </c>
      <c r="B125" s="287">
        <f>Margins!B125</f>
        <v>1000</v>
      </c>
      <c r="C125" s="287">
        <f>Volume!J125</f>
        <v>168.9</v>
      </c>
      <c r="D125" s="182">
        <f>Volume!M125</f>
        <v>-1.4873140857392728</v>
      </c>
      <c r="E125" s="175">
        <f>Volume!C125*100</f>
        <v>-64</v>
      </c>
      <c r="F125" s="347">
        <f>'Open Int.'!D125*100</f>
        <v>-3</v>
      </c>
      <c r="G125" s="176">
        <f>'Open Int.'!R125</f>
        <v>55.83834</v>
      </c>
      <c r="H125" s="176">
        <f>'Open Int.'!Z125</f>
        <v>-2.2660649999999976</v>
      </c>
      <c r="I125" s="171">
        <f>'Open Int.'!O125</f>
        <v>0.9981851179673321</v>
      </c>
      <c r="J125" s="185">
        <f>IF(Volume!D125=0,0,Volume!F125/Volume!D125)</f>
        <v>0</v>
      </c>
      <c r="K125" s="187">
        <f>IF('Open Int.'!E125=0,0,'Open Int.'!H125/'Open Int.'!E125)</f>
        <v>0</v>
      </c>
    </row>
    <row r="126" spans="1:11" ht="15">
      <c r="A126" s="201" t="s">
        <v>179</v>
      </c>
      <c r="B126" s="287">
        <f>Margins!B126</f>
        <v>14000</v>
      </c>
      <c r="C126" s="287">
        <f>Volume!J126</f>
        <v>21.55</v>
      </c>
      <c r="D126" s="182">
        <f>Volume!M126</f>
        <v>-1.3729977116704837</v>
      </c>
      <c r="E126" s="175">
        <f>Volume!C126*100</f>
        <v>8</v>
      </c>
      <c r="F126" s="347">
        <f>'Open Int.'!D126*100</f>
        <v>1</v>
      </c>
      <c r="G126" s="176">
        <f>'Open Int.'!R126</f>
        <v>102.78919</v>
      </c>
      <c r="H126" s="176">
        <f>'Open Int.'!Z126</f>
        <v>0.740949999999998</v>
      </c>
      <c r="I126" s="171">
        <f>'Open Int.'!O126</f>
        <v>0.9964778397417082</v>
      </c>
      <c r="J126" s="185">
        <f>IF(Volume!D126=0,0,Volume!F126/Volume!D126)</f>
        <v>0.10655737704918032</v>
      </c>
      <c r="K126" s="187">
        <f>IF('Open Int.'!E126=0,0,'Open Int.'!H126/'Open Int.'!E126)</f>
        <v>0.12832929782082325</v>
      </c>
    </row>
    <row r="127" spans="1:11" ht="15">
      <c r="A127" s="201" t="s">
        <v>202</v>
      </c>
      <c r="B127" s="287">
        <f>Margins!B127</f>
        <v>1150</v>
      </c>
      <c r="C127" s="287">
        <f>Volume!J127</f>
        <v>258.85</v>
      </c>
      <c r="D127" s="182">
        <f>Volume!M127</f>
        <v>0.25174283501163214</v>
      </c>
      <c r="E127" s="175">
        <f>Volume!C127*100</f>
        <v>133</v>
      </c>
      <c r="F127" s="347">
        <f>'Open Int.'!D127*100</f>
        <v>8</v>
      </c>
      <c r="G127" s="176">
        <f>'Open Int.'!R127</f>
        <v>73.79425225000001</v>
      </c>
      <c r="H127" s="176">
        <f>'Open Int.'!Z127</f>
        <v>5.589431250000018</v>
      </c>
      <c r="I127" s="171">
        <f>'Open Int.'!O127</f>
        <v>0.9467527228721259</v>
      </c>
      <c r="J127" s="185">
        <f>IF(Volume!D127=0,0,Volume!F127/Volume!D127)</f>
        <v>0.10714285714285714</v>
      </c>
      <c r="K127" s="187">
        <f>IF('Open Int.'!E127=0,0,'Open Int.'!H127/'Open Int.'!E127)</f>
        <v>0.16</v>
      </c>
    </row>
    <row r="128" spans="1:11" ht="15">
      <c r="A128" s="201" t="s">
        <v>171</v>
      </c>
      <c r="B128" s="287">
        <f>Margins!B128</f>
        <v>1100</v>
      </c>
      <c r="C128" s="287">
        <f>Volume!J128</f>
        <v>384</v>
      </c>
      <c r="D128" s="182">
        <f>Volume!M128</f>
        <v>-1.4247208317289208</v>
      </c>
      <c r="E128" s="175">
        <f>Volume!C128*100</f>
        <v>-48</v>
      </c>
      <c r="F128" s="347">
        <f>'Open Int.'!D128*100</f>
        <v>1</v>
      </c>
      <c r="G128" s="176">
        <f>'Open Int.'!R128</f>
        <v>169.55136</v>
      </c>
      <c r="H128" s="176">
        <f>'Open Int.'!Z128</f>
        <v>-0.3937230000000227</v>
      </c>
      <c r="I128" s="171">
        <f>'Open Int.'!O128</f>
        <v>0.9967613353263578</v>
      </c>
      <c r="J128" s="185">
        <f>IF(Volume!D128=0,0,Volume!F128/Volume!D128)</f>
        <v>0</v>
      </c>
      <c r="K128" s="187">
        <f>IF('Open Int.'!E128=0,0,'Open Int.'!H128/'Open Int.'!E128)</f>
        <v>0</v>
      </c>
    </row>
    <row r="129" spans="1:11" ht="15">
      <c r="A129" s="201" t="s">
        <v>147</v>
      </c>
      <c r="B129" s="287">
        <f>Margins!B129</f>
        <v>5900</v>
      </c>
      <c r="C129" s="287">
        <f>Volume!J129</f>
        <v>63.35</v>
      </c>
      <c r="D129" s="182">
        <f>Volume!M129</f>
        <v>-1.7067494181536094</v>
      </c>
      <c r="E129" s="175">
        <f>Volume!C129*100</f>
        <v>-48</v>
      </c>
      <c r="F129" s="347">
        <f>'Open Int.'!D129*100</f>
        <v>-1</v>
      </c>
      <c r="G129" s="176">
        <f>'Open Int.'!R129</f>
        <v>36.404711</v>
      </c>
      <c r="H129" s="176">
        <f>'Open Int.'!Z129</f>
        <v>-0.7462025000000025</v>
      </c>
      <c r="I129" s="171">
        <f>'Open Int.'!O129</f>
        <v>0.9876796714579056</v>
      </c>
      <c r="J129" s="185">
        <f>IF(Volume!D129=0,0,Volume!F129/Volume!D129)</f>
        <v>0</v>
      </c>
      <c r="K129" s="187">
        <f>IF('Open Int.'!E129=0,0,'Open Int.'!H129/'Open Int.'!E129)</f>
        <v>0.10416666666666667</v>
      </c>
    </row>
    <row r="130" spans="1:11" ht="15">
      <c r="A130" s="201" t="s">
        <v>148</v>
      </c>
      <c r="B130" s="287">
        <f>Margins!B130</f>
        <v>1045</v>
      </c>
      <c r="C130" s="287">
        <f>Volume!J130</f>
        <v>265.5</v>
      </c>
      <c r="D130" s="182">
        <f>Volume!M130</f>
        <v>-0.33783783783782934</v>
      </c>
      <c r="E130" s="175">
        <f>Volume!C130*100</f>
        <v>20</v>
      </c>
      <c r="F130" s="347">
        <f>'Open Int.'!D130*100</f>
        <v>-10</v>
      </c>
      <c r="G130" s="176">
        <f>'Open Int.'!R130</f>
        <v>23.971464</v>
      </c>
      <c r="H130" s="176">
        <f>'Open Int.'!Z130</f>
        <v>-2.753783999999996</v>
      </c>
      <c r="I130" s="171">
        <f>'Open Int.'!O130</f>
        <v>0.9976851851851852</v>
      </c>
      <c r="J130" s="185">
        <f>IF(Volume!D130=0,0,Volume!F130/Volume!D130)</f>
        <v>0</v>
      </c>
      <c r="K130" s="187">
        <f>IF('Open Int.'!E130=0,0,'Open Int.'!H130/'Open Int.'!E130)</f>
        <v>0</v>
      </c>
    </row>
    <row r="131" spans="1:11" ht="15">
      <c r="A131" s="201" t="s">
        <v>122</v>
      </c>
      <c r="B131" s="287">
        <f>Margins!B131</f>
        <v>1625</v>
      </c>
      <c r="C131" s="287">
        <f>Volume!J131</f>
        <v>155.45</v>
      </c>
      <c r="D131" s="182">
        <f>Volume!M131</f>
        <v>-0.1926163723916606</v>
      </c>
      <c r="E131" s="175">
        <f>Volume!C131*100</f>
        <v>-54</v>
      </c>
      <c r="F131" s="347">
        <f>'Open Int.'!D131*100</f>
        <v>2</v>
      </c>
      <c r="G131" s="176">
        <f>'Open Int.'!R131</f>
        <v>166.61908249999996</v>
      </c>
      <c r="H131" s="176">
        <f>'Open Int.'!Z131</f>
        <v>4.993413749999974</v>
      </c>
      <c r="I131" s="171">
        <f>'Open Int.'!O131</f>
        <v>0.9902971497877502</v>
      </c>
      <c r="J131" s="185">
        <f>IF(Volume!D131=0,0,Volume!F131/Volume!D131)</f>
        <v>0.07220216606498195</v>
      </c>
      <c r="K131" s="187">
        <f>IF('Open Int.'!E131=0,0,'Open Int.'!H131/'Open Int.'!E131)</f>
        <v>0.08893280632411067</v>
      </c>
    </row>
    <row r="132" spans="1:11" ht="15">
      <c r="A132" s="201" t="s">
        <v>36</v>
      </c>
      <c r="B132" s="287">
        <f>Margins!B132</f>
        <v>225</v>
      </c>
      <c r="C132" s="287">
        <f>Volume!J132</f>
        <v>854</v>
      </c>
      <c r="D132" s="182">
        <f>Volume!M132</f>
        <v>-1.1688461983566742</v>
      </c>
      <c r="E132" s="175">
        <f>Volume!C132*100</f>
        <v>8</v>
      </c>
      <c r="F132" s="347">
        <f>'Open Int.'!D132*100</f>
        <v>9</v>
      </c>
      <c r="G132" s="176">
        <f>'Open Int.'!R132</f>
        <v>663.45552</v>
      </c>
      <c r="H132" s="176">
        <f>'Open Int.'!Z132</f>
        <v>47.00009924999995</v>
      </c>
      <c r="I132" s="171">
        <f>'Open Int.'!O132</f>
        <v>0.9884151992585728</v>
      </c>
      <c r="J132" s="185">
        <f>IF(Volume!D132=0,0,Volume!F132/Volume!D132)</f>
        <v>0.03553299492385787</v>
      </c>
      <c r="K132" s="187">
        <f>IF('Open Int.'!E132=0,0,'Open Int.'!H132/'Open Int.'!E132)</f>
        <v>0.06108597285067873</v>
      </c>
    </row>
    <row r="133" spans="1:11" ht="15">
      <c r="A133" s="201" t="s">
        <v>172</v>
      </c>
      <c r="B133" s="287">
        <f>Margins!B133</f>
        <v>1050</v>
      </c>
      <c r="C133" s="287">
        <f>Volume!J133</f>
        <v>253.95</v>
      </c>
      <c r="D133" s="182">
        <f>Volume!M133</f>
        <v>-0.11799410029498972</v>
      </c>
      <c r="E133" s="175">
        <f>Volume!C133*100</f>
        <v>-51</v>
      </c>
      <c r="F133" s="347">
        <f>'Open Int.'!D133*100</f>
        <v>-1</v>
      </c>
      <c r="G133" s="176">
        <f>'Open Int.'!R133</f>
        <v>190.9729395</v>
      </c>
      <c r="H133" s="176">
        <f>'Open Int.'!Z133</f>
        <v>-1.8273780000000102</v>
      </c>
      <c r="I133" s="171">
        <f>'Open Int.'!O133</f>
        <v>0.9988829935772131</v>
      </c>
      <c r="J133" s="185">
        <f>IF(Volume!D133=0,0,Volume!F133/Volume!D133)</f>
        <v>0</v>
      </c>
      <c r="K133" s="187">
        <f>IF('Open Int.'!E133=0,0,'Open Int.'!H133/'Open Int.'!E133)</f>
        <v>0</v>
      </c>
    </row>
    <row r="134" spans="1:11" ht="15">
      <c r="A134" s="201" t="s">
        <v>80</v>
      </c>
      <c r="B134" s="287">
        <f>Margins!B134</f>
        <v>1200</v>
      </c>
      <c r="C134" s="287">
        <f>Volume!J134</f>
        <v>223.85</v>
      </c>
      <c r="D134" s="182">
        <f>Volume!M134</f>
        <v>-2.291575731121781</v>
      </c>
      <c r="E134" s="175">
        <f>Volume!C134*100</f>
        <v>-20</v>
      </c>
      <c r="F134" s="347">
        <f>'Open Int.'!D134*100</f>
        <v>-4</v>
      </c>
      <c r="G134" s="176">
        <f>'Open Int.'!R134</f>
        <v>40.212414</v>
      </c>
      <c r="H134" s="176">
        <f>'Open Int.'!Z134</f>
        <v>-2.510154</v>
      </c>
      <c r="I134" s="171">
        <f>'Open Int.'!O134</f>
        <v>0.9986639946559787</v>
      </c>
      <c r="J134" s="185">
        <f>IF(Volume!D134=0,0,Volume!F134/Volume!D134)</f>
        <v>0</v>
      </c>
      <c r="K134" s="187">
        <f>IF('Open Int.'!E134=0,0,'Open Int.'!H134/'Open Int.'!E134)</f>
        <v>0</v>
      </c>
    </row>
    <row r="135" spans="1:11" ht="15">
      <c r="A135" s="201" t="s">
        <v>421</v>
      </c>
      <c r="B135" s="287">
        <f>Margins!B135</f>
        <v>500</v>
      </c>
      <c r="C135" s="287">
        <f>Volume!J135</f>
        <v>435.15</v>
      </c>
      <c r="D135" s="182">
        <f>Volume!M135</f>
        <v>-0.3206963692589701</v>
      </c>
      <c r="E135" s="175">
        <f>Volume!C135*100</f>
        <v>-63</v>
      </c>
      <c r="F135" s="347">
        <f>'Open Int.'!D135*100</f>
        <v>0</v>
      </c>
      <c r="G135" s="176">
        <f>'Open Int.'!R135</f>
        <v>20.495565</v>
      </c>
      <c r="H135" s="176">
        <f>'Open Int.'!Z135</f>
        <v>-0.0004574999999995555</v>
      </c>
      <c r="I135" s="171">
        <f>'Open Int.'!O135</f>
        <v>1</v>
      </c>
      <c r="J135" s="185">
        <f>IF(Volume!D135=0,0,Volume!F135/Volume!D135)</f>
        <v>0</v>
      </c>
      <c r="K135" s="187">
        <f>IF('Open Int.'!E135=0,0,'Open Int.'!H135/'Open Int.'!E135)</f>
        <v>0</v>
      </c>
    </row>
    <row r="136" spans="1:11" ht="15">
      <c r="A136" s="201" t="s">
        <v>274</v>
      </c>
      <c r="B136" s="287">
        <f>Margins!B136</f>
        <v>700</v>
      </c>
      <c r="C136" s="287">
        <f>Volume!J136</f>
        <v>315.55</v>
      </c>
      <c r="D136" s="182">
        <f>Volume!M136</f>
        <v>-0.8483896307933978</v>
      </c>
      <c r="E136" s="175">
        <f>Volume!C136*100</f>
        <v>-43</v>
      </c>
      <c r="F136" s="347">
        <f>'Open Int.'!D136*100</f>
        <v>2</v>
      </c>
      <c r="G136" s="176">
        <f>'Open Int.'!R136</f>
        <v>209.5094225</v>
      </c>
      <c r="H136" s="176">
        <f>'Open Int.'!Z136</f>
        <v>2.061342499999995</v>
      </c>
      <c r="I136" s="171">
        <f>'Open Int.'!O136</f>
        <v>0.9983131259884027</v>
      </c>
      <c r="J136" s="185">
        <f>IF(Volume!D136=0,0,Volume!F136/Volume!D136)</f>
        <v>0</v>
      </c>
      <c r="K136" s="187">
        <f>IF('Open Int.'!E136=0,0,'Open Int.'!H136/'Open Int.'!E136)</f>
        <v>0.025</v>
      </c>
    </row>
    <row r="137" spans="1:11" ht="15">
      <c r="A137" s="201" t="s">
        <v>422</v>
      </c>
      <c r="B137" s="287">
        <f>Margins!B137</f>
        <v>500</v>
      </c>
      <c r="C137" s="287">
        <f>Volume!J137</f>
        <v>412.7</v>
      </c>
      <c r="D137" s="182">
        <f>Volume!M137</f>
        <v>-1.3269575612671873</v>
      </c>
      <c r="E137" s="175">
        <f>Volume!C137*100</f>
        <v>-83</v>
      </c>
      <c r="F137" s="347">
        <f>'Open Int.'!D137*100</f>
        <v>1</v>
      </c>
      <c r="G137" s="176">
        <f>'Open Int.'!R137</f>
        <v>26.515975</v>
      </c>
      <c r="H137" s="176">
        <f>'Open Int.'!Z137</f>
        <v>-0.08472499999999883</v>
      </c>
      <c r="I137" s="171">
        <f>'Open Int.'!O137</f>
        <v>1</v>
      </c>
      <c r="J137" s="185">
        <f>IF(Volume!D137=0,0,Volume!F137/Volume!D137)</f>
        <v>0</v>
      </c>
      <c r="K137" s="187">
        <f>IF('Open Int.'!E137=0,0,'Open Int.'!H137/'Open Int.'!E137)</f>
        <v>0</v>
      </c>
    </row>
    <row r="138" spans="1:11" ht="15">
      <c r="A138" s="201" t="s">
        <v>224</v>
      </c>
      <c r="B138" s="287">
        <f>Margins!B138</f>
        <v>650</v>
      </c>
      <c r="C138" s="287">
        <f>Volume!J138</f>
        <v>561.3</v>
      </c>
      <c r="D138" s="182">
        <f>Volume!M138</f>
        <v>3.982956650611338</v>
      </c>
      <c r="E138" s="175">
        <f>Volume!C138*100</f>
        <v>119</v>
      </c>
      <c r="F138" s="347">
        <f>'Open Int.'!D138*100</f>
        <v>-5</v>
      </c>
      <c r="G138" s="176">
        <f>'Open Int.'!R138</f>
        <v>170.4190995</v>
      </c>
      <c r="H138" s="176">
        <f>'Open Int.'!Z138</f>
        <v>-2.4545494999999846</v>
      </c>
      <c r="I138" s="171">
        <f>'Open Int.'!O138</f>
        <v>0.9980732177263969</v>
      </c>
      <c r="J138" s="185">
        <f>IF(Volume!D138=0,0,Volume!F138/Volume!D138)</f>
        <v>0</v>
      </c>
      <c r="K138" s="187">
        <f>IF('Open Int.'!E138=0,0,'Open Int.'!H138/'Open Int.'!E138)</f>
        <v>0</v>
      </c>
    </row>
    <row r="139" spans="1:11" ht="15">
      <c r="A139" s="201" t="s">
        <v>423</v>
      </c>
      <c r="B139" s="287">
        <f>Margins!B139</f>
        <v>550</v>
      </c>
      <c r="C139" s="287">
        <f>Volume!J139</f>
        <v>525</v>
      </c>
      <c r="D139" s="182">
        <f>Volume!M139</f>
        <v>-2.678654184817878</v>
      </c>
      <c r="E139" s="175">
        <f>Volume!C139*100</f>
        <v>-67</v>
      </c>
      <c r="F139" s="347">
        <f>'Open Int.'!D139*100</f>
        <v>22</v>
      </c>
      <c r="G139" s="176">
        <f>'Open Int.'!R139</f>
        <v>39.010125</v>
      </c>
      <c r="H139" s="176">
        <f>'Open Int.'!Z139</f>
        <v>6.195381500000003</v>
      </c>
      <c r="I139" s="171">
        <f>'Open Int.'!O139</f>
        <v>0.9829755736491488</v>
      </c>
      <c r="J139" s="185">
        <f>IF(Volume!D139=0,0,Volume!F139/Volume!D139)</f>
        <v>0</v>
      </c>
      <c r="K139" s="187">
        <f>IF('Open Int.'!E139=0,0,'Open Int.'!H139/'Open Int.'!E139)</f>
        <v>0</v>
      </c>
    </row>
    <row r="140" spans="1:11" ht="15">
      <c r="A140" s="201" t="s">
        <v>424</v>
      </c>
      <c r="B140" s="287">
        <f>Margins!B140</f>
        <v>4400</v>
      </c>
      <c r="C140" s="287">
        <f>Volume!J140</f>
        <v>55.15</v>
      </c>
      <c r="D140" s="182">
        <f>Volume!M140</f>
        <v>-0.6306306306306332</v>
      </c>
      <c r="E140" s="175">
        <f>Volume!C140*100</f>
        <v>-43</v>
      </c>
      <c r="F140" s="347">
        <f>'Open Int.'!D140*100</f>
        <v>3</v>
      </c>
      <c r="G140" s="176">
        <f>'Open Int.'!R140</f>
        <v>161.902752</v>
      </c>
      <c r="H140" s="176">
        <f>'Open Int.'!Z140</f>
        <v>5.175191999999981</v>
      </c>
      <c r="I140" s="171">
        <f>'Open Int.'!O140</f>
        <v>0.992505995203837</v>
      </c>
      <c r="J140" s="185">
        <f>IF(Volume!D140=0,0,Volume!F140/Volume!D140)</f>
        <v>0.10561056105610561</v>
      </c>
      <c r="K140" s="187">
        <f>IF('Open Int.'!E140=0,0,'Open Int.'!H140/'Open Int.'!E140)</f>
        <v>0.1768813033359193</v>
      </c>
    </row>
    <row r="141" spans="1:11" ht="15">
      <c r="A141" s="201" t="s">
        <v>393</v>
      </c>
      <c r="B141" s="287">
        <f>Margins!B141</f>
        <v>2400</v>
      </c>
      <c r="C141" s="287">
        <f>Volume!J141</f>
        <v>149.1</v>
      </c>
      <c r="D141" s="182">
        <f>Volume!M141</f>
        <v>-3.338735818476503</v>
      </c>
      <c r="E141" s="175">
        <f>Volume!C141*100</f>
        <v>-34</v>
      </c>
      <c r="F141" s="347">
        <f>'Open Int.'!D141*100</f>
        <v>12</v>
      </c>
      <c r="G141" s="176">
        <f>'Open Int.'!R141</f>
        <v>174.124944</v>
      </c>
      <c r="H141" s="176">
        <f>'Open Int.'!Z141</f>
        <v>13.199004000000002</v>
      </c>
      <c r="I141" s="171">
        <f>'Open Int.'!O141</f>
        <v>0.9963008631319359</v>
      </c>
      <c r="J141" s="185">
        <f>IF(Volume!D141=0,0,Volume!F141/Volume!D141)</f>
        <v>0.010101010101010102</v>
      </c>
      <c r="K141" s="187">
        <f>IF('Open Int.'!E141=0,0,'Open Int.'!H141/'Open Int.'!E141)</f>
        <v>0.010526315789473684</v>
      </c>
    </row>
    <row r="142" spans="1:11" ht="15">
      <c r="A142" s="201" t="s">
        <v>81</v>
      </c>
      <c r="B142" s="287">
        <f>Margins!B142</f>
        <v>600</v>
      </c>
      <c r="C142" s="287">
        <f>Volume!J142</f>
        <v>505.4</v>
      </c>
      <c r="D142" s="182">
        <f>Volume!M142</f>
        <v>-0.8630835621812543</v>
      </c>
      <c r="E142" s="175">
        <f>Volume!C142*100</f>
        <v>-9</v>
      </c>
      <c r="F142" s="347">
        <f>'Open Int.'!D142*100</f>
        <v>-4</v>
      </c>
      <c r="G142" s="176">
        <f>'Open Int.'!R142</f>
        <v>273.52248</v>
      </c>
      <c r="H142" s="176">
        <f>'Open Int.'!Z142</f>
        <v>-13.698840000000018</v>
      </c>
      <c r="I142" s="171">
        <f>'Open Int.'!O142</f>
        <v>0.9994456762749445</v>
      </c>
      <c r="J142" s="185">
        <f>IF(Volume!D142=0,0,Volume!F142/Volume!D142)</f>
        <v>0</v>
      </c>
      <c r="K142" s="187">
        <f>IF('Open Int.'!E142=0,0,'Open Int.'!H142/'Open Int.'!E142)</f>
        <v>0.3333333333333333</v>
      </c>
    </row>
    <row r="143" spans="1:11" ht="15">
      <c r="A143" s="201" t="s">
        <v>225</v>
      </c>
      <c r="B143" s="287">
        <f>Margins!B143</f>
        <v>1400</v>
      </c>
      <c r="C143" s="287">
        <f>Volume!J143</f>
        <v>165.25</v>
      </c>
      <c r="D143" s="182">
        <f>Volume!M143</f>
        <v>2.8953922789539264</v>
      </c>
      <c r="E143" s="175">
        <f>Volume!C143*100</f>
        <v>158</v>
      </c>
      <c r="F143" s="347">
        <f>'Open Int.'!D143*100</f>
        <v>6</v>
      </c>
      <c r="G143" s="176">
        <f>'Open Int.'!R143</f>
        <v>119.74676</v>
      </c>
      <c r="H143" s="176">
        <f>'Open Int.'!Z143</f>
        <v>11.71114</v>
      </c>
      <c r="I143" s="171">
        <f>'Open Int.'!O143</f>
        <v>0.9928516228748068</v>
      </c>
      <c r="J143" s="185">
        <f>IF(Volume!D143=0,0,Volume!F143/Volume!D143)</f>
        <v>0.013452914798206279</v>
      </c>
      <c r="K143" s="187">
        <f>IF('Open Int.'!E143=0,0,'Open Int.'!H143/'Open Int.'!E143)</f>
        <v>0.07058823529411765</v>
      </c>
    </row>
    <row r="144" spans="1:11" ht="15">
      <c r="A144" s="201" t="s">
        <v>297</v>
      </c>
      <c r="B144" s="287">
        <f>Margins!B144</f>
        <v>1100</v>
      </c>
      <c r="C144" s="287">
        <f>Volume!J144</f>
        <v>519.4</v>
      </c>
      <c r="D144" s="182">
        <f>Volume!M144</f>
        <v>3.9111733520055925</v>
      </c>
      <c r="E144" s="175">
        <f>Volume!C144*100</f>
        <v>51</v>
      </c>
      <c r="F144" s="347">
        <f>'Open Int.'!D144*100</f>
        <v>13</v>
      </c>
      <c r="G144" s="176">
        <f>'Open Int.'!R144</f>
        <v>331.605736</v>
      </c>
      <c r="H144" s="176">
        <f>'Open Int.'!Z144</f>
        <v>49.81529849999998</v>
      </c>
      <c r="I144" s="171">
        <f>'Open Int.'!O144</f>
        <v>0.9910406616126809</v>
      </c>
      <c r="J144" s="185">
        <f>IF(Volume!D144=0,0,Volume!F144/Volume!D144)</f>
        <v>0.1095890410958904</v>
      </c>
      <c r="K144" s="187">
        <f>IF('Open Int.'!E144=0,0,'Open Int.'!H144/'Open Int.'!E144)</f>
        <v>0.12371134020618557</v>
      </c>
    </row>
    <row r="145" spans="1:11" ht="15">
      <c r="A145" s="201" t="s">
        <v>226</v>
      </c>
      <c r="B145" s="287">
        <f>Margins!B145</f>
        <v>1500</v>
      </c>
      <c r="C145" s="287">
        <f>Volume!J145</f>
        <v>238.1</v>
      </c>
      <c r="D145" s="182">
        <f>Volume!M145</f>
        <v>0.4429445264712014</v>
      </c>
      <c r="E145" s="175">
        <f>Volume!C145*100</f>
        <v>-30</v>
      </c>
      <c r="F145" s="347">
        <f>'Open Int.'!D145*100</f>
        <v>6</v>
      </c>
      <c r="G145" s="176">
        <f>'Open Int.'!R145</f>
        <v>203.325495</v>
      </c>
      <c r="H145" s="176">
        <f>'Open Int.'!Z145</f>
        <v>12.2750475</v>
      </c>
      <c r="I145" s="171">
        <f>'Open Int.'!O145</f>
        <v>0.9898120498858247</v>
      </c>
      <c r="J145" s="185">
        <f>IF(Volume!D145=0,0,Volume!F145/Volume!D145)</f>
        <v>0.4166666666666667</v>
      </c>
      <c r="K145" s="187">
        <f>IF('Open Int.'!E145=0,0,'Open Int.'!H145/'Open Int.'!E145)</f>
        <v>0.2619047619047619</v>
      </c>
    </row>
    <row r="146" spans="1:11" ht="15">
      <c r="A146" s="201" t="s">
        <v>425</v>
      </c>
      <c r="B146" s="287">
        <f>Margins!B146</f>
        <v>550</v>
      </c>
      <c r="C146" s="287">
        <f>Volume!J146</f>
        <v>544.05</v>
      </c>
      <c r="D146" s="182">
        <f>Volume!M146</f>
        <v>7.839444995044589</v>
      </c>
      <c r="E146" s="175">
        <f>Volume!C146*100</f>
        <v>3714</v>
      </c>
      <c r="F146" s="347">
        <f>'Open Int.'!D146*100</f>
        <v>55.00000000000001</v>
      </c>
      <c r="G146" s="176">
        <f>'Open Int.'!R146</f>
        <v>47.39763599999999</v>
      </c>
      <c r="H146" s="176">
        <f>'Open Int.'!Z146</f>
        <v>19.12293349999999</v>
      </c>
      <c r="I146" s="171">
        <f>'Open Int.'!O146</f>
        <v>0.9974747474747475</v>
      </c>
      <c r="J146" s="185">
        <f>IF(Volume!D146=0,0,Volume!F146/Volume!D146)</f>
        <v>0</v>
      </c>
      <c r="K146" s="187">
        <f>IF('Open Int.'!E146=0,0,'Open Int.'!H146/'Open Int.'!E146)</f>
        <v>0</v>
      </c>
    </row>
    <row r="147" spans="1:11" ht="15">
      <c r="A147" s="201" t="s">
        <v>227</v>
      </c>
      <c r="B147" s="287">
        <f>Margins!B147</f>
        <v>800</v>
      </c>
      <c r="C147" s="287">
        <f>Volume!J147</f>
        <v>378.55</v>
      </c>
      <c r="D147" s="182">
        <f>Volume!M147</f>
        <v>-0.6300039375246036</v>
      </c>
      <c r="E147" s="175">
        <f>Volume!C147*100</f>
        <v>-4</v>
      </c>
      <c r="F147" s="347">
        <f>'Open Int.'!D147*100</f>
        <v>-2</v>
      </c>
      <c r="G147" s="176">
        <f>'Open Int.'!R147</f>
        <v>146.090016</v>
      </c>
      <c r="H147" s="176">
        <f>'Open Int.'!Z147</f>
        <v>-3.486192000000017</v>
      </c>
      <c r="I147" s="171">
        <f>'Open Int.'!O147</f>
        <v>0.9966832504145937</v>
      </c>
      <c r="J147" s="185">
        <f>IF(Volume!D147=0,0,Volume!F147/Volume!D147)</f>
        <v>0</v>
      </c>
      <c r="K147" s="187">
        <f>IF('Open Int.'!E147=0,0,'Open Int.'!H147/'Open Int.'!E147)</f>
        <v>0.02066115702479339</v>
      </c>
    </row>
    <row r="148" spans="1:11" ht="15">
      <c r="A148" s="201" t="s">
        <v>234</v>
      </c>
      <c r="B148" s="287">
        <f>Margins!B148</f>
        <v>700</v>
      </c>
      <c r="C148" s="287">
        <f>Volume!J148</f>
        <v>520.05</v>
      </c>
      <c r="D148" s="182">
        <f>Volume!M148</f>
        <v>0.8044194611358746</v>
      </c>
      <c r="E148" s="175">
        <f>Volume!C148*100</f>
        <v>47</v>
      </c>
      <c r="F148" s="347">
        <f>'Open Int.'!D148*100</f>
        <v>6</v>
      </c>
      <c r="G148" s="176">
        <f>'Open Int.'!R148</f>
        <v>954.8274015</v>
      </c>
      <c r="H148" s="176">
        <f>'Open Int.'!Z148</f>
        <v>65.4364374999999</v>
      </c>
      <c r="I148" s="171">
        <f>'Open Int.'!O148</f>
        <v>0.9932517442525449</v>
      </c>
      <c r="J148" s="185">
        <f>IF(Volume!D148=0,0,Volume!F148/Volume!D148)</f>
        <v>0.176248821866164</v>
      </c>
      <c r="K148" s="187">
        <f>IF('Open Int.'!E148=0,0,'Open Int.'!H148/'Open Int.'!E148)</f>
        <v>0.1755813953488372</v>
      </c>
    </row>
    <row r="149" spans="1:11" ht="15">
      <c r="A149" s="201" t="s">
        <v>98</v>
      </c>
      <c r="B149" s="287">
        <f>Margins!B149</f>
        <v>550</v>
      </c>
      <c r="C149" s="287">
        <f>Volume!J149</f>
        <v>528.5</v>
      </c>
      <c r="D149" s="182">
        <f>Volume!M149</f>
        <v>-1.4084507042253438</v>
      </c>
      <c r="E149" s="175">
        <f>Volume!C149*100</f>
        <v>-12</v>
      </c>
      <c r="F149" s="347">
        <f>'Open Int.'!D149*100</f>
        <v>2</v>
      </c>
      <c r="G149" s="176">
        <f>'Open Int.'!R149</f>
        <v>264.8339925</v>
      </c>
      <c r="H149" s="176">
        <f>'Open Int.'!Z149</f>
        <v>1.877345250000019</v>
      </c>
      <c r="I149" s="171">
        <f>'Open Int.'!O149</f>
        <v>0.9974755789704752</v>
      </c>
      <c r="J149" s="185">
        <f>IF(Volume!D149=0,0,Volume!F149/Volume!D149)</f>
        <v>0.05263157894736842</v>
      </c>
      <c r="K149" s="187">
        <f>IF('Open Int.'!E149=0,0,'Open Int.'!H149/'Open Int.'!E149)</f>
        <v>0.08374384236453201</v>
      </c>
    </row>
    <row r="150" spans="1:11" ht="15">
      <c r="A150" s="201" t="s">
        <v>149</v>
      </c>
      <c r="B150" s="287">
        <f>Margins!B150</f>
        <v>550</v>
      </c>
      <c r="C150" s="287">
        <f>Volume!J150</f>
        <v>978.85</v>
      </c>
      <c r="D150" s="182">
        <f>Volume!M150</f>
        <v>0.1329855250370895</v>
      </c>
      <c r="E150" s="175">
        <f>Volume!C150*100</f>
        <v>-25</v>
      </c>
      <c r="F150" s="347">
        <f>'Open Int.'!D150*100</f>
        <v>3</v>
      </c>
      <c r="G150" s="176">
        <f>'Open Int.'!R150</f>
        <v>545.258604</v>
      </c>
      <c r="H150" s="176">
        <f>'Open Int.'!Z150</f>
        <v>19.64951999999994</v>
      </c>
      <c r="I150" s="171">
        <f>'Open Int.'!O150</f>
        <v>0.9948657187993681</v>
      </c>
      <c r="J150" s="185">
        <f>IF(Volume!D150=0,0,Volume!F150/Volume!D150)</f>
        <v>0.10401891252955082</v>
      </c>
      <c r="K150" s="187">
        <f>IF('Open Int.'!E150=0,0,'Open Int.'!H150/'Open Int.'!E150)</f>
        <v>0.17415730337078653</v>
      </c>
    </row>
    <row r="151" spans="1:11" ht="15">
      <c r="A151" s="201" t="s">
        <v>203</v>
      </c>
      <c r="B151" s="287">
        <f>Margins!B151</f>
        <v>150</v>
      </c>
      <c r="C151" s="287">
        <f>Volume!J151</f>
        <v>1669.15</v>
      </c>
      <c r="D151" s="182">
        <f>Volume!M151</f>
        <v>-1.3096434695204793</v>
      </c>
      <c r="E151" s="175">
        <f>Volume!C151*100</f>
        <v>-3</v>
      </c>
      <c r="F151" s="347">
        <f>'Open Int.'!D151*100</f>
        <v>7.000000000000001</v>
      </c>
      <c r="G151" s="176">
        <f>'Open Int.'!R151</f>
        <v>1338.291087</v>
      </c>
      <c r="H151" s="176">
        <f>'Open Int.'!Z151</f>
        <v>101.93387400000006</v>
      </c>
      <c r="I151" s="171">
        <f>'Open Int.'!O151</f>
        <v>0.9945932799521066</v>
      </c>
      <c r="J151" s="185">
        <f>IF(Volume!D151=0,0,Volume!F151/Volume!D151)</f>
        <v>0.25804057397328056</v>
      </c>
      <c r="K151" s="187">
        <f>IF('Open Int.'!E151=0,0,'Open Int.'!H151/'Open Int.'!E151)</f>
        <v>0.2439434724091521</v>
      </c>
    </row>
    <row r="152" spans="1:11" ht="15">
      <c r="A152" s="201" t="s">
        <v>298</v>
      </c>
      <c r="B152" s="287">
        <f>Margins!B152</f>
        <v>1000</v>
      </c>
      <c r="C152" s="287">
        <f>Volume!J152</f>
        <v>632.65</v>
      </c>
      <c r="D152" s="182">
        <f>Volume!M152</f>
        <v>-0.22867055669453484</v>
      </c>
      <c r="E152" s="175">
        <f>Volume!C152*100</f>
        <v>-42</v>
      </c>
      <c r="F152" s="347">
        <f>'Open Int.'!D152*100</f>
        <v>6</v>
      </c>
      <c r="G152" s="176">
        <f>'Open Int.'!R152</f>
        <v>82.181235</v>
      </c>
      <c r="H152" s="176">
        <f>'Open Int.'!Z152</f>
        <v>4.377165000000005</v>
      </c>
      <c r="I152" s="171">
        <f>'Open Int.'!O152</f>
        <v>0.962278675904542</v>
      </c>
      <c r="J152" s="185">
        <f>IF(Volume!D152=0,0,Volume!F152/Volume!D152)</f>
        <v>0</v>
      </c>
      <c r="K152" s="187">
        <f>IF('Open Int.'!E152=0,0,'Open Int.'!H152/'Open Int.'!E152)</f>
        <v>0.06666666666666667</v>
      </c>
    </row>
    <row r="153" spans="1:11" ht="15">
      <c r="A153" s="201" t="s">
        <v>426</v>
      </c>
      <c r="B153" s="287">
        <f>Margins!B153</f>
        <v>7150</v>
      </c>
      <c r="C153" s="287">
        <f>Volume!J153</f>
        <v>34.3</v>
      </c>
      <c r="D153" s="182">
        <f>Volume!M153</f>
        <v>-0.29069767441860883</v>
      </c>
      <c r="E153" s="175">
        <f>Volume!C153*100</f>
        <v>-38</v>
      </c>
      <c r="F153" s="347">
        <f>'Open Int.'!D153*100</f>
        <v>1</v>
      </c>
      <c r="G153" s="176">
        <f>'Open Int.'!R153</f>
        <v>310.03872899999993</v>
      </c>
      <c r="H153" s="176">
        <f>'Open Int.'!Z153</f>
        <v>5.589440999999908</v>
      </c>
      <c r="I153" s="171">
        <f>'Open Int.'!O153</f>
        <v>0.9877392817592153</v>
      </c>
      <c r="J153" s="185">
        <f>IF(Volume!D153=0,0,Volume!F153/Volume!D153)</f>
        <v>0.15384615384615385</v>
      </c>
      <c r="K153" s="187">
        <f>IF('Open Int.'!E153=0,0,'Open Int.'!H153/'Open Int.'!E153)</f>
        <v>0.14164546225614927</v>
      </c>
    </row>
    <row r="154" spans="1:11" ht="15">
      <c r="A154" s="201" t="s">
        <v>427</v>
      </c>
      <c r="B154" s="287">
        <f>Margins!B154</f>
        <v>450</v>
      </c>
      <c r="C154" s="287">
        <f>Volume!J154</f>
        <v>447.8</v>
      </c>
      <c r="D154" s="182">
        <f>Volume!M154</f>
        <v>0.19017787224522267</v>
      </c>
      <c r="E154" s="175">
        <f>Volume!C154*100</f>
        <v>-28.000000000000004</v>
      </c>
      <c r="F154" s="347">
        <f>'Open Int.'!D154*100</f>
        <v>28.000000000000004</v>
      </c>
      <c r="G154" s="176">
        <f>'Open Int.'!R154</f>
        <v>57.410199</v>
      </c>
      <c r="H154" s="176">
        <f>'Open Int.'!Z154</f>
        <v>12.800119500000001</v>
      </c>
      <c r="I154" s="171">
        <f>'Open Int.'!O154</f>
        <v>0.9978939978939979</v>
      </c>
      <c r="J154" s="185">
        <f>IF(Volume!D154=0,0,Volume!F154/Volume!D154)</f>
        <v>0</v>
      </c>
      <c r="K154" s="187">
        <f>IF('Open Int.'!E154=0,0,'Open Int.'!H154/'Open Int.'!E154)</f>
        <v>0</v>
      </c>
    </row>
    <row r="155" spans="1:11" ht="15">
      <c r="A155" s="201" t="s">
        <v>216</v>
      </c>
      <c r="B155" s="287">
        <f>Margins!B155</f>
        <v>3350</v>
      </c>
      <c r="C155" s="287">
        <f>Volume!J155</f>
        <v>98.05</v>
      </c>
      <c r="D155" s="182">
        <f>Volume!M155</f>
        <v>-0.4062976130015294</v>
      </c>
      <c r="E155" s="175">
        <f>Volume!C155*100</f>
        <v>-38</v>
      </c>
      <c r="F155" s="347">
        <f>'Open Int.'!D155*100</f>
        <v>1</v>
      </c>
      <c r="G155" s="176">
        <f>'Open Int.'!R155</f>
        <v>731.72704975</v>
      </c>
      <c r="H155" s="176">
        <f>'Open Int.'!Z155</f>
        <v>15.28621750000002</v>
      </c>
      <c r="I155" s="171">
        <f>'Open Int.'!O155</f>
        <v>0.9613053822327962</v>
      </c>
      <c r="J155" s="185">
        <f>IF(Volume!D155=0,0,Volume!F155/Volume!D155)</f>
        <v>0.15604801477377656</v>
      </c>
      <c r="K155" s="187">
        <f>IF('Open Int.'!E155=0,0,'Open Int.'!H155/'Open Int.'!E155)</f>
        <v>0.16385480572597136</v>
      </c>
    </row>
    <row r="156" spans="1:11" ht="15">
      <c r="A156" s="201" t="s">
        <v>235</v>
      </c>
      <c r="B156" s="287">
        <f>Margins!B156</f>
        <v>2700</v>
      </c>
      <c r="C156" s="287">
        <f>Volume!J156</f>
        <v>130.1</v>
      </c>
      <c r="D156" s="182">
        <f>Volume!M156</f>
        <v>-1.774254435636085</v>
      </c>
      <c r="E156" s="175">
        <f>Volume!C156*100</f>
        <v>16</v>
      </c>
      <c r="F156" s="347">
        <f>'Open Int.'!D156*100</f>
        <v>3</v>
      </c>
      <c r="G156" s="176">
        <f>'Open Int.'!R156</f>
        <v>479.588931</v>
      </c>
      <c r="H156" s="176">
        <f>'Open Int.'!Z156</f>
        <v>18.265580999999997</v>
      </c>
      <c r="I156" s="171">
        <f>'Open Int.'!O156</f>
        <v>0.9895261114773309</v>
      </c>
      <c r="J156" s="185">
        <f>IF(Volume!D156=0,0,Volume!F156/Volume!D156)</f>
        <v>0.2018348623853211</v>
      </c>
      <c r="K156" s="187">
        <f>IF('Open Int.'!E156=0,0,'Open Int.'!H156/'Open Int.'!E156)</f>
        <v>0.32066115702479336</v>
      </c>
    </row>
    <row r="157" spans="1:11" ht="15">
      <c r="A157" s="201" t="s">
        <v>204</v>
      </c>
      <c r="B157" s="287">
        <f>Margins!B157</f>
        <v>600</v>
      </c>
      <c r="C157" s="287">
        <f>Volume!J157</f>
        <v>481.3</v>
      </c>
      <c r="D157" s="182">
        <f>Volume!M157</f>
        <v>3.7060978237448796</v>
      </c>
      <c r="E157" s="175">
        <f>Volume!C157*100</f>
        <v>88</v>
      </c>
      <c r="F157" s="347">
        <f>'Open Int.'!D157*100</f>
        <v>6</v>
      </c>
      <c r="G157" s="176">
        <f>'Open Int.'!R157</f>
        <v>603.925614</v>
      </c>
      <c r="H157" s="176">
        <f>'Open Int.'!Z157</f>
        <v>59.89831200000003</v>
      </c>
      <c r="I157" s="171">
        <f>'Open Int.'!O157</f>
        <v>0.9906756562903457</v>
      </c>
      <c r="J157" s="185">
        <f>IF(Volume!D157=0,0,Volume!F157/Volume!D157)</f>
        <v>0.2575227431770469</v>
      </c>
      <c r="K157" s="187">
        <f>IF('Open Int.'!E157=0,0,'Open Int.'!H157/'Open Int.'!E157)</f>
        <v>0.2937000887311446</v>
      </c>
    </row>
    <row r="158" spans="1:11" ht="15">
      <c r="A158" s="201" t="s">
        <v>205</v>
      </c>
      <c r="B158" s="287">
        <f>Margins!B158</f>
        <v>250</v>
      </c>
      <c r="C158" s="287">
        <f>Volume!J158</f>
        <v>1360.65</v>
      </c>
      <c r="D158" s="182">
        <f>Volume!M158</f>
        <v>-2.076286433969047</v>
      </c>
      <c r="E158" s="175">
        <f>Volume!C158*100</f>
        <v>-10</v>
      </c>
      <c r="F158" s="347">
        <f>'Open Int.'!D158*100</f>
        <v>4</v>
      </c>
      <c r="G158" s="176">
        <f>'Open Int.'!R158</f>
        <v>1313.163315</v>
      </c>
      <c r="H158" s="176">
        <f>'Open Int.'!Z158</f>
        <v>39.825514999999996</v>
      </c>
      <c r="I158" s="171">
        <f>'Open Int.'!O158</f>
        <v>0.9955445031602943</v>
      </c>
      <c r="J158" s="185">
        <f>IF(Volume!D158=0,0,Volume!F158/Volume!D158)</f>
        <v>0.5125408942202835</v>
      </c>
      <c r="K158" s="187">
        <f>IF('Open Int.'!E158=0,0,'Open Int.'!H158/'Open Int.'!E158)</f>
        <v>0.4589676940215373</v>
      </c>
    </row>
    <row r="159" spans="1:11" ht="15">
      <c r="A159" s="201" t="s">
        <v>37</v>
      </c>
      <c r="B159" s="287">
        <f>Margins!B159</f>
        <v>1600</v>
      </c>
      <c r="C159" s="287">
        <f>Volume!J159</f>
        <v>196.15</v>
      </c>
      <c r="D159" s="182">
        <f>Volume!M159</f>
        <v>-0.7338056680161886</v>
      </c>
      <c r="E159" s="175">
        <f>Volume!C159*100</f>
        <v>-11</v>
      </c>
      <c r="F159" s="347">
        <f>'Open Int.'!D159*100</f>
        <v>0</v>
      </c>
      <c r="G159" s="176">
        <f>'Open Int.'!R159</f>
        <v>53.415568</v>
      </c>
      <c r="H159" s="176">
        <f>'Open Int.'!Z159</f>
        <v>-0.26839999999999975</v>
      </c>
      <c r="I159" s="171">
        <f>'Open Int.'!O159</f>
        <v>0.9976498237367802</v>
      </c>
      <c r="J159" s="185">
        <f>IF(Volume!D159=0,0,Volume!F159/Volume!D159)</f>
        <v>0</v>
      </c>
      <c r="K159" s="187">
        <f>IF('Open Int.'!E159=0,0,'Open Int.'!H159/'Open Int.'!E159)</f>
        <v>0</v>
      </c>
    </row>
    <row r="160" spans="1:11" ht="15">
      <c r="A160" s="201" t="s">
        <v>299</v>
      </c>
      <c r="B160" s="287">
        <f>Margins!B160</f>
        <v>150</v>
      </c>
      <c r="C160" s="287">
        <f>Volume!J160</f>
        <v>1692.3</v>
      </c>
      <c r="D160" s="182">
        <f>Volume!M160</f>
        <v>2.719271623672228</v>
      </c>
      <c r="E160" s="175">
        <f>Volume!C160*100</f>
        <v>335</v>
      </c>
      <c r="F160" s="347">
        <f>'Open Int.'!D160*100</f>
        <v>-1</v>
      </c>
      <c r="G160" s="176">
        <f>'Open Int.'!R160</f>
        <v>289.687914</v>
      </c>
      <c r="H160" s="176">
        <f>'Open Int.'!Z160</f>
        <v>9.003338999999983</v>
      </c>
      <c r="I160" s="171">
        <f>'Open Int.'!O160</f>
        <v>0.7754994742376445</v>
      </c>
      <c r="J160" s="185">
        <f>IF(Volume!D160=0,0,Volume!F160/Volume!D160)</f>
        <v>0</v>
      </c>
      <c r="K160" s="187">
        <f>IF('Open Int.'!E160=0,0,'Open Int.'!H160/'Open Int.'!E160)</f>
        <v>0</v>
      </c>
    </row>
    <row r="161" spans="1:11" ht="15">
      <c r="A161" s="201" t="s">
        <v>428</v>
      </c>
      <c r="B161" s="287">
        <f>Margins!B161</f>
        <v>200</v>
      </c>
      <c r="C161" s="287">
        <f>Volume!J161</f>
        <v>1170.45</v>
      </c>
      <c r="D161" s="182">
        <f>Volume!M161</f>
        <v>0.8269802300038882</v>
      </c>
      <c r="E161" s="175">
        <f>Volume!C161*100</f>
        <v>-39</v>
      </c>
      <c r="F161" s="347">
        <f>'Open Int.'!D161*100</f>
        <v>-19</v>
      </c>
      <c r="G161" s="176">
        <f>'Open Int.'!R161</f>
        <v>2.645217</v>
      </c>
      <c r="H161" s="176">
        <f>'Open Int.'!Z161</f>
        <v>-0.6051629999999997</v>
      </c>
      <c r="I161" s="171">
        <f>'Open Int.'!O161</f>
        <v>1</v>
      </c>
      <c r="J161" s="185">
        <f>IF(Volume!D161=0,0,Volume!F161/Volume!D161)</f>
        <v>0</v>
      </c>
      <c r="K161" s="187">
        <f>IF('Open Int.'!E161=0,0,'Open Int.'!H161/'Open Int.'!E161)</f>
        <v>0</v>
      </c>
    </row>
    <row r="162" spans="1:11" ht="15">
      <c r="A162" s="201" t="s">
        <v>228</v>
      </c>
      <c r="B162" s="287">
        <f>Margins!B162</f>
        <v>188</v>
      </c>
      <c r="C162" s="287">
        <f>Volume!J162</f>
        <v>1288.15</v>
      </c>
      <c r="D162" s="182">
        <f>Volume!M162</f>
        <v>-1.7129558980619426</v>
      </c>
      <c r="E162" s="175">
        <f>Volume!C162*100</f>
        <v>-28.999999999999996</v>
      </c>
      <c r="F162" s="347">
        <f>'Open Int.'!D162*100</f>
        <v>0</v>
      </c>
      <c r="G162" s="176">
        <f>'Open Int.'!R162</f>
        <v>123.72577698000002</v>
      </c>
      <c r="H162" s="176">
        <f>'Open Int.'!Z162</f>
        <v>-2.3780580599999723</v>
      </c>
      <c r="I162" s="171">
        <f>'Open Int.'!O162</f>
        <v>0.996868271677432</v>
      </c>
      <c r="J162" s="185">
        <f>IF(Volume!D162=0,0,Volume!F162/Volume!D162)</f>
        <v>0</v>
      </c>
      <c r="K162" s="187">
        <f>IF('Open Int.'!E162=0,0,'Open Int.'!H162/'Open Int.'!E162)</f>
        <v>0.16666666666666666</v>
      </c>
    </row>
    <row r="163" spans="1:11" ht="15">
      <c r="A163" s="201" t="s">
        <v>429</v>
      </c>
      <c r="B163" s="287">
        <f>Margins!B163</f>
        <v>2600</v>
      </c>
      <c r="C163" s="287">
        <f>Volume!J163</f>
        <v>82.45</v>
      </c>
      <c r="D163" s="182">
        <f>Volume!M163</f>
        <v>-3.6236119228521266</v>
      </c>
      <c r="E163" s="175">
        <f>Volume!C163*100</f>
        <v>-66</v>
      </c>
      <c r="F163" s="347">
        <f>'Open Int.'!D163*100</f>
        <v>0</v>
      </c>
      <c r="G163" s="176">
        <f>'Open Int.'!R163</f>
        <v>57.837026</v>
      </c>
      <c r="H163" s="176">
        <f>'Open Int.'!Z163</f>
        <v>-2.0411299999999954</v>
      </c>
      <c r="I163" s="171">
        <f>'Open Int.'!O163</f>
        <v>1</v>
      </c>
      <c r="J163" s="185">
        <f>IF(Volume!D163=0,0,Volume!F163/Volume!D163)</f>
        <v>0</v>
      </c>
      <c r="K163" s="187">
        <f>IF('Open Int.'!E163=0,0,'Open Int.'!H163/'Open Int.'!E163)</f>
        <v>0</v>
      </c>
    </row>
    <row r="164" spans="1:11" ht="15">
      <c r="A164" s="201" t="s">
        <v>276</v>
      </c>
      <c r="B164" s="287">
        <f>Margins!B164</f>
        <v>350</v>
      </c>
      <c r="C164" s="287">
        <f>Volume!J164</f>
        <v>893.6</v>
      </c>
      <c r="D164" s="182">
        <f>Volume!M164</f>
        <v>-2.63143557613729</v>
      </c>
      <c r="E164" s="175">
        <f>Volume!C164*100</f>
        <v>-65</v>
      </c>
      <c r="F164" s="347">
        <f>'Open Int.'!D164*100</f>
        <v>10</v>
      </c>
      <c r="G164" s="176">
        <f>'Open Int.'!R164</f>
        <v>44.09916</v>
      </c>
      <c r="H164" s="176">
        <f>'Open Int.'!Z164</f>
        <v>2.7591112499999966</v>
      </c>
      <c r="I164" s="171">
        <f>'Open Int.'!O164</f>
        <v>0.9964539007092199</v>
      </c>
      <c r="J164" s="185">
        <f>IF(Volume!D164=0,0,Volume!F164/Volume!D164)</f>
        <v>0</v>
      </c>
      <c r="K164" s="187">
        <f>IF('Open Int.'!E164=0,0,'Open Int.'!H164/'Open Int.'!E164)</f>
        <v>0</v>
      </c>
    </row>
    <row r="165" spans="1:11" ht="15">
      <c r="A165" s="201" t="s">
        <v>180</v>
      </c>
      <c r="B165" s="287">
        <f>Margins!B165</f>
        <v>1500</v>
      </c>
      <c r="C165" s="287">
        <f>Volume!J165</f>
        <v>169.65</v>
      </c>
      <c r="D165" s="182">
        <f>Volume!M165</f>
        <v>-0.6442166910688107</v>
      </c>
      <c r="E165" s="175">
        <f>Volume!C165*100</f>
        <v>-35</v>
      </c>
      <c r="F165" s="347">
        <f>'Open Int.'!D165*100</f>
        <v>-2</v>
      </c>
      <c r="G165" s="176">
        <f>'Open Int.'!R165</f>
        <v>111.9944475</v>
      </c>
      <c r="H165" s="176">
        <f>'Open Int.'!Z165</f>
        <v>-2.2373024999999984</v>
      </c>
      <c r="I165" s="171">
        <f>'Open Int.'!O165</f>
        <v>0.9840945239718246</v>
      </c>
      <c r="J165" s="185">
        <f>IF(Volume!D165=0,0,Volume!F165/Volume!D165)</f>
        <v>0.03278688524590164</v>
      </c>
      <c r="K165" s="187">
        <f>IF('Open Int.'!E165=0,0,'Open Int.'!H165/'Open Int.'!E165)</f>
        <v>0.12716763005780346</v>
      </c>
    </row>
    <row r="166" spans="1:11" ht="15">
      <c r="A166" s="201" t="s">
        <v>181</v>
      </c>
      <c r="B166" s="287">
        <f>Margins!B166</f>
        <v>850</v>
      </c>
      <c r="C166" s="287">
        <f>Volume!J166</f>
        <v>342.65</v>
      </c>
      <c r="D166" s="182">
        <f>Volume!M166</f>
        <v>-3.069306930693076</v>
      </c>
      <c r="E166" s="175">
        <f>Volume!C166*100</f>
        <v>-31</v>
      </c>
      <c r="F166" s="347">
        <f>'Open Int.'!D166*100</f>
        <v>23</v>
      </c>
      <c r="G166" s="176">
        <f>'Open Int.'!R166</f>
        <v>15.52375825</v>
      </c>
      <c r="H166" s="176">
        <f>'Open Int.'!Z166</f>
        <v>2.4831432499999995</v>
      </c>
      <c r="I166" s="171">
        <f>'Open Int.'!O166</f>
        <v>0.9924953095684803</v>
      </c>
      <c r="J166" s="185">
        <f>IF(Volume!D166=0,0,Volume!F166/Volume!D166)</f>
        <v>0</v>
      </c>
      <c r="K166" s="187">
        <f>IF('Open Int.'!E166=0,0,'Open Int.'!H166/'Open Int.'!E166)</f>
        <v>0</v>
      </c>
    </row>
    <row r="167" spans="1:11" ht="15">
      <c r="A167" s="201" t="s">
        <v>150</v>
      </c>
      <c r="B167" s="287">
        <f>Margins!B167</f>
        <v>438</v>
      </c>
      <c r="C167" s="287">
        <f>Volume!J167</f>
        <v>535.65</v>
      </c>
      <c r="D167" s="182">
        <f>Volume!M167</f>
        <v>-1.2353646169447856</v>
      </c>
      <c r="E167" s="175">
        <f>Volume!C167*100</f>
        <v>-34</v>
      </c>
      <c r="F167" s="347">
        <f>'Open Int.'!D167*100</f>
        <v>-3</v>
      </c>
      <c r="G167" s="176">
        <f>'Open Int.'!R167</f>
        <v>232.9723971</v>
      </c>
      <c r="H167" s="176">
        <f>'Open Int.'!Z167</f>
        <v>-9.114094530000017</v>
      </c>
      <c r="I167" s="171">
        <f>'Open Int.'!O167</f>
        <v>0.9992950654582075</v>
      </c>
      <c r="J167" s="185">
        <f>IF(Volume!D167=0,0,Volume!F167/Volume!D167)</f>
        <v>0</v>
      </c>
      <c r="K167" s="187">
        <f>IF('Open Int.'!E167=0,0,'Open Int.'!H167/'Open Int.'!E167)</f>
        <v>0</v>
      </c>
    </row>
    <row r="168" spans="1:11" ht="15">
      <c r="A168" s="201" t="s">
        <v>430</v>
      </c>
      <c r="B168" s="287">
        <f>Margins!B168</f>
        <v>1250</v>
      </c>
      <c r="C168" s="287">
        <f>Volume!J168</f>
        <v>161.3</v>
      </c>
      <c r="D168" s="182">
        <f>Volume!M168</f>
        <v>-0.5548705302096038</v>
      </c>
      <c r="E168" s="175">
        <f>Volume!C168*100</f>
        <v>-8</v>
      </c>
      <c r="F168" s="347">
        <f>'Open Int.'!D168*100</f>
        <v>8</v>
      </c>
      <c r="G168" s="176">
        <f>'Open Int.'!R168</f>
        <v>66.37495</v>
      </c>
      <c r="H168" s="176">
        <f>'Open Int.'!Z168</f>
        <v>4.597024999999995</v>
      </c>
      <c r="I168" s="171">
        <f>'Open Int.'!O168</f>
        <v>0.9899756986634265</v>
      </c>
      <c r="J168" s="185">
        <f>IF(Volume!D168=0,0,Volume!F168/Volume!D168)</f>
        <v>0</v>
      </c>
      <c r="K168" s="187">
        <f>IF('Open Int.'!E168=0,0,'Open Int.'!H168/'Open Int.'!E168)</f>
        <v>0</v>
      </c>
    </row>
    <row r="169" spans="1:11" ht="15">
      <c r="A169" s="201" t="s">
        <v>431</v>
      </c>
      <c r="B169" s="287">
        <f>Margins!B169</f>
        <v>1050</v>
      </c>
      <c r="C169" s="287">
        <f>Volume!J169</f>
        <v>218.8</v>
      </c>
      <c r="D169" s="182">
        <f>Volume!M169</f>
        <v>2.964705882352946</v>
      </c>
      <c r="E169" s="175">
        <f>Volume!C169*100</f>
        <v>3</v>
      </c>
      <c r="F169" s="347">
        <f>'Open Int.'!D169*100</f>
        <v>6</v>
      </c>
      <c r="G169" s="176">
        <f>'Open Int.'!R169</f>
        <v>40.066656</v>
      </c>
      <c r="H169" s="176">
        <f>'Open Int.'!Z169</f>
        <v>3.273343500000003</v>
      </c>
      <c r="I169" s="171">
        <f>'Open Int.'!O169</f>
        <v>0.9971330275229358</v>
      </c>
      <c r="J169" s="185">
        <f>IF(Volume!D169=0,0,Volume!F169/Volume!D169)</f>
        <v>0.3333333333333333</v>
      </c>
      <c r="K169" s="187">
        <f>IF('Open Int.'!E169=0,0,'Open Int.'!H169/'Open Int.'!E169)</f>
        <v>0.2</v>
      </c>
    </row>
    <row r="170" spans="1:11" ht="15">
      <c r="A170" s="201" t="s">
        <v>151</v>
      </c>
      <c r="B170" s="287">
        <f>Margins!B170</f>
        <v>225</v>
      </c>
      <c r="C170" s="287">
        <f>Volume!J170</f>
        <v>1061.45</v>
      </c>
      <c r="D170" s="182">
        <f>Volume!M170</f>
        <v>-1.2696493349455737</v>
      </c>
      <c r="E170" s="175">
        <f>Volume!C170*100</f>
        <v>-27</v>
      </c>
      <c r="F170" s="347">
        <f>'Open Int.'!D170*100</f>
        <v>1</v>
      </c>
      <c r="G170" s="176">
        <f>'Open Int.'!R170</f>
        <v>169.5666375</v>
      </c>
      <c r="H170" s="176">
        <f>'Open Int.'!Z170</f>
        <v>0.21419775000003938</v>
      </c>
      <c r="I170" s="171">
        <f>'Open Int.'!O170</f>
        <v>0.9971830985915493</v>
      </c>
      <c r="J170" s="185">
        <f>IF(Volume!D170=0,0,Volume!F170/Volume!D170)</f>
        <v>0</v>
      </c>
      <c r="K170" s="187">
        <f>IF('Open Int.'!E170=0,0,'Open Int.'!H170/'Open Int.'!E170)</f>
        <v>0</v>
      </c>
    </row>
    <row r="171" spans="1:11" ht="15">
      <c r="A171" s="201" t="s">
        <v>214</v>
      </c>
      <c r="B171" s="287">
        <f>Margins!B171</f>
        <v>125</v>
      </c>
      <c r="C171" s="287">
        <f>Volume!J171</f>
        <v>1359.8</v>
      </c>
      <c r="D171" s="182">
        <f>Volume!M171</f>
        <v>-0.8819884831256021</v>
      </c>
      <c r="E171" s="175">
        <f>Volume!C171*100</f>
        <v>-24</v>
      </c>
      <c r="F171" s="347">
        <f>'Open Int.'!D171*100</f>
        <v>-1</v>
      </c>
      <c r="G171" s="176">
        <f>'Open Int.'!R171</f>
        <v>43.2246425</v>
      </c>
      <c r="H171" s="176">
        <f>'Open Int.'!Z171</f>
        <v>-0.6418600000000012</v>
      </c>
      <c r="I171" s="171">
        <f>'Open Int.'!O171</f>
        <v>0.9897758552890287</v>
      </c>
      <c r="J171" s="185">
        <f>IF(Volume!D171=0,0,Volume!F171/Volume!D171)</f>
        <v>0</v>
      </c>
      <c r="K171" s="187">
        <f>IF('Open Int.'!E171=0,0,'Open Int.'!H171/'Open Int.'!E171)</f>
        <v>0</v>
      </c>
    </row>
    <row r="172" spans="1:11" ht="15">
      <c r="A172" s="201" t="s">
        <v>229</v>
      </c>
      <c r="B172" s="287">
        <f>Margins!B172</f>
        <v>200</v>
      </c>
      <c r="C172" s="287">
        <f>Volume!J172</f>
        <v>1373.25</v>
      </c>
      <c r="D172" s="182">
        <f>Volume!M172</f>
        <v>4.7562743153558555</v>
      </c>
      <c r="E172" s="175">
        <f>Volume!C172*100</f>
        <v>225.99999999999997</v>
      </c>
      <c r="F172" s="347">
        <f>'Open Int.'!D172*100</f>
        <v>15</v>
      </c>
      <c r="G172" s="176">
        <f>'Open Int.'!R172</f>
        <v>241.47228</v>
      </c>
      <c r="H172" s="176">
        <f>'Open Int.'!Z172</f>
        <v>40.38021999999998</v>
      </c>
      <c r="I172" s="171">
        <f>'Open Int.'!O172</f>
        <v>0.9962465878070974</v>
      </c>
      <c r="J172" s="185">
        <f>IF(Volume!D172=0,0,Volume!F172/Volume!D172)</f>
        <v>0.19230769230769232</v>
      </c>
      <c r="K172" s="187">
        <f>IF('Open Int.'!E172=0,0,'Open Int.'!H172/'Open Int.'!E172)</f>
        <v>0.14634146341463414</v>
      </c>
    </row>
    <row r="173" spans="1:11" ht="15">
      <c r="A173" s="201" t="s">
        <v>91</v>
      </c>
      <c r="B173" s="287">
        <f>Margins!B173</f>
        <v>3800</v>
      </c>
      <c r="C173" s="287">
        <f>Volume!J173</f>
        <v>77.1</v>
      </c>
      <c r="D173" s="182">
        <f>Volume!M173</f>
        <v>0</v>
      </c>
      <c r="E173" s="175">
        <f>Volume!C173*100</f>
        <v>-34</v>
      </c>
      <c r="F173" s="347">
        <f>'Open Int.'!D173*100</f>
        <v>0</v>
      </c>
      <c r="G173" s="176">
        <f>'Open Int.'!R173</f>
        <v>52.062546</v>
      </c>
      <c r="H173" s="176">
        <f>'Open Int.'!Z173</f>
        <v>0.11719200000000285</v>
      </c>
      <c r="I173" s="171">
        <f>'Open Int.'!O173</f>
        <v>0.9983117613956106</v>
      </c>
      <c r="J173" s="185">
        <f>IF(Volume!D173=0,0,Volume!F173/Volume!D173)</f>
        <v>0.047619047619047616</v>
      </c>
      <c r="K173" s="187">
        <f>IF('Open Int.'!E173=0,0,'Open Int.'!H173/'Open Int.'!E173)</f>
        <v>0.009259259259259259</v>
      </c>
    </row>
    <row r="174" spans="1:14" ht="15">
      <c r="A174" s="201" t="s">
        <v>152</v>
      </c>
      <c r="B174" s="287">
        <f>Margins!B174</f>
        <v>1350</v>
      </c>
      <c r="C174" s="287">
        <f>Volume!J174</f>
        <v>240.85</v>
      </c>
      <c r="D174" s="182">
        <f>Volume!M174</f>
        <v>0.2706078268109932</v>
      </c>
      <c r="E174" s="175">
        <f>Volume!C174*100</f>
        <v>47</v>
      </c>
      <c r="F174" s="347">
        <f>'Open Int.'!D174*100</f>
        <v>0</v>
      </c>
      <c r="G174" s="176">
        <f>'Open Int.'!R174</f>
        <v>91.4965065</v>
      </c>
      <c r="H174" s="176">
        <f>'Open Int.'!Z174</f>
        <v>-0.01248750000000598</v>
      </c>
      <c r="I174" s="171">
        <f>'Open Int.'!O174</f>
        <v>0.9570007107320541</v>
      </c>
      <c r="J174" s="185">
        <f>IF(Volume!D174=0,0,Volume!F174/Volume!D174)</f>
        <v>0.25</v>
      </c>
      <c r="K174" s="187">
        <f>IF('Open Int.'!E174=0,0,'Open Int.'!H174/'Open Int.'!E174)</f>
        <v>0.14545454545454545</v>
      </c>
      <c r="N174" s="96"/>
    </row>
    <row r="175" spans="1:14" ht="15">
      <c r="A175" s="201" t="s">
        <v>208</v>
      </c>
      <c r="B175" s="287">
        <f>Margins!B175</f>
        <v>412</v>
      </c>
      <c r="C175" s="287">
        <f>Volume!J175</f>
        <v>677.85</v>
      </c>
      <c r="D175" s="182">
        <f>Volume!M175</f>
        <v>-1.4752906976744151</v>
      </c>
      <c r="E175" s="175">
        <f>Volume!C175*100</f>
        <v>-46</v>
      </c>
      <c r="F175" s="347">
        <f>'Open Int.'!D175*100</f>
        <v>3</v>
      </c>
      <c r="G175" s="176">
        <f>'Open Int.'!R175</f>
        <v>440.86225212</v>
      </c>
      <c r="H175" s="176">
        <f>'Open Int.'!Z175</f>
        <v>10.604389719999972</v>
      </c>
      <c r="I175" s="171">
        <f>'Open Int.'!O175</f>
        <v>0.9915748131255543</v>
      </c>
      <c r="J175" s="185">
        <f>IF(Volume!D175=0,0,Volume!F175/Volume!D175)</f>
        <v>0.034482758620689655</v>
      </c>
      <c r="K175" s="187">
        <f>IF('Open Int.'!E175=0,0,'Open Int.'!H175/'Open Int.'!E175)</f>
        <v>0.16010498687664043</v>
      </c>
      <c r="N175" s="96"/>
    </row>
    <row r="176" spans="1:14" ht="15">
      <c r="A176" s="177" t="s">
        <v>230</v>
      </c>
      <c r="B176" s="287">
        <f>Margins!B176</f>
        <v>400</v>
      </c>
      <c r="C176" s="287">
        <f>Volume!J176</f>
        <v>581.1</v>
      </c>
      <c r="D176" s="182">
        <f>Volume!M176</f>
        <v>-1.8743667679837932</v>
      </c>
      <c r="E176" s="175">
        <f>Volume!C176*100</f>
        <v>-22</v>
      </c>
      <c r="F176" s="347">
        <f>'Open Int.'!D176*100</f>
        <v>4</v>
      </c>
      <c r="G176" s="176">
        <f>'Open Int.'!R176</f>
        <v>90.372672</v>
      </c>
      <c r="H176" s="176">
        <f>'Open Int.'!Z176</f>
        <v>1.5663599999999889</v>
      </c>
      <c r="I176" s="171">
        <f>'Open Int.'!O176</f>
        <v>0.9837962962962963</v>
      </c>
      <c r="J176" s="185">
        <f>IF(Volume!D176=0,0,Volume!F176/Volume!D176)</f>
        <v>0</v>
      </c>
      <c r="K176" s="187">
        <f>IF('Open Int.'!E176=0,0,'Open Int.'!H176/'Open Int.'!E176)</f>
        <v>0.05</v>
      </c>
      <c r="N176" s="96"/>
    </row>
    <row r="177" spans="1:14" ht="15">
      <c r="A177" s="177" t="s">
        <v>185</v>
      </c>
      <c r="B177" s="287">
        <f>Margins!B177</f>
        <v>675</v>
      </c>
      <c r="C177" s="287">
        <f>Volume!J177</f>
        <v>614.95</v>
      </c>
      <c r="D177" s="182">
        <f>Volume!M177</f>
        <v>-0.5418081837295664</v>
      </c>
      <c r="E177" s="175">
        <f>Volume!C177*100</f>
        <v>45</v>
      </c>
      <c r="F177" s="347">
        <f>'Open Int.'!D177*100</f>
        <v>-3</v>
      </c>
      <c r="G177" s="176">
        <f>'Open Int.'!R177</f>
        <v>781.0772051250001</v>
      </c>
      <c r="H177" s="176">
        <f>'Open Int.'!Z177</f>
        <v>-9.138018374999774</v>
      </c>
      <c r="I177" s="171">
        <f>'Open Int.'!O177</f>
        <v>0.9956422384014455</v>
      </c>
      <c r="J177" s="185">
        <f>IF(Volume!D177=0,0,Volume!F177/Volume!D177)</f>
        <v>0.2837944664031621</v>
      </c>
      <c r="K177" s="187">
        <f>IF('Open Int.'!E177=0,0,'Open Int.'!H177/'Open Int.'!E177)</f>
        <v>0.3423583897399359</v>
      </c>
      <c r="N177" s="96"/>
    </row>
    <row r="178" spans="1:14" ht="15">
      <c r="A178" s="177" t="s">
        <v>206</v>
      </c>
      <c r="B178" s="287">
        <f>Margins!B178</f>
        <v>550</v>
      </c>
      <c r="C178" s="287">
        <f>Volume!J178</f>
        <v>842.25</v>
      </c>
      <c r="D178" s="182">
        <f>Volume!M178</f>
        <v>-1.0921261229522583</v>
      </c>
      <c r="E178" s="175">
        <f>Volume!C178*100</f>
        <v>-52</v>
      </c>
      <c r="F178" s="347">
        <f>'Open Int.'!D178*100</f>
        <v>-2</v>
      </c>
      <c r="G178" s="176">
        <f>'Open Int.'!R178</f>
        <v>207.57672375</v>
      </c>
      <c r="H178" s="176">
        <f>'Open Int.'!Z178</f>
        <v>-7.256567999999987</v>
      </c>
      <c r="I178" s="171">
        <f>'Open Int.'!O178</f>
        <v>0.9834858290560143</v>
      </c>
      <c r="J178" s="185">
        <f>IF(Volume!D178=0,0,Volume!F178/Volume!D178)</f>
        <v>0.5</v>
      </c>
      <c r="K178" s="187">
        <f>IF('Open Int.'!E178=0,0,'Open Int.'!H178/'Open Int.'!E178)</f>
        <v>0.4888888888888889</v>
      </c>
      <c r="N178" s="96"/>
    </row>
    <row r="179" spans="1:14" ht="15">
      <c r="A179" s="177" t="s">
        <v>118</v>
      </c>
      <c r="B179" s="287">
        <f>Margins!B179</f>
        <v>250</v>
      </c>
      <c r="C179" s="287">
        <f>Volume!J179</f>
        <v>1207</v>
      </c>
      <c r="D179" s="182">
        <f>Volume!M179</f>
        <v>0.5540050818511344</v>
      </c>
      <c r="E179" s="175">
        <f>Volume!C179*100</f>
        <v>-16</v>
      </c>
      <c r="F179" s="347">
        <f>'Open Int.'!D179*100</f>
        <v>3</v>
      </c>
      <c r="G179" s="176">
        <f>'Open Int.'!R179</f>
        <v>580.174725</v>
      </c>
      <c r="H179" s="176">
        <f>'Open Int.'!Z179</f>
        <v>23.84250874999998</v>
      </c>
      <c r="I179" s="171">
        <f>'Open Int.'!O179</f>
        <v>0.9901700733343736</v>
      </c>
      <c r="J179" s="185">
        <f>IF(Volume!D179=0,0,Volume!F179/Volume!D179)</f>
        <v>0.06224066390041494</v>
      </c>
      <c r="K179" s="187">
        <f>IF('Open Int.'!E179=0,0,'Open Int.'!H179/'Open Int.'!E179)</f>
        <v>0.0453125</v>
      </c>
      <c r="N179" s="96"/>
    </row>
    <row r="180" spans="1:14" ht="15">
      <c r="A180" s="177" t="s">
        <v>231</v>
      </c>
      <c r="B180" s="287">
        <f>Margins!B180</f>
        <v>206</v>
      </c>
      <c r="C180" s="287">
        <f>Volume!J180</f>
        <v>1063.7</v>
      </c>
      <c r="D180" s="182">
        <f>Volume!M180</f>
        <v>-2.791866575279868</v>
      </c>
      <c r="E180" s="175">
        <f>Volume!C180*100</f>
        <v>39</v>
      </c>
      <c r="F180" s="347">
        <f>'Open Int.'!D180*100</f>
        <v>18</v>
      </c>
      <c r="G180" s="176">
        <f>'Open Int.'!R180</f>
        <v>117.3399381</v>
      </c>
      <c r="H180" s="176">
        <f>'Open Int.'!Z180</f>
        <v>15.339424350000002</v>
      </c>
      <c r="I180" s="171">
        <f>'Open Int.'!O180</f>
        <v>0.9983193277310924</v>
      </c>
      <c r="J180" s="185">
        <f>IF(Volume!D180=0,0,Volume!F180/Volume!D180)</f>
        <v>0</v>
      </c>
      <c r="K180" s="187">
        <f>IF('Open Int.'!E180=0,0,'Open Int.'!H180/'Open Int.'!E180)</f>
        <v>0</v>
      </c>
      <c r="N180" s="96"/>
    </row>
    <row r="181" spans="1:14" ht="15">
      <c r="A181" s="177" t="s">
        <v>300</v>
      </c>
      <c r="B181" s="287">
        <f>Margins!B181</f>
        <v>7700</v>
      </c>
      <c r="C181" s="287">
        <f>Volume!J181</f>
        <v>52.8</v>
      </c>
      <c r="D181" s="182">
        <f>Volume!M181</f>
        <v>-0.1890359168241993</v>
      </c>
      <c r="E181" s="175">
        <f>Volume!C181*100</f>
        <v>-67</v>
      </c>
      <c r="F181" s="347">
        <f>'Open Int.'!D181*100</f>
        <v>1</v>
      </c>
      <c r="G181" s="176">
        <f>'Open Int.'!R181</f>
        <v>11.424336</v>
      </c>
      <c r="H181" s="176">
        <f>'Open Int.'!Z181</f>
        <v>0.059829000000000576</v>
      </c>
      <c r="I181" s="171">
        <f>'Open Int.'!O181</f>
        <v>0.99644128113879</v>
      </c>
      <c r="J181" s="185">
        <f>IF(Volume!D181=0,0,Volume!F181/Volume!D181)</f>
        <v>0</v>
      </c>
      <c r="K181" s="187">
        <f>IF('Open Int.'!E181=0,0,'Open Int.'!H181/'Open Int.'!E181)</f>
        <v>0</v>
      </c>
      <c r="N181" s="96"/>
    </row>
    <row r="182" spans="1:14" ht="15">
      <c r="A182" s="177" t="s">
        <v>301</v>
      </c>
      <c r="B182" s="287">
        <f>Margins!B182</f>
        <v>10450</v>
      </c>
      <c r="C182" s="287">
        <f>Volume!J182</f>
        <v>27.4</v>
      </c>
      <c r="D182" s="182">
        <f>Volume!M182</f>
        <v>0</v>
      </c>
      <c r="E182" s="175">
        <f>Volume!C182*100</f>
        <v>-59</v>
      </c>
      <c r="F182" s="347">
        <f>'Open Int.'!D182*100</f>
        <v>1</v>
      </c>
      <c r="G182" s="176">
        <f>'Open Int.'!R182</f>
        <v>232.49996</v>
      </c>
      <c r="H182" s="176">
        <f>'Open Int.'!Z182</f>
        <v>4.5812799999999925</v>
      </c>
      <c r="I182" s="171">
        <f>'Open Int.'!O182</f>
        <v>0.995935960591133</v>
      </c>
      <c r="J182" s="185">
        <f>IF(Volume!D182=0,0,Volume!F182/Volume!D182)</f>
        <v>0.08663366336633663</v>
      </c>
      <c r="K182" s="187">
        <f>IF('Open Int.'!E182=0,0,'Open Int.'!H182/'Open Int.'!E182)</f>
        <v>0.17708333333333334</v>
      </c>
      <c r="N182" s="96"/>
    </row>
    <row r="183" spans="1:14" ht="15">
      <c r="A183" s="177" t="s">
        <v>173</v>
      </c>
      <c r="B183" s="287">
        <f>Margins!B183</f>
        <v>2950</v>
      </c>
      <c r="C183" s="287">
        <f>Volume!J183</f>
        <v>66.5</v>
      </c>
      <c r="D183" s="182">
        <f>Volume!M183</f>
        <v>-2.564102564102564</v>
      </c>
      <c r="E183" s="175">
        <f>Volume!C183*100</f>
        <v>-43</v>
      </c>
      <c r="F183" s="347">
        <f>'Open Int.'!D183*100</f>
        <v>-1</v>
      </c>
      <c r="G183" s="176">
        <f>'Open Int.'!R183</f>
        <v>38.0775675</v>
      </c>
      <c r="H183" s="176">
        <f>'Open Int.'!Z183</f>
        <v>-1.2235124999999982</v>
      </c>
      <c r="I183" s="171">
        <f>'Open Int.'!O183</f>
        <v>0.9927872230808862</v>
      </c>
      <c r="J183" s="185">
        <f>IF(Volume!D183=0,0,Volume!F183/Volume!D183)</f>
        <v>0.08333333333333333</v>
      </c>
      <c r="K183" s="187">
        <f>IF('Open Int.'!E183=0,0,'Open Int.'!H183/'Open Int.'!E183)</f>
        <v>0.09649122807017543</v>
      </c>
      <c r="N183" s="96"/>
    </row>
    <row r="184" spans="1:14" ht="15">
      <c r="A184" s="177" t="s">
        <v>302</v>
      </c>
      <c r="B184" s="287">
        <f>Margins!B184</f>
        <v>200</v>
      </c>
      <c r="C184" s="287">
        <f>Volume!J184</f>
        <v>803.4</v>
      </c>
      <c r="D184" s="182">
        <f>Volume!M184</f>
        <v>-2.066191259828128</v>
      </c>
      <c r="E184" s="175">
        <f>Volume!C184*100</f>
        <v>61</v>
      </c>
      <c r="F184" s="347">
        <f>'Open Int.'!D184*100</f>
        <v>6</v>
      </c>
      <c r="G184" s="176">
        <f>'Open Int.'!R184</f>
        <v>68.20866</v>
      </c>
      <c r="H184" s="176">
        <f>'Open Int.'!Z184</f>
        <v>2.2853339999999918</v>
      </c>
      <c r="I184" s="171">
        <f>'Open Int.'!O184</f>
        <v>1</v>
      </c>
      <c r="J184" s="185">
        <f>IF(Volume!D184=0,0,Volume!F184/Volume!D184)</f>
        <v>0</v>
      </c>
      <c r="K184" s="187">
        <f>IF('Open Int.'!E184=0,0,'Open Int.'!H184/'Open Int.'!E184)</f>
        <v>0</v>
      </c>
      <c r="N184" s="96"/>
    </row>
    <row r="185" spans="1:14" ht="15">
      <c r="A185" s="177" t="s">
        <v>82</v>
      </c>
      <c r="B185" s="287">
        <f>Margins!B185</f>
        <v>2100</v>
      </c>
      <c r="C185" s="287">
        <f>Volume!J185</f>
        <v>121.55</v>
      </c>
      <c r="D185" s="182">
        <f>Volume!M185</f>
        <v>0.04115226337448326</v>
      </c>
      <c r="E185" s="175">
        <f>Volume!C185*100</f>
        <v>143</v>
      </c>
      <c r="F185" s="347">
        <f>'Open Int.'!D185*100</f>
        <v>0</v>
      </c>
      <c r="G185" s="176">
        <f>'Open Int.'!R185</f>
        <v>99.9833835</v>
      </c>
      <c r="H185" s="176">
        <f>'Open Int.'!Z185</f>
        <v>0.5259135000000015</v>
      </c>
      <c r="I185" s="171">
        <f>'Open Int.'!O185</f>
        <v>0.9989788103140158</v>
      </c>
      <c r="J185" s="185">
        <f>IF(Volume!D185=0,0,Volume!F185/Volume!D185)</f>
        <v>0</v>
      </c>
      <c r="K185" s="187">
        <f>IF('Open Int.'!E185=0,0,'Open Int.'!H185/'Open Int.'!E185)</f>
        <v>0</v>
      </c>
      <c r="N185" s="96"/>
    </row>
    <row r="186" spans="1:14" ht="15">
      <c r="A186" s="177" t="s">
        <v>432</v>
      </c>
      <c r="B186" s="287">
        <f>Margins!B186</f>
        <v>700</v>
      </c>
      <c r="C186" s="287">
        <f>Volume!J186</f>
        <v>274.65</v>
      </c>
      <c r="D186" s="182">
        <f>Volume!M186</f>
        <v>-0.4169688179840587</v>
      </c>
      <c r="E186" s="175">
        <f>Volume!C186*100</f>
        <v>-66</v>
      </c>
      <c r="F186" s="347">
        <f>'Open Int.'!D186*100</f>
        <v>0</v>
      </c>
      <c r="G186" s="176">
        <f>'Open Int.'!R186</f>
        <v>28.953603</v>
      </c>
      <c r="H186" s="176">
        <f>'Open Int.'!Z186</f>
        <v>-0.15984500000000068</v>
      </c>
      <c r="I186" s="171">
        <f>'Open Int.'!O186</f>
        <v>0.99933598937583</v>
      </c>
      <c r="J186" s="185">
        <f>IF(Volume!D186=0,0,Volume!F186/Volume!D186)</f>
        <v>0</v>
      </c>
      <c r="K186" s="187">
        <f>IF('Open Int.'!E186=0,0,'Open Int.'!H186/'Open Int.'!E186)</f>
        <v>0</v>
      </c>
      <c r="N186" s="96"/>
    </row>
    <row r="187" spans="1:14" ht="15">
      <c r="A187" s="177" t="s">
        <v>433</v>
      </c>
      <c r="B187" s="287">
        <f>Margins!B187</f>
        <v>450</v>
      </c>
      <c r="C187" s="287">
        <f>Volume!J187</f>
        <v>539.25</v>
      </c>
      <c r="D187" s="182">
        <f>Volume!M187</f>
        <v>-1.1547979103656778</v>
      </c>
      <c r="E187" s="175">
        <f>Volume!C187*100</f>
        <v>-28.000000000000004</v>
      </c>
      <c r="F187" s="347">
        <f>'Open Int.'!D187*100</f>
        <v>0</v>
      </c>
      <c r="G187" s="176">
        <f>'Open Int.'!R187</f>
        <v>237.906315</v>
      </c>
      <c r="H187" s="176">
        <f>'Open Int.'!Z187</f>
        <v>-1.4782972499999971</v>
      </c>
      <c r="I187" s="171">
        <f>'Open Int.'!O187</f>
        <v>0.994390044879641</v>
      </c>
      <c r="J187" s="185">
        <f>IF(Volume!D187=0,0,Volume!F187/Volume!D187)</f>
        <v>0</v>
      </c>
      <c r="K187" s="187">
        <f>IF('Open Int.'!E187=0,0,'Open Int.'!H187/'Open Int.'!E187)</f>
        <v>0.03058103975535168</v>
      </c>
      <c r="N187" s="96"/>
    </row>
    <row r="188" spans="1:14" ht="15">
      <c r="A188" s="177" t="s">
        <v>153</v>
      </c>
      <c r="B188" s="287">
        <f>Margins!B188</f>
        <v>450</v>
      </c>
      <c r="C188" s="287">
        <f>Volume!J188</f>
        <v>569.9</v>
      </c>
      <c r="D188" s="182">
        <f>Volume!M188</f>
        <v>-0.9816697072365524</v>
      </c>
      <c r="E188" s="175">
        <f>Volume!C188*100</f>
        <v>-50</v>
      </c>
      <c r="F188" s="347">
        <f>'Open Int.'!D188*100</f>
        <v>-4</v>
      </c>
      <c r="G188" s="176">
        <f>'Open Int.'!R188</f>
        <v>42.6997575</v>
      </c>
      <c r="H188" s="176">
        <f>'Open Int.'!Z188</f>
        <v>-2.314007999999994</v>
      </c>
      <c r="I188" s="171">
        <f>'Open Int.'!O188</f>
        <v>0.9981981981981982</v>
      </c>
      <c r="J188" s="185">
        <f>IF(Volume!D188=0,0,Volume!F188/Volume!D188)</f>
        <v>0</v>
      </c>
      <c r="K188" s="187">
        <f>IF('Open Int.'!E188=0,0,'Open Int.'!H188/'Open Int.'!E188)</f>
        <v>0</v>
      </c>
      <c r="N188" s="96"/>
    </row>
    <row r="189" spans="1:14" ht="15">
      <c r="A189" s="177" t="s">
        <v>154</v>
      </c>
      <c r="B189" s="287">
        <f>Margins!B189</f>
        <v>6900</v>
      </c>
      <c r="C189" s="287">
        <f>Volume!J189</f>
        <v>47.6</v>
      </c>
      <c r="D189" s="182">
        <f>Volume!M189</f>
        <v>-1.3471502590673545</v>
      </c>
      <c r="E189" s="175">
        <f>Volume!C189*100</f>
        <v>-28.000000000000004</v>
      </c>
      <c r="F189" s="347">
        <f>'Open Int.'!D189*100</f>
        <v>-1</v>
      </c>
      <c r="G189" s="176">
        <f>'Open Int.'!R189</f>
        <v>34.420512</v>
      </c>
      <c r="H189" s="176">
        <f>'Open Int.'!Z189</f>
        <v>-0.8029529999999951</v>
      </c>
      <c r="I189" s="171">
        <f>'Open Int.'!O189</f>
        <v>0.9809160305343512</v>
      </c>
      <c r="J189" s="185">
        <f>IF(Volume!D189=0,0,Volume!F189/Volume!D189)</f>
        <v>0</v>
      </c>
      <c r="K189" s="187">
        <f>IF('Open Int.'!E189=0,0,'Open Int.'!H189/'Open Int.'!E189)</f>
        <v>0</v>
      </c>
      <c r="N189" s="96"/>
    </row>
    <row r="190" spans="1:14" ht="15">
      <c r="A190" s="177" t="s">
        <v>303</v>
      </c>
      <c r="B190" s="287">
        <f>Margins!B190</f>
        <v>3600</v>
      </c>
      <c r="C190" s="287">
        <f>Volume!J190</f>
        <v>93</v>
      </c>
      <c r="D190" s="182">
        <f>Volume!M190</f>
        <v>-1.116427432216903</v>
      </c>
      <c r="E190" s="175">
        <f>Volume!C190*100</f>
        <v>-47</v>
      </c>
      <c r="F190" s="347">
        <f>'Open Int.'!D190*100</f>
        <v>-1</v>
      </c>
      <c r="G190" s="176">
        <f>'Open Int.'!R190</f>
        <v>53.26668</v>
      </c>
      <c r="H190" s="176">
        <f>'Open Int.'!Z190</f>
        <v>-0.8722619999999992</v>
      </c>
      <c r="I190" s="171">
        <f>'Open Int.'!O190</f>
        <v>0.9981143934632307</v>
      </c>
      <c r="J190" s="185">
        <f>IF(Volume!D190=0,0,Volume!F190/Volume!D190)</f>
        <v>0</v>
      </c>
      <c r="K190" s="187">
        <f>IF('Open Int.'!E190=0,0,'Open Int.'!H190/'Open Int.'!E190)</f>
        <v>0</v>
      </c>
      <c r="N190" s="96"/>
    </row>
    <row r="191" spans="1:14" ht="15">
      <c r="A191" s="177" t="s">
        <v>155</v>
      </c>
      <c r="B191" s="287">
        <f>Margins!B191</f>
        <v>525</v>
      </c>
      <c r="C191" s="287">
        <f>Volume!J191</f>
        <v>472.8</v>
      </c>
      <c r="D191" s="182">
        <f>Volume!M191</f>
        <v>-1.4999999999999978</v>
      </c>
      <c r="E191" s="175">
        <f>Volume!C191*100</f>
        <v>-32</v>
      </c>
      <c r="F191" s="347">
        <f>'Open Int.'!D191*100</f>
        <v>5</v>
      </c>
      <c r="G191" s="176">
        <f>'Open Int.'!R191</f>
        <v>66.796002</v>
      </c>
      <c r="H191" s="176">
        <f>'Open Int.'!Z191</f>
        <v>2.5864020000000068</v>
      </c>
      <c r="I191" s="171">
        <f>'Open Int.'!O191</f>
        <v>0.9988851727982163</v>
      </c>
      <c r="J191" s="185">
        <f>IF(Volume!D191=0,0,Volume!F191/Volume!D191)</f>
        <v>0</v>
      </c>
      <c r="K191" s="187">
        <f>IF('Open Int.'!E191=0,0,'Open Int.'!H191/'Open Int.'!E191)</f>
        <v>0.18181818181818182</v>
      </c>
      <c r="N191" s="96"/>
    </row>
    <row r="192" spans="1:14" ht="15">
      <c r="A192" s="177" t="s">
        <v>38</v>
      </c>
      <c r="B192" s="287">
        <f>Margins!B192</f>
        <v>600</v>
      </c>
      <c r="C192" s="287">
        <f>Volume!J192</f>
        <v>545.4</v>
      </c>
      <c r="D192" s="182">
        <f>Volume!M192</f>
        <v>2.470643494598399</v>
      </c>
      <c r="E192" s="175">
        <f>Volume!C192*100</f>
        <v>87</v>
      </c>
      <c r="F192" s="347">
        <f>'Open Int.'!D192*100</f>
        <v>0</v>
      </c>
      <c r="G192" s="176">
        <f>'Open Int.'!R192</f>
        <v>297.395712</v>
      </c>
      <c r="H192" s="176">
        <f>'Open Int.'!Z192</f>
        <v>6.595601999999985</v>
      </c>
      <c r="I192" s="171">
        <f>'Open Int.'!O192</f>
        <v>0.9939480633802817</v>
      </c>
      <c r="J192" s="185">
        <f>IF(Volume!D192=0,0,Volume!F192/Volume!D192)</f>
        <v>0</v>
      </c>
      <c r="K192" s="187">
        <f>IF('Open Int.'!E192=0,0,'Open Int.'!H192/'Open Int.'!E192)</f>
        <v>0.07352941176470588</v>
      </c>
      <c r="N192" s="96"/>
    </row>
    <row r="193" spans="1:14" ht="15">
      <c r="A193" s="177" t="s">
        <v>156</v>
      </c>
      <c r="B193" s="287">
        <f>Margins!B193</f>
        <v>600</v>
      </c>
      <c r="C193" s="287">
        <f>Volume!J193</f>
        <v>414.4</v>
      </c>
      <c r="D193" s="182">
        <f>Volume!M193</f>
        <v>-1.602754363053544</v>
      </c>
      <c r="E193" s="175">
        <f>Volume!C193*100</f>
        <v>-60</v>
      </c>
      <c r="F193" s="347">
        <f>'Open Int.'!D193*100</f>
        <v>1</v>
      </c>
      <c r="G193" s="176">
        <f>'Open Int.'!R193</f>
        <v>25.510464</v>
      </c>
      <c r="H193" s="176">
        <f>'Open Int.'!Z193</f>
        <v>-0.08703300000000169</v>
      </c>
      <c r="I193" s="171">
        <f>'Open Int.'!O193</f>
        <v>1</v>
      </c>
      <c r="J193" s="185">
        <f>IF(Volume!D193=0,0,Volume!F193/Volume!D193)</f>
        <v>0</v>
      </c>
      <c r="K193" s="187">
        <f>IF('Open Int.'!E193=0,0,'Open Int.'!H193/'Open Int.'!E193)</f>
        <v>0</v>
      </c>
      <c r="N193" s="96"/>
    </row>
    <row r="194" spans="1:14" ht="15">
      <c r="A194" s="177" t="s">
        <v>395</v>
      </c>
      <c r="B194" s="287">
        <f>Margins!B194</f>
        <v>700</v>
      </c>
      <c r="C194" s="287">
        <f>Volume!J194</f>
        <v>287.2</v>
      </c>
      <c r="D194" s="182">
        <f>Volume!M194</f>
        <v>-1.50891632373115</v>
      </c>
      <c r="E194" s="175">
        <f>Volume!C194*100</f>
        <v>12</v>
      </c>
      <c r="F194" s="347">
        <f>'Open Int.'!D194*100</f>
        <v>5</v>
      </c>
      <c r="G194" s="176">
        <f>'Open Int.'!R194</f>
        <v>74.3848</v>
      </c>
      <c r="H194" s="176">
        <f>'Open Int.'!Z194</f>
        <v>2.207967999999994</v>
      </c>
      <c r="I194" s="171">
        <f>'Open Int.'!O194</f>
        <v>0.9954054054054055</v>
      </c>
      <c r="J194" s="185">
        <f>IF(Volume!D194=0,0,Volume!F194/Volume!D194)</f>
        <v>0</v>
      </c>
      <c r="K194" s="187">
        <f>IF('Open Int.'!E194=0,0,'Open Int.'!H194/'Open Int.'!E194)</f>
        <v>0</v>
      </c>
      <c r="N194" s="96"/>
    </row>
    <row r="195" spans="6:9" ht="15" hidden="1">
      <c r="F195" s="10"/>
      <c r="G195" s="174">
        <f>'Open Int.'!R195</f>
        <v>59305.432828305</v>
      </c>
      <c r="H195" s="131">
        <f>'Open Int.'!Z195</f>
        <v>2193.5658552849986</v>
      </c>
      <c r="I195" s="100"/>
    </row>
    <row r="196" spans="6:9" ht="15">
      <c r="F196" s="10"/>
      <c r="I196" s="100"/>
    </row>
    <row r="197" spans="6:9" ht="15">
      <c r="F197" s="10"/>
      <c r="I197" s="100"/>
    </row>
    <row r="198" spans="6:9" ht="15">
      <c r="F198" s="10"/>
      <c r="I198" s="100"/>
    </row>
    <row r="199" spans="1:8" ht="15.75">
      <c r="A199" s="13"/>
      <c r="B199" s="13"/>
      <c r="C199" s="13"/>
      <c r="D199" s="14"/>
      <c r="E199" s="15"/>
      <c r="F199" s="8"/>
      <c r="G199" s="73"/>
      <c r="H199" s="73"/>
    </row>
    <row r="200" spans="2:10" ht="15.75" thickBot="1">
      <c r="B200" s="40" t="s">
        <v>53</v>
      </c>
      <c r="C200" s="41"/>
      <c r="D200" s="16"/>
      <c r="E200" s="11"/>
      <c r="F200" s="11"/>
      <c r="G200" s="12"/>
      <c r="H200" s="17"/>
      <c r="I200" s="17"/>
      <c r="J200" s="7"/>
    </row>
    <row r="201" spans="1:11" ht="15.75" thickBot="1">
      <c r="A201" s="29"/>
      <c r="B201" s="130" t="s">
        <v>182</v>
      </c>
      <c r="C201" s="130" t="s">
        <v>74</v>
      </c>
      <c r="D201" s="253" t="s">
        <v>9</v>
      </c>
      <c r="E201" s="130" t="s">
        <v>84</v>
      </c>
      <c r="F201" s="130" t="s">
        <v>49</v>
      </c>
      <c r="G201" s="18"/>
      <c r="I201" s="11"/>
      <c r="K201" s="12"/>
    </row>
    <row r="202" spans="1:11" ht="15">
      <c r="A202" s="192" t="s">
        <v>60</v>
      </c>
      <c r="B202" s="236">
        <f>'Open Int.'!$V$4</f>
        <v>105.770192</v>
      </c>
      <c r="C202" s="236">
        <f>'Open Int.'!$V$6</f>
        <v>88.7119025</v>
      </c>
      <c r="D202" s="236">
        <f>'Open Int.'!$V$8</f>
        <v>14718.986945</v>
      </c>
      <c r="E202" s="250">
        <f>F202-(D202+C202+B202)</f>
        <v>30115.595368345006</v>
      </c>
      <c r="F202" s="250">
        <f>'Open Int.'!$V$195</f>
        <v>45029.064407845006</v>
      </c>
      <c r="G202" s="19"/>
      <c r="H202" s="42" t="s">
        <v>59</v>
      </c>
      <c r="I202" s="43"/>
      <c r="J202" s="65">
        <f>F205</f>
        <v>59305.432828305005</v>
      </c>
      <c r="K202" s="17"/>
    </row>
    <row r="203" spans="1:11" ht="15">
      <c r="A203" s="202" t="s">
        <v>61</v>
      </c>
      <c r="B203" s="237">
        <f>'Open Int.'!$W$4</f>
        <v>0</v>
      </c>
      <c r="C203" s="237">
        <f>'Open Int.'!$W$6</f>
        <v>0</v>
      </c>
      <c r="D203" s="237">
        <f>'Open Int.'!$W$8</f>
        <v>5056.568075</v>
      </c>
      <c r="E203" s="252">
        <f>F203-(D203+C203+B203)</f>
        <v>1871.7776321300034</v>
      </c>
      <c r="F203" s="237">
        <f>'Open Int.'!$W$195</f>
        <v>6928.345707130004</v>
      </c>
      <c r="G203" s="20"/>
      <c r="H203" s="42" t="s">
        <v>66</v>
      </c>
      <c r="I203" s="43"/>
      <c r="J203" s="65">
        <f>'Open Int.'!$Z$195</f>
        <v>2193.5658552849986</v>
      </c>
      <c r="K203" s="132">
        <f>J203/(J202-J203)</f>
        <v>0.03840823232623883</v>
      </c>
    </row>
    <row r="204" spans="1:11" ht="15.75" thickBot="1">
      <c r="A204" s="204" t="s">
        <v>62</v>
      </c>
      <c r="B204" s="237">
        <f>'Open Int.'!$X$4</f>
        <v>0</v>
      </c>
      <c r="C204" s="237">
        <f>'Open Int.'!$X$6</f>
        <v>0</v>
      </c>
      <c r="D204" s="237">
        <f>'Open Int.'!$X$8</f>
        <v>6971.5104875</v>
      </c>
      <c r="E204" s="252">
        <f>F204-(D204+C204+B204)</f>
        <v>376.5122258300016</v>
      </c>
      <c r="F204" s="237">
        <f>'Open Int.'!$X$195</f>
        <v>7348.022713330001</v>
      </c>
      <c r="G204" s="19"/>
      <c r="H204" s="348"/>
      <c r="I204" s="348"/>
      <c r="J204" s="349"/>
      <c r="K204" s="350"/>
    </row>
    <row r="205" spans="1:10" ht="15.75" thickBot="1">
      <c r="A205" s="201" t="s">
        <v>11</v>
      </c>
      <c r="B205" s="30">
        <f>SUM(B202:B204)</f>
        <v>105.770192</v>
      </c>
      <c r="C205" s="30">
        <f>SUM(C202:C204)</f>
        <v>88.7119025</v>
      </c>
      <c r="D205" s="254">
        <f>SUM(D202:D204)</f>
        <v>26747.0655075</v>
      </c>
      <c r="E205" s="254">
        <f>SUM(E202:E204)</f>
        <v>32363.885226305014</v>
      </c>
      <c r="F205" s="30">
        <f>SUM(F202:F204)</f>
        <v>59305.432828305005</v>
      </c>
      <c r="G205" s="22"/>
      <c r="H205" s="44" t="s">
        <v>67</v>
      </c>
      <c r="I205" s="45"/>
      <c r="J205" s="21">
        <f>Volume!P196</f>
        <v>0.21467998857209428</v>
      </c>
    </row>
    <row r="206" spans="1:11" ht="15">
      <c r="A206" s="192" t="s">
        <v>54</v>
      </c>
      <c r="B206" s="237">
        <f>'Open Int.'!$S$4</f>
        <v>104.99063575</v>
      </c>
      <c r="C206" s="237">
        <f>'Open Int.'!$S$6</f>
        <v>88.3401675</v>
      </c>
      <c r="D206" s="237">
        <f>'Open Int.'!$S$8</f>
        <v>24771.64573</v>
      </c>
      <c r="E206" s="252">
        <f>F206-(D206+C206+B206)</f>
        <v>31932.01932492496</v>
      </c>
      <c r="F206" s="237">
        <f>'Open Int.'!$S$195</f>
        <v>56896.99585817496</v>
      </c>
      <c r="G206" s="20"/>
      <c r="H206" s="44" t="s">
        <v>68</v>
      </c>
      <c r="I206" s="45"/>
      <c r="J206" s="23">
        <f>'Open Int.'!E196</f>
        <v>0.2587294037038884</v>
      </c>
      <c r="K206" s="12"/>
    </row>
    <row r="207" spans="1:10" ht="15.75" thickBot="1">
      <c r="A207" s="204" t="s">
        <v>65</v>
      </c>
      <c r="B207" s="251">
        <f>B205-B206</f>
        <v>0.7795562499999988</v>
      </c>
      <c r="C207" s="251">
        <f>C205-C206</f>
        <v>0.3717349999999868</v>
      </c>
      <c r="D207" s="255">
        <f>D205-D206</f>
        <v>1975.4197774999993</v>
      </c>
      <c r="E207" s="251">
        <f>E205-E206</f>
        <v>431.8659013800534</v>
      </c>
      <c r="F207" s="251">
        <f>F205-F206</f>
        <v>2408.4369701300457</v>
      </c>
      <c r="G207" s="20"/>
      <c r="J207" s="66"/>
    </row>
    <row r="208" ht="15">
      <c r="G208" s="90"/>
    </row>
    <row r="209" spans="4:9" ht="15">
      <c r="D209" s="50"/>
      <c r="E209" s="26"/>
      <c r="I209" s="24"/>
    </row>
    <row r="210" spans="3:8" ht="15">
      <c r="C210" s="50"/>
      <c r="D210" s="50"/>
      <c r="E210" s="98"/>
      <c r="F210" s="266"/>
      <c r="H210" s="26"/>
    </row>
    <row r="211" spans="4:7" ht="15">
      <c r="D211" s="50"/>
      <c r="E211" s="26"/>
      <c r="F211" s="26"/>
      <c r="G211" s="26"/>
    </row>
    <row r="212" spans="4:5" ht="15">
      <c r="D212" s="50"/>
      <c r="E212" s="26"/>
    </row>
    <row r="215" ht="15">
      <c r="A215" s="7" t="s">
        <v>120</v>
      </c>
    </row>
    <row r="216" ht="15">
      <c r="A216" s="7" t="s">
        <v>115</v>
      </c>
    </row>
    <row r="230" ht="15">
      <c r="G230"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56"/>
  <sheetViews>
    <sheetView workbookViewId="0" topLeftCell="A1">
      <selection activeCell="C60" sqref="C60"/>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2">
        <f ca="1">NOW()</f>
        <v>39240.76942835648</v>
      </c>
    </row>
    <row r="2" spans="1:3" ht="13.5">
      <c r="A2" s="94" t="s">
        <v>128</v>
      </c>
      <c r="B2" s="94" t="s">
        <v>129</v>
      </c>
      <c r="C2" s="95" t="s">
        <v>130</v>
      </c>
    </row>
    <row r="3" spans="1:3" ht="13.5">
      <c r="A3" s="25" t="s">
        <v>394</v>
      </c>
      <c r="B3" s="92">
        <v>39233</v>
      </c>
      <c r="C3" s="93">
        <f>B3-D1</f>
        <v>-7.769428356477874</v>
      </c>
    </row>
    <row r="4" spans="1:3" ht="13.5">
      <c r="A4" s="25" t="s">
        <v>400</v>
      </c>
      <c r="B4" s="92">
        <v>39261</v>
      </c>
      <c r="C4" s="93">
        <f>B4-D1</f>
        <v>20.230571643522126</v>
      </c>
    </row>
    <row r="5" spans="1:3" ht="13.5">
      <c r="A5" s="25" t="s">
        <v>402</v>
      </c>
      <c r="B5" s="92">
        <v>39289</v>
      </c>
      <c r="C5" s="93">
        <f>B5-D1</f>
        <v>48.230571643522126</v>
      </c>
    </row>
    <row r="6" spans="1:3" ht="13.5">
      <c r="A6" s="51"/>
      <c r="B6" s="97"/>
      <c r="C6" s="93"/>
    </row>
    <row r="7" spans="1:3" ht="13.5">
      <c r="A7" s="437" t="s">
        <v>131</v>
      </c>
      <c r="B7" s="437"/>
      <c r="C7" s="437"/>
    </row>
    <row r="8" spans="1:3" ht="13.5">
      <c r="A8" s="91" t="s">
        <v>114</v>
      </c>
      <c r="B8" s="91" t="s">
        <v>116</v>
      </c>
      <c r="C8" s="91" t="s">
        <v>125</v>
      </c>
    </row>
    <row r="9" spans="1:8" ht="14.25">
      <c r="A9" s="379" t="s">
        <v>185</v>
      </c>
      <c r="B9" s="380">
        <v>39241</v>
      </c>
      <c r="C9" s="379" t="s">
        <v>474</v>
      </c>
      <c r="D9"/>
      <c r="E9" s="376"/>
      <c r="G9"/>
      <c r="H9"/>
    </row>
    <row r="10" spans="1:10" ht="14.25">
      <c r="A10" s="379" t="s">
        <v>288</v>
      </c>
      <c r="B10" s="380">
        <v>39244</v>
      </c>
      <c r="C10" s="379" t="s">
        <v>470</v>
      </c>
      <c r="D10"/>
      <c r="E10"/>
      <c r="G10"/>
      <c r="H10"/>
      <c r="J10"/>
    </row>
    <row r="11" spans="1:10" ht="14.25">
      <c r="A11" s="379" t="s">
        <v>420</v>
      </c>
      <c r="B11" s="380">
        <v>39244</v>
      </c>
      <c r="C11" s="379" t="s">
        <v>468</v>
      </c>
      <c r="D11" s="376"/>
      <c r="E11"/>
      <c r="G11"/>
      <c r="H11"/>
      <c r="J11"/>
    </row>
    <row r="12" spans="1:10" ht="14.25">
      <c r="A12" s="379" t="s">
        <v>4</v>
      </c>
      <c r="B12" s="380">
        <v>39245</v>
      </c>
      <c r="C12" s="379" t="s">
        <v>466</v>
      </c>
      <c r="D12" s="376"/>
      <c r="E12"/>
      <c r="G12"/>
      <c r="H12"/>
      <c r="J12"/>
    </row>
    <row r="13" spans="1:10" ht="14.25">
      <c r="A13" s="379" t="s">
        <v>224</v>
      </c>
      <c r="B13" s="380">
        <v>39245</v>
      </c>
      <c r="C13" s="379" t="s">
        <v>471</v>
      </c>
      <c r="D13" t="s">
        <v>399</v>
      </c>
      <c r="E13"/>
      <c r="G13"/>
      <c r="H13"/>
      <c r="J13"/>
    </row>
    <row r="14" spans="1:8" ht="14.25">
      <c r="A14" s="379" t="s">
        <v>181</v>
      </c>
      <c r="B14" s="380">
        <v>39245</v>
      </c>
      <c r="C14" s="379" t="s">
        <v>479</v>
      </c>
      <c r="D14"/>
      <c r="E14"/>
      <c r="G14"/>
      <c r="H14"/>
    </row>
    <row r="15" spans="1:8" ht="14.25">
      <c r="A15" s="379" t="s">
        <v>91</v>
      </c>
      <c r="B15" s="380">
        <v>39245</v>
      </c>
      <c r="C15" s="379" t="s">
        <v>473</v>
      </c>
      <c r="D15"/>
      <c r="E15"/>
      <c r="G15"/>
      <c r="H15"/>
    </row>
    <row r="16" spans="1:8" ht="14.25">
      <c r="A16" s="379" t="s">
        <v>184</v>
      </c>
      <c r="B16" s="380">
        <v>39246</v>
      </c>
      <c r="C16" s="379" t="s">
        <v>482</v>
      </c>
      <c r="D16"/>
      <c r="E16"/>
      <c r="G16"/>
      <c r="H16"/>
    </row>
    <row r="17" spans="1:8" ht="14.25">
      <c r="A17" s="379" t="s">
        <v>205</v>
      </c>
      <c r="B17" s="380">
        <v>39246</v>
      </c>
      <c r="C17" s="379" t="s">
        <v>472</v>
      </c>
      <c r="D17"/>
      <c r="E17"/>
      <c r="G17"/>
      <c r="H17"/>
    </row>
    <row r="18" spans="1:4" ht="14.25">
      <c r="A18" s="379" t="s">
        <v>200</v>
      </c>
      <c r="B18" s="380">
        <v>39247</v>
      </c>
      <c r="C18" s="379" t="s">
        <v>467</v>
      </c>
      <c r="D18" t="s">
        <v>399</v>
      </c>
    </row>
    <row r="19" spans="1:8" ht="14.25">
      <c r="A19" s="379" t="s">
        <v>82</v>
      </c>
      <c r="B19" s="380">
        <v>39247</v>
      </c>
      <c r="C19" s="379" t="s">
        <v>485</v>
      </c>
      <c r="D19"/>
      <c r="E19"/>
      <c r="G19"/>
      <c r="H19"/>
    </row>
    <row r="20" spans="1:8" ht="14.25">
      <c r="A20" s="379" t="s">
        <v>412</v>
      </c>
      <c r="B20" s="380">
        <v>39247</v>
      </c>
      <c r="C20" s="379" t="s">
        <v>489</v>
      </c>
      <c r="D20"/>
      <c r="E20"/>
      <c r="G20"/>
      <c r="H20"/>
    </row>
    <row r="21" spans="1:8" ht="14.25">
      <c r="A21" s="379" t="s">
        <v>141</v>
      </c>
      <c r="B21" s="380">
        <v>39247</v>
      </c>
      <c r="C21" s="379" t="s">
        <v>493</v>
      </c>
      <c r="D21" s="376"/>
      <c r="E21"/>
      <c r="G21"/>
      <c r="H21"/>
    </row>
    <row r="22" spans="1:8" ht="14.25">
      <c r="A22" s="379" t="s">
        <v>162</v>
      </c>
      <c r="B22" s="380">
        <v>39248</v>
      </c>
      <c r="C22" s="379" t="s">
        <v>469</v>
      </c>
      <c r="D22" s="376"/>
      <c r="E22" s="376"/>
      <c r="G22"/>
      <c r="H22"/>
    </row>
    <row r="23" spans="1:9" ht="14.25">
      <c r="A23" s="379" t="s">
        <v>397</v>
      </c>
      <c r="B23" s="380">
        <v>39248</v>
      </c>
      <c r="C23" s="379" t="s">
        <v>483</v>
      </c>
      <c r="D23" s="376"/>
      <c r="E23"/>
      <c r="G23"/>
      <c r="H23"/>
      <c r="I23"/>
    </row>
    <row r="24" spans="1:9" ht="14.25">
      <c r="A24" s="379" t="s">
        <v>118</v>
      </c>
      <c r="B24" s="380">
        <v>39248</v>
      </c>
      <c r="C24" s="379" t="s">
        <v>486</v>
      </c>
      <c r="D24" s="376"/>
      <c r="E24"/>
      <c r="G24"/>
      <c r="H24"/>
      <c r="I24"/>
    </row>
    <row r="25" spans="1:9" ht="14.25">
      <c r="A25" s="379" t="s">
        <v>154</v>
      </c>
      <c r="B25" s="380">
        <v>39251</v>
      </c>
      <c r="C25" s="379" t="s">
        <v>475</v>
      </c>
      <c r="D25" s="376"/>
      <c r="E25"/>
      <c r="G25"/>
      <c r="H25"/>
      <c r="I25"/>
    </row>
    <row r="26" spans="1:8" ht="14.25">
      <c r="A26" s="379" t="s">
        <v>75</v>
      </c>
      <c r="B26" s="380">
        <v>39252</v>
      </c>
      <c r="C26" s="379" t="s">
        <v>481</v>
      </c>
      <c r="D26"/>
      <c r="E26" s="376"/>
      <c r="G26"/>
      <c r="H26"/>
    </row>
    <row r="27" spans="1:8" ht="14.25">
      <c r="A27" s="379" t="s">
        <v>76</v>
      </c>
      <c r="B27" s="380">
        <v>39254</v>
      </c>
      <c r="C27" s="379" t="s">
        <v>477</v>
      </c>
      <c r="D27"/>
      <c r="E27"/>
      <c r="G27"/>
      <c r="H27"/>
    </row>
    <row r="28" spans="1:9" ht="14.25">
      <c r="A28" s="379" t="s">
        <v>76</v>
      </c>
      <c r="B28" s="380">
        <v>39254</v>
      </c>
      <c r="C28" s="379" t="s">
        <v>477</v>
      </c>
      <c r="D28"/>
      <c r="E28"/>
      <c r="G28"/>
      <c r="H28"/>
      <c r="I28"/>
    </row>
    <row r="29" spans="1:8" ht="14.25">
      <c r="A29" s="379" t="s">
        <v>178</v>
      </c>
      <c r="B29" s="380">
        <v>39255</v>
      </c>
      <c r="C29" s="379" t="s">
        <v>484</v>
      </c>
      <c r="D29"/>
      <c r="E29"/>
      <c r="G29"/>
      <c r="H29"/>
    </row>
    <row r="30" spans="1:8" ht="14.25">
      <c r="A30" s="379" t="s">
        <v>293</v>
      </c>
      <c r="B30" s="380">
        <v>39255</v>
      </c>
      <c r="C30" s="379" t="s">
        <v>494</v>
      </c>
      <c r="D30"/>
      <c r="E30"/>
      <c r="F30"/>
      <c r="G30"/>
      <c r="H30"/>
    </row>
    <row r="31" spans="1:8" ht="14.25">
      <c r="A31" s="379" t="s">
        <v>193</v>
      </c>
      <c r="B31" s="380">
        <v>39261</v>
      </c>
      <c r="C31" s="379" t="s">
        <v>476</v>
      </c>
      <c r="D31"/>
      <c r="E31"/>
      <c r="G31"/>
      <c r="H31"/>
    </row>
    <row r="32" spans="1:8" ht="14.25">
      <c r="A32" s="379" t="s">
        <v>98</v>
      </c>
      <c r="B32" s="380">
        <v>39261</v>
      </c>
      <c r="C32" s="379" t="s">
        <v>478</v>
      </c>
      <c r="D32"/>
      <c r="E32"/>
      <c r="G32"/>
      <c r="H32"/>
    </row>
    <row r="33" spans="1:8" ht="14.25">
      <c r="A33" s="379" t="s">
        <v>38</v>
      </c>
      <c r="B33" s="380">
        <v>39261</v>
      </c>
      <c r="C33" s="379" t="s">
        <v>480</v>
      </c>
      <c r="D33"/>
      <c r="E33"/>
      <c r="G33"/>
      <c r="H33"/>
    </row>
    <row r="34" spans="1:8" ht="14.25">
      <c r="A34" s="379" t="s">
        <v>38</v>
      </c>
      <c r="B34" s="380">
        <v>39261</v>
      </c>
      <c r="C34" s="379" t="s">
        <v>480</v>
      </c>
      <c r="D34" s="376"/>
      <c r="E34" s="376"/>
      <c r="G34"/>
      <c r="H34"/>
    </row>
    <row r="35" spans="1:8" ht="14.25">
      <c r="A35" s="379" t="s">
        <v>145</v>
      </c>
      <c r="B35" s="380">
        <v>39262</v>
      </c>
      <c r="C35" s="379" t="s">
        <v>477</v>
      </c>
      <c r="D35"/>
      <c r="E35" s="376"/>
      <c r="F35"/>
      <c r="G35"/>
      <c r="H35"/>
    </row>
    <row r="36" spans="1:8" ht="14.25">
      <c r="A36" s="379" t="s">
        <v>134</v>
      </c>
      <c r="B36" s="380">
        <v>39262</v>
      </c>
      <c r="C36" s="379" t="s">
        <v>490</v>
      </c>
      <c r="D36"/>
      <c r="E36"/>
      <c r="F36"/>
      <c r="G36"/>
      <c r="H36"/>
    </row>
    <row r="37" spans="1:8" ht="14.25">
      <c r="A37" s="379" t="s">
        <v>180</v>
      </c>
      <c r="B37" s="380">
        <v>39265</v>
      </c>
      <c r="C37" s="379" t="s">
        <v>491</v>
      </c>
      <c r="D37"/>
      <c r="E37" s="376"/>
      <c r="F37"/>
      <c r="G37"/>
      <c r="H37"/>
    </row>
    <row r="38" spans="1:8" ht="14.25">
      <c r="A38" s="379" t="s">
        <v>285</v>
      </c>
      <c r="B38" s="380">
        <v>39266</v>
      </c>
      <c r="C38" s="379" t="s">
        <v>492</v>
      </c>
      <c r="D38" s="376"/>
      <c r="E38"/>
      <c r="F38" s="376"/>
      <c r="G38"/>
      <c r="H38"/>
    </row>
    <row r="39" spans="1:8" ht="14.25">
      <c r="A39" s="379" t="s">
        <v>7</v>
      </c>
      <c r="B39" s="380">
        <v>39268</v>
      </c>
      <c r="C39" s="379" t="s">
        <v>495</v>
      </c>
      <c r="D39" s="376"/>
      <c r="E39"/>
      <c r="F39" s="376"/>
      <c r="G39"/>
      <c r="H39"/>
    </row>
    <row r="40" spans="1:8" ht="14.25">
      <c r="A40" s="379" t="s">
        <v>234</v>
      </c>
      <c r="B40" s="380">
        <v>39268</v>
      </c>
      <c r="C40" s="379" t="s">
        <v>496</v>
      </c>
      <c r="D40" s="376"/>
      <c r="E40" s="376"/>
      <c r="F40" s="376"/>
      <c r="G40"/>
      <c r="H40"/>
    </row>
    <row r="41" spans="1:8" ht="14.25">
      <c r="A41" s="379" t="s">
        <v>303</v>
      </c>
      <c r="B41" s="380">
        <v>39269</v>
      </c>
      <c r="C41" s="379" t="s">
        <v>497</v>
      </c>
      <c r="D41"/>
      <c r="E41"/>
      <c r="G41" t="s">
        <v>399</v>
      </c>
      <c r="H41" t="s">
        <v>399</v>
      </c>
    </row>
    <row r="156" ht="13.5">
      <c r="M156"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17"/>
  <sheetViews>
    <sheetView workbookViewId="0" topLeftCell="A1">
      <selection activeCell="E249" sqref="E249"/>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4" t="s">
        <v>237</v>
      </c>
      <c r="B1" s="395"/>
      <c r="C1" s="395"/>
      <c r="D1" s="395"/>
    </row>
    <row r="2" spans="1:4" ht="17.25" customHeight="1">
      <c r="A2" s="358" t="s">
        <v>238</v>
      </c>
      <c r="B2" s="358" t="s">
        <v>59</v>
      </c>
      <c r="C2" s="359" t="s">
        <v>70</v>
      </c>
      <c r="D2" s="363" t="s">
        <v>239</v>
      </c>
    </row>
    <row r="3" spans="1:4" ht="15">
      <c r="A3" s="358" t="s">
        <v>270</v>
      </c>
      <c r="B3" s="358">
        <f>SUM(B4:B8)</f>
        <v>35815325</v>
      </c>
      <c r="C3" s="358">
        <f>SUM(C4:C8)</f>
        <v>2107225</v>
      </c>
      <c r="D3" s="363">
        <f aca="true" t="shared" si="0" ref="D3:D8">C3/(B3-C3)</f>
        <v>0.06251390615312047</v>
      </c>
    </row>
    <row r="4" spans="1:4" ht="14.25">
      <c r="A4" s="360" t="s">
        <v>182</v>
      </c>
      <c r="B4" s="361">
        <f>VLOOKUP(A4,'Open Int.'!$A$4:$O$194,2,FALSE)</f>
        <v>169600</v>
      </c>
      <c r="C4" s="361">
        <f>VLOOKUP(A4,'Open Int.'!$A$4:$O$194,3,FALSE)</f>
        <v>-20250</v>
      </c>
      <c r="D4" s="362">
        <f t="shared" si="0"/>
        <v>-0.1066631551224651</v>
      </c>
    </row>
    <row r="5" spans="1:4" ht="14.25">
      <c r="A5" s="360" t="s">
        <v>487</v>
      </c>
      <c r="B5" s="361">
        <f>VLOOKUP(A5,'Open Int.'!$A$4:$O$194,2,FALSE)</f>
        <v>187900</v>
      </c>
      <c r="C5" s="361">
        <f>VLOOKUP(A5,'Open Int.'!$A$4:$O$194,3,FALSE)</f>
        <v>-1500</v>
      </c>
      <c r="D5" s="362">
        <f t="shared" si="0"/>
        <v>-0.00791974656810982</v>
      </c>
    </row>
    <row r="6" spans="1:4" ht="14.25">
      <c r="A6" s="360" t="s">
        <v>74</v>
      </c>
      <c r="B6" s="361">
        <f>VLOOKUP(A6,'Open Int.'!$A$4:$O$194,2,FALSE)</f>
        <v>167050</v>
      </c>
      <c r="C6" s="361">
        <f>VLOOKUP(A6,'Open Int.'!$A$4:$O$194,3,FALSE)</f>
        <v>11700</v>
      </c>
      <c r="D6" s="362">
        <f t="shared" si="0"/>
        <v>0.07531380753138076</v>
      </c>
    </row>
    <row r="7" spans="1:4" ht="14.25">
      <c r="A7" s="360" t="s">
        <v>488</v>
      </c>
      <c r="B7" s="361">
        <f>VLOOKUP(A7,'Open Int.'!$A$4:$O$194,2,FALSE)</f>
        <v>73675</v>
      </c>
      <c r="C7" s="361">
        <f>VLOOKUP(A7,'Open Int.'!$A$4:$O$194,3,FALSE)</f>
        <v>-2425</v>
      </c>
      <c r="D7" s="362">
        <f t="shared" si="0"/>
        <v>-0.031865965834428384</v>
      </c>
    </row>
    <row r="8" spans="1:4" ht="14.25">
      <c r="A8" s="360" t="s">
        <v>9</v>
      </c>
      <c r="B8" s="361">
        <f>VLOOKUP(A8,'Open Int.'!$A$4:$O$194,2,FALSE)</f>
        <v>35217100</v>
      </c>
      <c r="C8" s="361">
        <f>VLOOKUP(A8,'Open Int.'!$A$4:$O$194,3,FALSE)</f>
        <v>2119700</v>
      </c>
      <c r="D8" s="362">
        <f t="shared" si="0"/>
        <v>0.06404430559500142</v>
      </c>
    </row>
    <row r="9" spans="1:4" ht="14.25">
      <c r="A9" s="360"/>
      <c r="B9" s="361"/>
      <c r="C9" s="361"/>
      <c r="D9" s="362"/>
    </row>
    <row r="10" spans="1:4" ht="15">
      <c r="A10" s="358" t="s">
        <v>242</v>
      </c>
      <c r="B10" s="358">
        <f>B15+B11</f>
        <v>53507063</v>
      </c>
      <c r="C10" s="358">
        <f>C15+C11</f>
        <v>988210</v>
      </c>
      <c r="D10" s="363">
        <f>C10/(B10-C10)</f>
        <v>0.01881629059949196</v>
      </c>
    </row>
    <row r="11" spans="1:4" ht="15" outlineLevel="1">
      <c r="A11" s="358" t="s">
        <v>240</v>
      </c>
      <c r="B11" s="358">
        <f>SUM(B12:B14)</f>
        <v>8746100</v>
      </c>
      <c r="C11" s="358">
        <f>SUM(C12:C14)</f>
        <v>82600</v>
      </c>
      <c r="D11" s="363">
        <f aca="true" t="shared" si="1" ref="D11:D20">C11/(B11-C11)</f>
        <v>0.009534252900098112</v>
      </c>
    </row>
    <row r="12" spans="1:4" ht="14.25" outlineLevel="2">
      <c r="A12" s="360" t="s">
        <v>329</v>
      </c>
      <c r="B12" s="361">
        <f>VLOOKUP(A12,'Open Int.'!$A$4:$O$194,2,FALSE)</f>
        <v>1991300</v>
      </c>
      <c r="C12" s="361">
        <f>VLOOKUP(A12,'Open Int.'!$A$4:$O$194,3,FALSE)</f>
        <v>51300</v>
      </c>
      <c r="D12" s="362">
        <f t="shared" si="1"/>
        <v>0.026443298969072163</v>
      </c>
    </row>
    <row r="13" spans="1:4" ht="14.25" outlineLevel="2">
      <c r="A13" s="360" t="s">
        <v>330</v>
      </c>
      <c r="B13" s="361">
        <f>VLOOKUP(A13,'Open Int.'!$A$4:$O$194,2,FALSE)</f>
        <v>1397600</v>
      </c>
      <c r="C13" s="361">
        <f>VLOOKUP(A13,'Open Int.'!$A$4:$O$194,3,FALSE)</f>
        <v>84400</v>
      </c>
      <c r="D13" s="362">
        <f t="shared" si="1"/>
        <v>0.06427048431312823</v>
      </c>
    </row>
    <row r="14" spans="1:4" ht="14.25" outlineLevel="2">
      <c r="A14" s="360" t="s">
        <v>331</v>
      </c>
      <c r="B14" s="361">
        <f>VLOOKUP(A14,'Open Int.'!$A$4:$O$194,2,FALSE)</f>
        <v>5357200</v>
      </c>
      <c r="C14" s="361">
        <f>VLOOKUP(A14,'Open Int.'!$A$4:$O$194,3,FALSE)</f>
        <v>-53100</v>
      </c>
      <c r="D14" s="362">
        <f t="shared" si="1"/>
        <v>-0.009814612868047983</v>
      </c>
    </row>
    <row r="15" spans="1:4" ht="15">
      <c r="A15" s="358" t="s">
        <v>241</v>
      </c>
      <c r="B15" s="358">
        <f>SUM(B16:B20)</f>
        <v>44760963</v>
      </c>
      <c r="C15" s="358">
        <f>SUM(C16:C20)</f>
        <v>905610</v>
      </c>
      <c r="D15" s="363">
        <f t="shared" si="1"/>
        <v>0.02064993069375134</v>
      </c>
    </row>
    <row r="16" spans="1:4" ht="14.25" outlineLevel="2">
      <c r="A16" s="360" t="s">
        <v>332</v>
      </c>
      <c r="B16" s="361">
        <f>VLOOKUP(A16,'Open Int.'!$A$4:$O$194,2,FALSE)</f>
        <v>27986275</v>
      </c>
      <c r="C16" s="361">
        <f>VLOOKUP(A16,'Open Int.'!$A$4:$O$194,3,FALSE)</f>
        <v>448850</v>
      </c>
      <c r="D16" s="362">
        <f t="shared" si="1"/>
        <v>0.01629963585919889</v>
      </c>
    </row>
    <row r="17" spans="1:4" ht="14.25" outlineLevel="2">
      <c r="A17" s="360" t="s">
        <v>333</v>
      </c>
      <c r="B17" s="361">
        <f>VLOOKUP(A17,'Open Int.'!$A$4:$O$194,2,FALSE)</f>
        <v>5829600</v>
      </c>
      <c r="C17" s="361">
        <f>VLOOKUP(A17,'Open Int.'!$A$4:$O$194,3,FALSE)</f>
        <v>201600</v>
      </c>
      <c r="D17" s="362">
        <f t="shared" si="1"/>
        <v>0.03582089552238806</v>
      </c>
    </row>
    <row r="18" spans="1:4" ht="14.25" outlineLevel="2">
      <c r="A18" s="360" t="s">
        <v>7</v>
      </c>
      <c r="B18" s="361">
        <f>VLOOKUP(A18,'Open Int.'!$A$4:$O$194,2,FALSE)</f>
        <v>2463864</v>
      </c>
      <c r="C18" s="361">
        <f>VLOOKUP(A18,'Open Int.'!$A$4:$O$194,3,FALSE)</f>
        <v>-57096</v>
      </c>
      <c r="D18" s="362">
        <f t="shared" si="1"/>
        <v>-0.022648514851485148</v>
      </c>
    </row>
    <row r="19" spans="1:4" ht="14.25" outlineLevel="2">
      <c r="A19" s="360" t="s">
        <v>44</v>
      </c>
      <c r="B19" s="361">
        <f>VLOOKUP(A19,'Open Int.'!$A$4:$O$194,2,FALSE)</f>
        <v>2341600</v>
      </c>
      <c r="C19" s="361">
        <f>VLOOKUP(A19,'Open Int.'!$A$4:$O$194,3,FALSE)</f>
        <v>111200</v>
      </c>
      <c r="D19" s="362">
        <f t="shared" si="1"/>
        <v>0.04985652797704448</v>
      </c>
    </row>
    <row r="20" spans="1:4" ht="14.25" outlineLevel="2">
      <c r="A20" s="360" t="s">
        <v>306</v>
      </c>
      <c r="B20" s="361">
        <f>VLOOKUP(A20,'Open Int.'!$A$4:$O$194,2,FALSE)</f>
        <v>6139624</v>
      </c>
      <c r="C20" s="361">
        <f>VLOOKUP(A20,'Open Int.'!$A$4:$O$194,3,FALSE)</f>
        <v>201056</v>
      </c>
      <c r="D20" s="362">
        <f t="shared" si="1"/>
        <v>0.03385597335923408</v>
      </c>
    </row>
    <row r="21" spans="1:4" ht="15" outlineLevel="1">
      <c r="A21" s="358" t="s">
        <v>243</v>
      </c>
      <c r="B21" s="358">
        <f>SUM(B22:B25)</f>
        <v>17205450</v>
      </c>
      <c r="C21" s="358">
        <f>SUM(C22:C25)</f>
        <v>-111250</v>
      </c>
      <c r="D21" s="363">
        <f aca="true" t="shared" si="2" ref="D21:D28">C21/(B21-C21)</f>
        <v>-0.006424434216681007</v>
      </c>
    </row>
    <row r="22" spans="1:4" ht="14.25" outlineLevel="1">
      <c r="A22" s="360" t="s">
        <v>180</v>
      </c>
      <c r="B22" s="361">
        <f>VLOOKUP(A22,'Open Int.'!$A$4:$O$194,2,FALSE)</f>
        <v>6309000</v>
      </c>
      <c r="C22" s="361">
        <f>VLOOKUP(A22,'Open Int.'!$A$4:$O$194,3,FALSE)</f>
        <v>-132000</v>
      </c>
      <c r="D22" s="362">
        <f t="shared" si="2"/>
        <v>-0.020493712156497437</v>
      </c>
    </row>
    <row r="23" spans="1:4" ht="14.25" outlineLevel="1">
      <c r="A23" s="360" t="s">
        <v>308</v>
      </c>
      <c r="B23" s="361">
        <f>VLOOKUP(A23,'Open Int.'!$A$4:$O$194,2,FALSE)</f>
        <v>1499400</v>
      </c>
      <c r="C23" s="361">
        <f>VLOOKUP(A23,'Open Int.'!$A$4:$O$194,3,FALSE)</f>
        <v>1800</v>
      </c>
      <c r="D23" s="362">
        <f t="shared" si="2"/>
        <v>0.001201923076923077</v>
      </c>
    </row>
    <row r="24" spans="1:4" ht="14.25" outlineLevel="1">
      <c r="A24" s="360" t="s">
        <v>334</v>
      </c>
      <c r="B24" s="361">
        <f>VLOOKUP(A24,'Open Int.'!$A$4:$O$194,2,FALSE)</f>
        <v>8391000</v>
      </c>
      <c r="C24" s="361">
        <f>VLOOKUP(A24,'Open Int.'!$A$4:$O$194,3,FALSE)</f>
        <v>-39000</v>
      </c>
      <c r="D24" s="362">
        <f t="shared" si="2"/>
        <v>-0.004626334519572953</v>
      </c>
    </row>
    <row r="25" spans="1:4" ht="14.25" outlineLevel="1">
      <c r="A25" s="360" t="s">
        <v>335</v>
      </c>
      <c r="B25" s="361">
        <f>VLOOKUP(A25,'Open Int.'!$A$4:$O$194,2,FALSE)</f>
        <v>1006050</v>
      </c>
      <c r="C25" s="361">
        <f>VLOOKUP(A25,'Open Int.'!$A$4:$O$194,3,FALSE)</f>
        <v>57950</v>
      </c>
      <c r="D25" s="362">
        <f t="shared" si="2"/>
        <v>0.061122244488977955</v>
      </c>
    </row>
    <row r="26" spans="1:4" ht="14.25" outlineLevel="1">
      <c r="A26" s="360"/>
      <c r="B26" s="361"/>
      <c r="C26" s="361"/>
      <c r="D26" s="362"/>
    </row>
    <row r="27" spans="1:4" ht="15">
      <c r="A27" s="358" t="s">
        <v>246</v>
      </c>
      <c r="B27" s="358">
        <f>B44+B28</f>
        <v>147925850</v>
      </c>
      <c r="C27" s="358">
        <f>C44+C28</f>
        <v>532400</v>
      </c>
      <c r="D27" s="363">
        <f>C27/(B27-C27)</f>
        <v>0.0036121008090929415</v>
      </c>
    </row>
    <row r="28" spans="1:4" ht="15" outlineLevel="1">
      <c r="A28" s="358" t="s">
        <v>244</v>
      </c>
      <c r="B28" s="358">
        <f>SUM(B29:B43)</f>
        <v>71826550</v>
      </c>
      <c r="C28" s="358">
        <f>SUM(C29:C43)</f>
        <v>124450</v>
      </c>
      <c r="D28" s="363">
        <f t="shared" si="2"/>
        <v>0.0017356534885310192</v>
      </c>
    </row>
    <row r="29" spans="1:4" ht="14.25" outlineLevel="2">
      <c r="A29" s="360" t="s">
        <v>135</v>
      </c>
      <c r="B29" s="361">
        <f>VLOOKUP(A29,'Open Int.'!$A$4:$O$194,2,FALSE)</f>
        <v>2548000</v>
      </c>
      <c r="C29" s="361">
        <f>VLOOKUP(A29,'Open Int.'!$A$4:$O$194,3,FALSE)</f>
        <v>-34300</v>
      </c>
      <c r="D29" s="362">
        <f aca="true" t="shared" si="3" ref="D29:D44">C29/(B29-C29)</f>
        <v>-0.013282732447817837</v>
      </c>
    </row>
    <row r="30" spans="1:4" ht="14.25" outlineLevel="2">
      <c r="A30" s="360" t="s">
        <v>336</v>
      </c>
      <c r="B30" s="361">
        <f>VLOOKUP(A30,'Open Int.'!$A$4:$O$194,2,FALSE)</f>
        <v>3456900</v>
      </c>
      <c r="C30" s="361">
        <f>VLOOKUP(A30,'Open Int.'!$A$4:$O$194,3,FALSE)</f>
        <v>43700</v>
      </c>
      <c r="D30" s="362">
        <f t="shared" si="3"/>
        <v>0.012803234501347708</v>
      </c>
    </row>
    <row r="31" spans="1:4" ht="14.25" outlineLevel="2">
      <c r="A31" s="360" t="s">
        <v>337</v>
      </c>
      <c r="B31" s="361">
        <f>VLOOKUP(A31,'Open Int.'!$A$4:$O$194,2,FALSE)</f>
        <v>6211800</v>
      </c>
      <c r="C31" s="361">
        <f>VLOOKUP(A31,'Open Int.'!$A$4:$O$194,3,FALSE)</f>
        <v>200200</v>
      </c>
      <c r="D31" s="362">
        <f t="shared" si="3"/>
        <v>0.033302282254308334</v>
      </c>
    </row>
    <row r="32" spans="1:4" ht="14.25" outlineLevel="2">
      <c r="A32" s="360" t="s">
        <v>338</v>
      </c>
      <c r="B32" s="361">
        <f>VLOOKUP(A32,'Open Int.'!$A$4:$O$194,2,FALSE)</f>
        <v>4041300</v>
      </c>
      <c r="C32" s="361">
        <f>VLOOKUP(A32,'Open Int.'!$A$4:$O$194,3,FALSE)</f>
        <v>150100</v>
      </c>
      <c r="D32" s="362">
        <f t="shared" si="3"/>
        <v>0.03857421875</v>
      </c>
    </row>
    <row r="33" spans="1:4" ht="14.25" outlineLevel="2">
      <c r="A33" s="360" t="s">
        <v>339</v>
      </c>
      <c r="B33" s="361">
        <f>VLOOKUP(A33,'Open Int.'!$A$4:$O$194,2,FALSE)</f>
        <v>1974400</v>
      </c>
      <c r="C33" s="361">
        <f>VLOOKUP(A33,'Open Int.'!$A$4:$O$194,3,FALSE)</f>
        <v>161600</v>
      </c>
      <c r="D33" s="362">
        <f t="shared" si="3"/>
        <v>0.08914386584289496</v>
      </c>
    </row>
    <row r="34" spans="1:4" ht="14.25" outlineLevel="2">
      <c r="A34" s="360" t="s">
        <v>340</v>
      </c>
      <c r="B34" s="361">
        <f>VLOOKUP(A34,'Open Int.'!$A$4:$O$194,2,FALSE)</f>
        <v>577200</v>
      </c>
      <c r="C34" s="361">
        <f>VLOOKUP(A34,'Open Int.'!$A$4:$O$194,3,FALSE)</f>
        <v>43200</v>
      </c>
      <c r="D34" s="362">
        <f t="shared" si="3"/>
        <v>0.08089887640449438</v>
      </c>
    </row>
    <row r="35" spans="1:4" ht="14.25" outlineLevel="2">
      <c r="A35" s="360" t="s">
        <v>457</v>
      </c>
      <c r="B35" s="361">
        <f>VLOOKUP(A35,'Open Int.'!$A$4:$O$194,2,FALSE)</f>
        <v>11712750</v>
      </c>
      <c r="C35" s="361">
        <f>VLOOKUP(A35,'Open Int.'!$A$4:$O$194,3,FALSE)</f>
        <v>-399000</v>
      </c>
      <c r="D35" s="362">
        <f t="shared" si="3"/>
        <v>-0.0329432162982228</v>
      </c>
    </row>
    <row r="36" spans="1:4" ht="14.25" outlineLevel="2">
      <c r="A36" s="360" t="s">
        <v>396</v>
      </c>
      <c r="B36" s="361">
        <f>VLOOKUP(A36,'Open Int.'!$A$4:$O$194,2,FALSE)</f>
        <v>1918400</v>
      </c>
      <c r="C36" s="361">
        <f>VLOOKUP(A36,'Open Int.'!$A$4:$O$194,3,FALSE)</f>
        <v>-37400</v>
      </c>
      <c r="D36" s="362">
        <f t="shared" si="3"/>
        <v>-0.019122609673790775</v>
      </c>
    </row>
    <row r="37" spans="1:4" ht="14.25" outlineLevel="2">
      <c r="A37" s="360" t="s">
        <v>143</v>
      </c>
      <c r="B37" s="361">
        <f>VLOOKUP(A37,'Open Int.'!$A$4:$O$194,2,FALSE)</f>
        <v>2121050</v>
      </c>
      <c r="C37" s="361">
        <f>VLOOKUP(A37,'Open Int.'!$A$4:$O$194,3,FALSE)</f>
        <v>11800</v>
      </c>
      <c r="D37" s="362">
        <f t="shared" si="3"/>
        <v>0.005594405594405594</v>
      </c>
    </row>
    <row r="38" spans="1:4" ht="14.25" outlineLevel="2">
      <c r="A38" s="360" t="s">
        <v>341</v>
      </c>
      <c r="B38" s="361">
        <f>VLOOKUP(A38,'Open Int.'!$A$4:$O$194,2,FALSE)</f>
        <v>1794000</v>
      </c>
      <c r="C38" s="361">
        <f>VLOOKUP(A38,'Open Int.'!$A$4:$O$194,3,FALSE)</f>
        <v>-68400</v>
      </c>
      <c r="D38" s="362">
        <f t="shared" si="3"/>
        <v>-0.03672680412371134</v>
      </c>
    </row>
    <row r="39" spans="1:4" ht="14.25" outlineLevel="2">
      <c r="A39" s="360" t="s">
        <v>81</v>
      </c>
      <c r="B39" s="361">
        <f>VLOOKUP(A39,'Open Int.'!$A$4:$O$194,2,FALSE)</f>
        <v>5409600</v>
      </c>
      <c r="C39" s="361">
        <f>VLOOKUP(A39,'Open Int.'!$A$4:$O$194,3,FALSE)</f>
        <v>-222600</v>
      </c>
      <c r="D39" s="362">
        <f t="shared" si="3"/>
        <v>-0.0395227442207308</v>
      </c>
    </row>
    <row r="40" spans="1:4" ht="14.25" outlineLevel="2">
      <c r="A40" s="360" t="s">
        <v>205</v>
      </c>
      <c r="B40" s="361">
        <f>VLOOKUP(A40,'Open Int.'!$A$4:$O$194,2,FALSE)</f>
        <v>8668750</v>
      </c>
      <c r="C40" s="361">
        <f>VLOOKUP(A40,'Open Int.'!$A$4:$O$194,3,FALSE)</f>
        <v>359250</v>
      </c>
      <c r="D40" s="362">
        <f t="shared" si="3"/>
        <v>0.043233648233949096</v>
      </c>
    </row>
    <row r="41" spans="1:4" ht="14.25" outlineLevel="2">
      <c r="A41" s="360" t="s">
        <v>342</v>
      </c>
      <c r="B41" s="361">
        <f>VLOOKUP(A41,'Open Int.'!$A$4:$O$194,2,FALSE)</f>
        <v>6338400</v>
      </c>
      <c r="C41" s="361">
        <f>VLOOKUP(A41,'Open Int.'!$A$4:$O$194,3,FALSE)</f>
        <v>-22800</v>
      </c>
      <c r="D41" s="362">
        <f t="shared" si="3"/>
        <v>-0.0035842293906810036</v>
      </c>
    </row>
    <row r="42" spans="1:4" ht="14.25" outlineLevel="2">
      <c r="A42" s="360" t="s">
        <v>343</v>
      </c>
      <c r="B42" s="361">
        <f>VLOOKUP(A42,'Open Int.'!$A$4:$O$194,2,FALSE)</f>
        <v>8181600</v>
      </c>
      <c r="C42" s="361">
        <f>VLOOKUP(A42,'Open Int.'!$A$4:$O$194,3,FALSE)</f>
        <v>35700</v>
      </c>
      <c r="D42" s="362">
        <f t="shared" si="3"/>
        <v>0.004382572828048466</v>
      </c>
    </row>
    <row r="43" spans="1:4" ht="14.25" outlineLevel="2">
      <c r="A43" s="360" t="s">
        <v>344</v>
      </c>
      <c r="B43" s="361">
        <f>VLOOKUP(A43,'Open Int.'!$A$4:$O$194,2,FALSE)</f>
        <v>6872400</v>
      </c>
      <c r="C43" s="361">
        <f>VLOOKUP(A43,'Open Int.'!$A$4:$O$194,3,FALSE)</f>
        <v>-96600</v>
      </c>
      <c r="D43" s="362">
        <f t="shared" si="3"/>
        <v>-0.013861386138613862</v>
      </c>
    </row>
    <row r="44" spans="1:4" ht="15">
      <c r="A44" s="358" t="s">
        <v>245</v>
      </c>
      <c r="B44" s="358">
        <f>SUM(B45:B53)</f>
        <v>76099300</v>
      </c>
      <c r="C44" s="358">
        <f>SUM(C45:C53)</f>
        <v>407950</v>
      </c>
      <c r="D44" s="363">
        <f t="shared" si="3"/>
        <v>0.005389651525570623</v>
      </c>
    </row>
    <row r="45" spans="1:4" ht="14.25" outlineLevel="2">
      <c r="A45" s="360" t="s">
        <v>345</v>
      </c>
      <c r="B45" s="361">
        <f>VLOOKUP(A45,'Open Int.'!$A$4:$O$194,2,FALSE)</f>
        <v>279500</v>
      </c>
      <c r="C45" s="361">
        <f>VLOOKUP(A45,'Open Int.'!$A$4:$O$194,3,FALSE)</f>
        <v>-10400</v>
      </c>
      <c r="D45" s="362">
        <f aca="true" t="shared" si="4" ref="D45:D53">C45/(B45-C45)</f>
        <v>-0.03587443946188341</v>
      </c>
    </row>
    <row r="46" spans="1:4" ht="14.25" outlineLevel="2">
      <c r="A46" s="360" t="s">
        <v>319</v>
      </c>
      <c r="B46" s="361">
        <f>VLOOKUP(A46,'Open Int.'!$A$4:$O$194,2,FALSE)</f>
        <v>1588950</v>
      </c>
      <c r="C46" s="361">
        <f>VLOOKUP(A46,'Open Int.'!$A$4:$O$194,3,FALSE)</f>
        <v>17050</v>
      </c>
      <c r="D46" s="362">
        <f t="shared" si="4"/>
        <v>0.010846745976207137</v>
      </c>
    </row>
    <row r="47" spans="1:4" ht="14.25" outlineLevel="2">
      <c r="A47" s="360" t="s">
        <v>346</v>
      </c>
      <c r="B47" s="361">
        <f>VLOOKUP(A47,'Open Int.'!$A$4:$O$194,2,FALSE)</f>
        <v>1513400</v>
      </c>
      <c r="C47" s="361">
        <f>VLOOKUP(A47,'Open Int.'!$A$4:$O$194,3,FALSE)</f>
        <v>51400</v>
      </c>
      <c r="D47" s="362">
        <f t="shared" si="4"/>
        <v>0.03515731874145007</v>
      </c>
    </row>
    <row r="48" spans="1:4" ht="14.25" outlineLevel="2">
      <c r="A48" s="360" t="s">
        <v>305</v>
      </c>
      <c r="B48" s="361">
        <f>VLOOKUP(A48,'Open Int.'!$A$4:$O$194,2,FALSE)</f>
        <v>7865900</v>
      </c>
      <c r="C48" s="361">
        <f>VLOOKUP(A48,'Open Int.'!$A$4:$O$194,3,FALSE)</f>
        <v>-29050</v>
      </c>
      <c r="D48" s="362">
        <f t="shared" si="4"/>
        <v>-0.0036795673183490714</v>
      </c>
    </row>
    <row r="49" spans="1:4" ht="14.25" outlineLevel="2">
      <c r="A49" s="360" t="s">
        <v>141</v>
      </c>
      <c r="B49" s="361">
        <f>VLOOKUP(A49,'Open Int.'!$A$4:$O$194,2,FALSE)</f>
        <v>50517600</v>
      </c>
      <c r="C49" s="361">
        <f>VLOOKUP(A49,'Open Int.'!$A$4:$O$194,3,FALSE)</f>
        <v>674400</v>
      </c>
      <c r="D49" s="362">
        <f t="shared" si="4"/>
        <v>0.013530431432973805</v>
      </c>
    </row>
    <row r="50" spans="1:4" ht="14.25" outlineLevel="2">
      <c r="A50" s="360" t="s">
        <v>348</v>
      </c>
      <c r="B50" s="361">
        <f>VLOOKUP(A50,'Open Int.'!$A$4:$O$194,2,FALSE)</f>
        <v>10968650</v>
      </c>
      <c r="C50" s="361">
        <f>VLOOKUP(A50,'Open Int.'!$A$4:$O$194,3,FALSE)</f>
        <v>-242550</v>
      </c>
      <c r="D50" s="362">
        <f t="shared" si="4"/>
        <v>-0.021634615384615384</v>
      </c>
    </row>
    <row r="51" spans="1:4" ht="14.25" outlineLevel="2">
      <c r="A51" s="360" t="s">
        <v>347</v>
      </c>
      <c r="B51" s="361">
        <f>VLOOKUP(A51,'Open Int.'!$A$4:$O$194,2,FALSE)</f>
        <v>151500</v>
      </c>
      <c r="C51" s="361">
        <f>VLOOKUP(A51,'Open Int.'!$A$4:$O$194,3,FALSE)</f>
        <v>-13800</v>
      </c>
      <c r="D51" s="362">
        <f t="shared" si="4"/>
        <v>-0.08348457350272233</v>
      </c>
    </row>
    <row r="52" spans="1:4" ht="14.25" outlineLevel="2">
      <c r="A52" s="360" t="s">
        <v>349</v>
      </c>
      <c r="B52" s="361">
        <f>VLOOKUP(A52,'Open Int.'!$A$4:$O$194,2,FALSE)</f>
        <v>2465000</v>
      </c>
      <c r="C52" s="361">
        <f>VLOOKUP(A52,'Open Int.'!$A$4:$O$194,3,FALSE)</f>
        <v>-6250</v>
      </c>
      <c r="D52" s="362">
        <f t="shared" si="4"/>
        <v>-0.0025290844714213456</v>
      </c>
    </row>
    <row r="53" spans="1:4" ht="14.25" outlineLevel="2">
      <c r="A53" s="360" t="s">
        <v>350</v>
      </c>
      <c r="B53" s="361">
        <f>VLOOKUP(A53,'Open Int.'!$A$4:$O$194,2,FALSE)</f>
        <v>748800</v>
      </c>
      <c r="C53" s="361">
        <f>VLOOKUP(A53,'Open Int.'!$A$4:$O$194,3,FALSE)</f>
        <v>-32850</v>
      </c>
      <c r="D53" s="362">
        <f t="shared" si="4"/>
        <v>-0.042026482440990214</v>
      </c>
    </row>
    <row r="54" spans="1:4" ht="15" outlineLevel="1">
      <c r="A54" s="358" t="s">
        <v>247</v>
      </c>
      <c r="B54" s="358">
        <f>SUM(B55:B63)</f>
        <v>20593760</v>
      </c>
      <c r="C54" s="358">
        <f>SUM(C55:C63)</f>
        <v>1367508</v>
      </c>
      <c r="D54" s="363">
        <f aca="true" t="shared" si="5" ref="D54:D85">C54/(B54-C54)</f>
        <v>0.0711271234767962</v>
      </c>
    </row>
    <row r="55" spans="1:4" ht="14.25" outlineLevel="1">
      <c r="A55" s="360" t="s">
        <v>134</v>
      </c>
      <c r="B55" s="361">
        <f>VLOOKUP(A55,'Open Int.'!$A$4:$O$194,2,FALSE)</f>
        <v>271100</v>
      </c>
      <c r="C55" s="361">
        <f>VLOOKUP(A55,'Open Int.'!$A$4:$O$194,3,FALSE)</f>
        <v>2900</v>
      </c>
      <c r="D55" s="362">
        <f t="shared" si="5"/>
        <v>0.01081282624906786</v>
      </c>
    </row>
    <row r="56" spans="1:4" ht="14.25" outlineLevel="1">
      <c r="A56" s="360" t="s">
        <v>279</v>
      </c>
      <c r="B56" s="361">
        <f>VLOOKUP(A56,'Open Int.'!$A$4:$O$194,2,FALSE)</f>
        <v>608000</v>
      </c>
      <c r="C56" s="361">
        <f>VLOOKUP(A56,'Open Int.'!$A$4:$O$194,3,FALSE)</f>
        <v>10600</v>
      </c>
      <c r="D56" s="362">
        <f t="shared" si="5"/>
        <v>0.01774355540676264</v>
      </c>
    </row>
    <row r="57" spans="1:4" ht="14.25" outlineLevel="1">
      <c r="A57" s="360" t="s">
        <v>449</v>
      </c>
      <c r="B57" s="361">
        <f>VLOOKUP(A57,'Open Int.'!$A$4:$O$194,2,FALSE)</f>
        <v>436200</v>
      </c>
      <c r="C57" s="361">
        <f>VLOOKUP(A57,'Open Int.'!$A$4:$O$194,3,FALSE)</f>
        <v>39000</v>
      </c>
      <c r="D57" s="362">
        <f t="shared" si="5"/>
        <v>0.09818731117824774</v>
      </c>
    </row>
    <row r="58" spans="1:4" ht="14.25" outlineLevel="1">
      <c r="A58" s="360" t="s">
        <v>408</v>
      </c>
      <c r="B58" s="361">
        <f>VLOOKUP(A58,'Open Int.'!$A$4:$O$194,2,FALSE)</f>
        <v>766800</v>
      </c>
      <c r="C58" s="361">
        <f>VLOOKUP(A58,'Open Int.'!$A$4:$O$194,3,FALSE)</f>
        <v>-17600</v>
      </c>
      <c r="D58" s="362">
        <f t="shared" si="5"/>
        <v>-0.022437531871494134</v>
      </c>
    </row>
    <row r="59" spans="1:4" ht="14.25">
      <c r="A59" s="360" t="s">
        <v>210</v>
      </c>
      <c r="B59" s="361">
        <f>VLOOKUP(A59,'Open Int.'!$A$4:$O$194,2,FALSE)</f>
        <v>2186800</v>
      </c>
      <c r="C59" s="361">
        <f>VLOOKUP(A59,'Open Int.'!$A$4:$O$194,3,FALSE)</f>
        <v>120400</v>
      </c>
      <c r="D59" s="362">
        <f t="shared" si="5"/>
        <v>0.058265582655826556</v>
      </c>
    </row>
    <row r="60" spans="1:4" ht="14.25" outlineLevel="1">
      <c r="A60" s="360" t="s">
        <v>450</v>
      </c>
      <c r="B60" s="361">
        <f>VLOOKUP(A60,'Open Int.'!$A$4:$O$194,2,FALSE)</f>
        <v>642500</v>
      </c>
      <c r="C60" s="361">
        <f>VLOOKUP(A60,'Open Int.'!$A$4:$O$194,3,FALSE)</f>
        <v>6500</v>
      </c>
      <c r="D60" s="362">
        <f t="shared" si="5"/>
        <v>0.010220125786163521</v>
      </c>
    </row>
    <row r="61" spans="1:4" ht="14.25">
      <c r="A61" s="360" t="s">
        <v>323</v>
      </c>
      <c r="B61" s="361">
        <f>VLOOKUP(A61,'Open Int.'!$A$4:$O$194,2,FALSE)</f>
        <v>6264500</v>
      </c>
      <c r="C61" s="361">
        <f>VLOOKUP(A61,'Open Int.'!$A$4:$O$194,3,FALSE)</f>
        <v>730400</v>
      </c>
      <c r="D61" s="362">
        <f t="shared" si="5"/>
        <v>0.13198171337706222</v>
      </c>
    </row>
    <row r="62" spans="1:4" ht="14.25">
      <c r="A62" s="360" t="s">
        <v>351</v>
      </c>
      <c r="B62" s="361">
        <f>VLOOKUP(A62,'Open Int.'!$A$4:$O$194,2,FALSE)</f>
        <v>8460000</v>
      </c>
      <c r="C62" s="361">
        <f>VLOOKUP(A62,'Open Int.'!$A$4:$O$194,3,FALSE)</f>
        <v>477000</v>
      </c>
      <c r="D62" s="362">
        <f t="shared" si="5"/>
        <v>0.05975197294250282</v>
      </c>
    </row>
    <row r="63" spans="1:4" ht="14.25" outlineLevel="1">
      <c r="A63" s="360" t="s">
        <v>248</v>
      </c>
      <c r="B63" s="361">
        <f>VLOOKUP(A63,'Open Int.'!$A$4:$O$194,2,FALSE)</f>
        <v>957860</v>
      </c>
      <c r="C63" s="361">
        <f>VLOOKUP(A63,'Open Int.'!$A$4:$O$194,3,FALSE)</f>
        <v>-1692</v>
      </c>
      <c r="D63" s="362">
        <f t="shared" si="5"/>
        <v>-0.0017633228840125393</v>
      </c>
    </row>
    <row r="64" spans="1:4" ht="15" outlineLevel="1">
      <c r="A64" s="358" t="s">
        <v>249</v>
      </c>
      <c r="B64" s="358">
        <f>SUM(B65:B72)</f>
        <v>34803350</v>
      </c>
      <c r="C64" s="358">
        <f>SUM(C65:C72)</f>
        <v>1422968</v>
      </c>
      <c r="D64" s="363">
        <f t="shared" si="5"/>
        <v>0.042628871053662594</v>
      </c>
    </row>
    <row r="65" spans="1:4" ht="14.25">
      <c r="A65" s="360" t="s">
        <v>0</v>
      </c>
      <c r="B65" s="361">
        <f>VLOOKUP(A65,'Open Int.'!$A$4:$O$194,2,FALSE)</f>
        <v>1938000</v>
      </c>
      <c r="C65" s="361">
        <f>VLOOKUP(A65,'Open Int.'!$A$4:$O$194,3,FALSE)</f>
        <v>111750</v>
      </c>
      <c r="D65" s="362">
        <f t="shared" si="5"/>
        <v>0.06119096509240246</v>
      </c>
    </row>
    <row r="66" spans="1:4" ht="14.25">
      <c r="A66" s="360" t="s">
        <v>453</v>
      </c>
      <c r="B66" s="361">
        <f>VLOOKUP(A66,'Open Int.'!$A$4:$O$194,2,FALSE)</f>
        <v>695300</v>
      </c>
      <c r="C66" s="361">
        <f>VLOOKUP(A66,'Open Int.'!$A$4:$O$194,3,FALSE)</f>
        <v>-46750</v>
      </c>
      <c r="D66" s="362">
        <f t="shared" si="5"/>
        <v>-0.06300114547537228</v>
      </c>
    </row>
    <row r="67" spans="1:4" ht="14.25">
      <c r="A67" s="360" t="s">
        <v>222</v>
      </c>
      <c r="B67" s="361">
        <f>VLOOKUP(A67,'Open Int.'!$A$4:$O$194,2,FALSE)</f>
        <v>597432</v>
      </c>
      <c r="C67" s="361">
        <f>VLOOKUP(A67,'Open Int.'!$A$4:$O$194,3,FALSE)</f>
        <v>11088</v>
      </c>
      <c r="D67" s="362">
        <f t="shared" si="5"/>
        <v>0.01891040072039622</v>
      </c>
    </row>
    <row r="68" spans="1:4" ht="14.25">
      <c r="A68" s="360" t="s">
        <v>352</v>
      </c>
      <c r="B68" s="361">
        <f>VLOOKUP(A68,'Open Int.'!$A$4:$O$194,2,FALSE)</f>
        <v>19772518</v>
      </c>
      <c r="C68" s="361">
        <f>VLOOKUP(A68,'Open Int.'!$A$4:$O$194,3,FALSE)</f>
        <v>1577430</v>
      </c>
      <c r="D68" s="362">
        <f t="shared" si="5"/>
        <v>0.08669537624660018</v>
      </c>
    </row>
    <row r="69" spans="1:4" ht="14.25" outlineLevel="1">
      <c r="A69" s="360" t="s">
        <v>353</v>
      </c>
      <c r="B69" s="361">
        <f>VLOOKUP(A69,'Open Int.'!$A$4:$O$194,2,FALSE)</f>
        <v>9810700</v>
      </c>
      <c r="C69" s="361">
        <f>VLOOKUP(A69,'Open Int.'!$A$4:$O$194,3,FALSE)</f>
        <v>-271150</v>
      </c>
      <c r="D69" s="362">
        <f t="shared" si="5"/>
        <v>-0.02689486552567237</v>
      </c>
    </row>
    <row r="70" spans="1:4" ht="14.25" outlineLevel="1">
      <c r="A70" s="360" t="s">
        <v>317</v>
      </c>
      <c r="B70" s="361">
        <f>VLOOKUP(A70,'Open Int.'!$A$4:$O$194,2,FALSE)</f>
        <v>1117800</v>
      </c>
      <c r="C70" s="361">
        <f>VLOOKUP(A70,'Open Int.'!$A$4:$O$194,3,FALSE)</f>
        <v>600</v>
      </c>
      <c r="D70" s="362">
        <f t="shared" si="5"/>
        <v>0.0005370569280343716</v>
      </c>
    </row>
    <row r="71" spans="1:4" ht="14.25">
      <c r="A71" s="360" t="s">
        <v>454</v>
      </c>
      <c r="B71" s="361">
        <f>VLOOKUP(A71,'Open Int.'!$A$4:$O$194,2,FALSE)</f>
        <v>22600</v>
      </c>
      <c r="C71" s="361">
        <f>VLOOKUP(A71,'Open Int.'!$A$4:$O$194,3,FALSE)</f>
        <v>-5400</v>
      </c>
      <c r="D71" s="362">
        <f t="shared" si="5"/>
        <v>-0.19285714285714287</v>
      </c>
    </row>
    <row r="72" spans="1:4" ht="14.25" outlineLevel="1">
      <c r="A72" s="360" t="s">
        <v>327</v>
      </c>
      <c r="B72" s="361">
        <f>VLOOKUP(A72,'Open Int.'!$A$4:$O$194,2,FALSE)</f>
        <v>849000</v>
      </c>
      <c r="C72" s="361">
        <f>VLOOKUP(A72,'Open Int.'!$A$4:$O$194,3,FALSE)</f>
        <v>45400</v>
      </c>
      <c r="D72" s="362">
        <f t="shared" si="5"/>
        <v>0.056495769039323046</v>
      </c>
    </row>
    <row r="73" spans="1:4" ht="15" outlineLevel="1">
      <c r="A73" s="358" t="s">
        <v>267</v>
      </c>
      <c r="B73" s="358">
        <f>SUM(B74:B80)</f>
        <v>77225850</v>
      </c>
      <c r="C73" s="358">
        <f>SUM(C74:C80)</f>
        <v>1221400</v>
      </c>
      <c r="D73" s="363">
        <f t="shared" si="5"/>
        <v>0.016070111684250068</v>
      </c>
    </row>
    <row r="74" spans="1:4" ht="14.25">
      <c r="A74" s="360" t="s">
        <v>451</v>
      </c>
      <c r="B74" s="361">
        <f>VLOOKUP(A74,'Open Int.'!$A$4:$O$194,2,FALSE)</f>
        <v>16780500</v>
      </c>
      <c r="C74" s="361">
        <f>VLOOKUP(A74,'Open Int.'!$A$4:$O$194,3,FALSE)</f>
        <v>935550</v>
      </c>
      <c r="D74" s="362">
        <f t="shared" si="5"/>
        <v>0.059044048734770385</v>
      </c>
    </row>
    <row r="75" spans="1:4" ht="14.25">
      <c r="A75" s="360" t="s">
        <v>382</v>
      </c>
      <c r="B75" s="361">
        <f>VLOOKUP(A75,'Open Int.'!$A$4:$O$194,2,FALSE)</f>
        <v>7514100</v>
      </c>
      <c r="C75" s="361">
        <f>VLOOKUP(A75,'Open Int.'!$A$4:$O$194,3,FALSE)</f>
        <v>6900</v>
      </c>
      <c r="D75" s="362">
        <f t="shared" si="5"/>
        <v>0.0009191176470588235</v>
      </c>
    </row>
    <row r="76" spans="1:4" ht="14.25">
      <c r="A76" s="360" t="s">
        <v>166</v>
      </c>
      <c r="B76" s="361">
        <f>VLOOKUP(A76,'Open Int.'!$A$4:$O$194,2,FALSE)</f>
        <v>3958900</v>
      </c>
      <c r="C76" s="361">
        <f>VLOOKUP(A76,'Open Int.'!$A$4:$O$194,3,FALSE)</f>
        <v>35400</v>
      </c>
      <c r="D76" s="362">
        <f t="shared" si="5"/>
        <v>0.009022556390977444</v>
      </c>
    </row>
    <row r="77" spans="1:4" ht="14.25">
      <c r="A77" s="360" t="s">
        <v>316</v>
      </c>
      <c r="B77" s="361">
        <f>VLOOKUP(A77,'Open Int.'!$A$4:$O$194,2,FALSE)</f>
        <v>3032400</v>
      </c>
      <c r="C77" s="361">
        <f>VLOOKUP(A77,'Open Int.'!$A$4:$O$194,3,FALSE)</f>
        <v>-16800</v>
      </c>
      <c r="D77" s="362">
        <f t="shared" si="5"/>
        <v>-0.005509641873278237</v>
      </c>
    </row>
    <row r="78" spans="1:4" ht="14.25" outlineLevel="1">
      <c r="A78" s="360" t="s">
        <v>383</v>
      </c>
      <c r="B78" s="361">
        <f>VLOOKUP(A78,'Open Int.'!$A$4:$O$194,2,FALSE)</f>
        <v>41174000</v>
      </c>
      <c r="C78" s="361">
        <f>VLOOKUP(A78,'Open Int.'!$A$4:$O$194,3,FALSE)</f>
        <v>280000</v>
      </c>
      <c r="D78" s="362">
        <f t="shared" si="5"/>
        <v>0.006846970215679562</v>
      </c>
    </row>
    <row r="79" spans="1:4" ht="14.25" outlineLevel="1">
      <c r="A79" s="360" t="s">
        <v>384</v>
      </c>
      <c r="B79" s="361">
        <f>VLOOKUP(A79,'Open Int.'!$A$4:$O$194,2,FALSE)</f>
        <v>3713850</v>
      </c>
      <c r="C79" s="361">
        <f>VLOOKUP(A79,'Open Int.'!$A$4:$O$194,3,FALSE)</f>
        <v>-17550</v>
      </c>
      <c r="D79" s="362">
        <f t="shared" si="5"/>
        <v>-0.004703328509406657</v>
      </c>
    </row>
    <row r="80" spans="1:4" ht="14.25" outlineLevel="1">
      <c r="A80" s="360" t="s">
        <v>452</v>
      </c>
      <c r="B80" s="361">
        <f>VLOOKUP(A80,'Open Int.'!$A$4:$O$194,2,FALSE)</f>
        <v>1052100</v>
      </c>
      <c r="C80" s="361">
        <f>VLOOKUP(A80,'Open Int.'!$A$4:$O$194,3,FALSE)</f>
        <v>-2100</v>
      </c>
      <c r="D80" s="362">
        <f t="shared" si="5"/>
        <v>-0.00199203187250996</v>
      </c>
    </row>
    <row r="81" spans="1:4" ht="15" outlineLevel="1">
      <c r="A81" s="358" t="s">
        <v>250</v>
      </c>
      <c r="B81" s="358">
        <f>SUM(B82:B87)</f>
        <v>35074494</v>
      </c>
      <c r="C81" s="358">
        <f>SUM(C82:C87)</f>
        <v>2381280</v>
      </c>
      <c r="D81" s="363">
        <f t="shared" si="5"/>
        <v>0.07283713372444814</v>
      </c>
    </row>
    <row r="82" spans="1:4" ht="14.25">
      <c r="A82" s="360" t="s">
        <v>251</v>
      </c>
      <c r="B82" s="361">
        <f>VLOOKUP(A82,'Open Int.'!$A$4:$O$194,2,FALSE)</f>
        <v>914550</v>
      </c>
      <c r="C82" s="361">
        <f>VLOOKUP(A82,'Open Int.'!$A$4:$O$194,3,FALSE)</f>
        <v>-17850</v>
      </c>
      <c r="D82" s="362">
        <f t="shared" si="5"/>
        <v>-0.019144144144144143</v>
      </c>
    </row>
    <row r="83" spans="1:4" ht="14.25" outlineLevel="1">
      <c r="A83" s="360" t="s">
        <v>139</v>
      </c>
      <c r="B83" s="361">
        <f>VLOOKUP(A83,'Open Int.'!$A$4:$O$194,2,FALSE)</f>
        <v>5988600</v>
      </c>
      <c r="C83" s="361">
        <f>VLOOKUP(A83,'Open Int.'!$A$4:$O$194,3,FALSE)</f>
        <v>307800</v>
      </c>
      <c r="D83" s="362">
        <f t="shared" si="5"/>
        <v>0.05418250950570342</v>
      </c>
    </row>
    <row r="84" spans="1:4" ht="14.25" outlineLevel="1">
      <c r="A84" s="360" t="s">
        <v>354</v>
      </c>
      <c r="B84" s="361">
        <f>VLOOKUP(A84,'Open Int.'!$A$4:$O$194,2,FALSE)</f>
        <v>9533000</v>
      </c>
      <c r="C84" s="361">
        <f>VLOOKUP(A84,'Open Int.'!$A$4:$O$194,3,FALSE)</f>
        <v>529000</v>
      </c>
      <c r="D84" s="362">
        <f t="shared" si="5"/>
        <v>0.058751665926255</v>
      </c>
    </row>
    <row r="85" spans="1:4" ht="14.25" outlineLevel="1">
      <c r="A85" s="360" t="s">
        <v>6</v>
      </c>
      <c r="B85" s="361">
        <f>VLOOKUP(A85,'Open Int.'!$A$4:$O$194,2,FALSE)</f>
        <v>15108750</v>
      </c>
      <c r="C85" s="361">
        <f>VLOOKUP(A85,'Open Int.'!$A$4:$O$194,3,FALSE)</f>
        <v>1453500</v>
      </c>
      <c r="D85" s="362">
        <f t="shared" si="5"/>
        <v>0.10644257703081232</v>
      </c>
    </row>
    <row r="86" spans="1:4" ht="14.25" outlineLevel="1">
      <c r="A86" s="360" t="s">
        <v>355</v>
      </c>
      <c r="B86" s="361">
        <f>VLOOKUP(A86,'Open Int.'!$A$4:$O$194,2,FALSE)</f>
        <v>2427700</v>
      </c>
      <c r="C86" s="361">
        <f>VLOOKUP(A86,'Open Int.'!$A$4:$O$194,3,FALSE)</f>
        <v>-62150</v>
      </c>
      <c r="D86" s="362">
        <f aca="true" t="shared" si="6" ref="D86:D115">C86/(B86-C86)</f>
        <v>-0.024961343052794346</v>
      </c>
    </row>
    <row r="87" spans="1:4" ht="14.25" outlineLevel="1">
      <c r="A87" s="360" t="s">
        <v>252</v>
      </c>
      <c r="B87" s="361">
        <f>VLOOKUP(A87,'Open Int.'!$A$4:$O$194,2,FALSE)</f>
        <v>1101894</v>
      </c>
      <c r="C87" s="361">
        <f>VLOOKUP(A87,'Open Int.'!$A$4:$O$194,3,FALSE)</f>
        <v>170980</v>
      </c>
      <c r="D87" s="362">
        <f t="shared" si="6"/>
        <v>0.18366895330825403</v>
      </c>
    </row>
    <row r="88" spans="1:4" ht="15" outlineLevel="1">
      <c r="A88" s="358" t="s">
        <v>253</v>
      </c>
      <c r="B88" s="358">
        <f>SUM(B89:B102)</f>
        <v>49823950</v>
      </c>
      <c r="C88" s="358">
        <f>SUM(C89:C102)</f>
        <v>1510200</v>
      </c>
      <c r="D88" s="363">
        <f t="shared" si="6"/>
        <v>0.03125818219450984</v>
      </c>
    </row>
    <row r="89" spans="1:4" ht="14.25" outlineLevel="1">
      <c r="A89" s="360" t="s">
        <v>458</v>
      </c>
      <c r="B89" s="361">
        <f>VLOOKUP(A89,'Open Int.'!$A$4:$O$194,2,FALSE)</f>
        <v>150750</v>
      </c>
      <c r="C89" s="361">
        <f>VLOOKUP(A89,'Open Int.'!$A$4:$O$194,3,FALSE)</f>
        <v>4800</v>
      </c>
      <c r="D89" s="362">
        <f t="shared" si="6"/>
        <v>0.0328879753340185</v>
      </c>
    </row>
    <row r="90" spans="1:4" ht="14.25" outlineLevel="1">
      <c r="A90" s="360" t="s">
        <v>459</v>
      </c>
      <c r="B90" s="361">
        <f>VLOOKUP(A90,'Open Int.'!$A$4:$O$194,2,FALSE)</f>
        <v>270600</v>
      </c>
      <c r="C90" s="361">
        <f>VLOOKUP(A90,'Open Int.'!$A$4:$O$194,3,FALSE)</f>
        <v>45300</v>
      </c>
      <c r="D90" s="362">
        <f t="shared" si="6"/>
        <v>0.2010652463382157</v>
      </c>
    </row>
    <row r="91" spans="1:4" ht="14.25">
      <c r="A91" s="360" t="s">
        <v>356</v>
      </c>
      <c r="B91" s="361">
        <f>VLOOKUP(A91,'Open Int.'!$A$4:$O$194,2,FALSE)</f>
        <v>2759250</v>
      </c>
      <c r="C91" s="361">
        <f>VLOOKUP(A91,'Open Int.'!$A$4:$O$194,3,FALSE)</f>
        <v>-5850</v>
      </c>
      <c r="D91" s="362">
        <f t="shared" si="6"/>
        <v>-0.0021156558533145277</v>
      </c>
    </row>
    <row r="92" spans="1:4" ht="14.25">
      <c r="A92" s="360" t="s">
        <v>434</v>
      </c>
      <c r="B92" s="361">
        <f>VLOOKUP(A92,'Open Int.'!$A$4:$O$194,2,FALSE)</f>
        <v>265750</v>
      </c>
      <c r="C92" s="361">
        <f>VLOOKUP(A92,'Open Int.'!$A$4:$O$194,3,FALSE)</f>
        <v>-12000</v>
      </c>
      <c r="D92" s="362">
        <f t="shared" si="6"/>
        <v>-0.043204320432043204</v>
      </c>
    </row>
    <row r="93" spans="1:4" ht="14.25" outlineLevel="1">
      <c r="A93" s="360" t="s">
        <v>357</v>
      </c>
      <c r="B93" s="361">
        <f>VLOOKUP(A93,'Open Int.'!$A$4:$O$194,2,FALSE)</f>
        <v>6316800</v>
      </c>
      <c r="C93" s="361">
        <f>VLOOKUP(A93,'Open Int.'!$A$4:$O$194,3,FALSE)</f>
        <v>4500</v>
      </c>
      <c r="D93" s="362">
        <f t="shared" si="6"/>
        <v>0.0007128938738653106</v>
      </c>
    </row>
    <row r="94" spans="1:4" ht="14.25" outlineLevel="1">
      <c r="A94" s="360" t="s">
        <v>460</v>
      </c>
      <c r="B94" s="361">
        <f>VLOOKUP(A94,'Open Int.'!$A$4:$O$194,2,FALSE)</f>
        <v>1289200</v>
      </c>
      <c r="C94" s="361">
        <f>VLOOKUP(A94,'Open Int.'!$A$4:$O$194,3,FALSE)</f>
        <v>9350</v>
      </c>
      <c r="D94" s="362">
        <f t="shared" si="6"/>
        <v>0.00730554361839278</v>
      </c>
    </row>
    <row r="95" spans="1:4" ht="14.25" outlineLevel="1">
      <c r="A95" s="360" t="s">
        <v>278</v>
      </c>
      <c r="B95" s="361">
        <f>VLOOKUP(A95,'Open Int.'!$A$4:$O$194,2,FALSE)</f>
        <v>3921600</v>
      </c>
      <c r="C95" s="361">
        <f>VLOOKUP(A95,'Open Int.'!$A$4:$O$194,3,FALSE)</f>
        <v>85600</v>
      </c>
      <c r="D95" s="362">
        <f t="shared" si="6"/>
        <v>0.022314911366006256</v>
      </c>
    </row>
    <row r="96" spans="1:4" ht="14.25" outlineLevel="1">
      <c r="A96" s="360" t="s">
        <v>254</v>
      </c>
      <c r="B96" s="361">
        <f>VLOOKUP(A96,'Open Int.'!$A$4:$O$194,2,FALSE)</f>
        <v>3033550</v>
      </c>
      <c r="C96" s="361">
        <f>VLOOKUP(A96,'Open Int.'!$A$4:$O$194,3,FALSE)</f>
        <v>-168350</v>
      </c>
      <c r="D96" s="362">
        <f t="shared" si="6"/>
        <v>-0.05257815671944783</v>
      </c>
    </row>
    <row r="97" spans="1:4" ht="14.25" outlineLevel="1">
      <c r="A97" s="360" t="s">
        <v>255</v>
      </c>
      <c r="B97" s="361">
        <f>VLOOKUP(A97,'Open Int.'!$A$4:$O$194,2,FALSE)</f>
        <v>6991600</v>
      </c>
      <c r="C97" s="361">
        <f>VLOOKUP(A97,'Open Int.'!$A$4:$O$194,3,FALSE)</f>
        <v>403200</v>
      </c>
      <c r="D97" s="362">
        <f t="shared" si="6"/>
        <v>0.06119847003824904</v>
      </c>
    </row>
    <row r="98" spans="1:4" ht="14.25" outlineLevel="1">
      <c r="A98" s="360" t="s">
        <v>461</v>
      </c>
      <c r="B98" s="361">
        <f>VLOOKUP(A98,'Open Int.'!$A$4:$O$194,2,FALSE)</f>
        <v>1278450</v>
      </c>
      <c r="C98" s="361">
        <f>VLOOKUP(A98,'Open Int.'!$A$4:$O$194,3,FALSE)</f>
        <v>283050</v>
      </c>
      <c r="D98" s="362">
        <f t="shared" si="6"/>
        <v>0.2843580470162749</v>
      </c>
    </row>
    <row r="99" spans="1:4" ht="14.25" outlineLevel="1">
      <c r="A99" s="360" t="s">
        <v>358</v>
      </c>
      <c r="B99" s="361">
        <f>VLOOKUP(A99,'Open Int.'!$A$4:$O$194,2,FALSE)</f>
        <v>11673000</v>
      </c>
      <c r="C99" s="361">
        <f>VLOOKUP(A99,'Open Int.'!$A$4:$O$194,3,FALSE)</f>
        <v>645000</v>
      </c>
      <c r="D99" s="362">
        <f t="shared" si="6"/>
        <v>0.05848748639825898</v>
      </c>
    </row>
    <row r="100" spans="1:4" ht="14.25" outlineLevel="1">
      <c r="A100" s="360" t="s">
        <v>462</v>
      </c>
      <c r="B100" s="361">
        <f>VLOOKUP(A100,'Open Int.'!$A$4:$O$194,2,FALSE)</f>
        <v>1824900</v>
      </c>
      <c r="C100" s="361">
        <f>VLOOKUP(A100,'Open Int.'!$A$4:$O$194,3,FALSE)</f>
        <v>97650</v>
      </c>
      <c r="D100" s="362">
        <f t="shared" si="6"/>
        <v>0.056534954407294835</v>
      </c>
    </row>
    <row r="101" spans="1:4" ht="14.25" outlineLevel="1">
      <c r="A101" s="360" t="s">
        <v>118</v>
      </c>
      <c r="B101" s="361">
        <f>VLOOKUP(A101,'Open Int.'!$A$4:$O$194,2,FALSE)</f>
        <v>4639500</v>
      </c>
      <c r="C101" s="361">
        <f>VLOOKUP(A101,'Open Int.'!$A$4:$O$194,3,FALSE)</f>
        <v>134750</v>
      </c>
      <c r="D101" s="362">
        <f t="shared" si="6"/>
        <v>0.029912869748598702</v>
      </c>
    </row>
    <row r="102" spans="1:4" ht="14.25" outlineLevel="1">
      <c r="A102" s="360" t="s">
        <v>256</v>
      </c>
      <c r="B102" s="361">
        <f>VLOOKUP(A102,'Open Int.'!$A$4:$O$194,2,FALSE)</f>
        <v>5409000</v>
      </c>
      <c r="C102" s="361">
        <f>VLOOKUP(A102,'Open Int.'!$A$4:$O$194,3,FALSE)</f>
        <v>-16800</v>
      </c>
      <c r="D102" s="362">
        <f t="shared" si="6"/>
        <v>-0.0030963175937188986</v>
      </c>
    </row>
    <row r="103" spans="1:4" ht="15">
      <c r="A103" s="358" t="s">
        <v>273</v>
      </c>
      <c r="B103" s="358">
        <f>SUM(B104:B114)</f>
        <v>36452700</v>
      </c>
      <c r="C103" s="358">
        <f>SUM(C104:C114)</f>
        <v>303300</v>
      </c>
      <c r="D103" s="363">
        <f t="shared" si="6"/>
        <v>0.008390180749887965</v>
      </c>
    </row>
    <row r="104" spans="1:4" ht="14.25">
      <c r="A104" s="360" t="s">
        <v>444</v>
      </c>
      <c r="B104" s="361">
        <f>VLOOKUP(A104,'Open Int.'!$A$4:$O$194,2,FALSE)</f>
        <v>1049750</v>
      </c>
      <c r="C104" s="361">
        <f>VLOOKUP(A104,'Open Int.'!$A$4:$O$194,3,FALSE)</f>
        <v>105300</v>
      </c>
      <c r="D104" s="362">
        <f t="shared" si="6"/>
        <v>0.11149346180316587</v>
      </c>
    </row>
    <row r="105" spans="1:4" ht="14.25">
      <c r="A105" s="360" t="s">
        <v>445</v>
      </c>
      <c r="B105" s="361">
        <f>VLOOKUP(A105,'Open Int.'!$A$4:$O$194,2,FALSE)</f>
        <v>858900</v>
      </c>
      <c r="C105" s="361">
        <f>VLOOKUP(A105,'Open Int.'!$A$4:$O$194,3,FALSE)</f>
        <v>16450</v>
      </c>
      <c r="D105" s="362">
        <f t="shared" si="6"/>
        <v>0.019526381387619442</v>
      </c>
    </row>
    <row r="106" spans="1:4" ht="14.25">
      <c r="A106" s="360" t="s">
        <v>390</v>
      </c>
      <c r="B106" s="361">
        <f>VLOOKUP(A106,'Open Int.'!$A$4:$O$194,2,FALSE)</f>
        <v>3609000</v>
      </c>
      <c r="C106" s="361">
        <f>VLOOKUP(A106,'Open Int.'!$A$4:$O$194,3,FALSE)</f>
        <v>-117000</v>
      </c>
      <c r="D106" s="362">
        <f t="shared" si="6"/>
        <v>-0.03140096618357488</v>
      </c>
    </row>
    <row r="107" spans="1:4" ht="14.25">
      <c r="A107" s="360" t="s">
        <v>290</v>
      </c>
      <c r="B107" s="361">
        <f>VLOOKUP(A107,'Open Int.'!$A$4:$O$194,2,FALSE)</f>
        <v>7099400</v>
      </c>
      <c r="C107" s="361">
        <f>VLOOKUP(A107,'Open Int.'!$A$4:$O$194,3,FALSE)</f>
        <v>291200</v>
      </c>
      <c r="D107" s="362">
        <f t="shared" si="6"/>
        <v>0.042771951470285834</v>
      </c>
    </row>
    <row r="108" spans="1:4" ht="14.25">
      <c r="A108" s="360" t="s">
        <v>389</v>
      </c>
      <c r="B108" s="361">
        <f>VLOOKUP(A108,'Open Int.'!$A$4:$O$194,2,FALSE)</f>
        <v>5111500</v>
      </c>
      <c r="C108" s="361">
        <f>VLOOKUP(A108,'Open Int.'!$A$4:$O$194,3,FALSE)</f>
        <v>-359500</v>
      </c>
      <c r="D108" s="362">
        <f t="shared" si="6"/>
        <v>-0.06571010784134527</v>
      </c>
    </row>
    <row r="109" spans="1:4" ht="14.25">
      <c r="A109" s="360" t="s">
        <v>272</v>
      </c>
      <c r="B109" s="361">
        <f>VLOOKUP(A109,'Open Int.'!$A$4:$O$194,2,FALSE)</f>
        <v>3433150</v>
      </c>
      <c r="C109" s="361">
        <f>VLOOKUP(A109,'Open Int.'!$A$4:$O$194,3,FALSE)</f>
        <v>154700</v>
      </c>
      <c r="D109" s="362">
        <f t="shared" si="6"/>
        <v>0.047186932849364795</v>
      </c>
    </row>
    <row r="110" spans="1:4" ht="14.25">
      <c r="A110" s="360" t="s">
        <v>322</v>
      </c>
      <c r="B110" s="361">
        <f>VLOOKUP(A110,'Open Int.'!$A$4:$O$194,2,FALSE)</f>
        <v>3244000</v>
      </c>
      <c r="C110" s="361">
        <f>VLOOKUP(A110,'Open Int.'!$A$4:$O$194,3,FALSE)</f>
        <v>-89000</v>
      </c>
      <c r="D110" s="362">
        <f t="shared" si="6"/>
        <v>-0.026702670267026704</v>
      </c>
    </row>
    <row r="111" spans="1:4" ht="14.25">
      <c r="A111" s="360" t="s">
        <v>274</v>
      </c>
      <c r="B111" s="361">
        <f>VLOOKUP(A111,'Open Int.'!$A$4:$O$194,2,FALSE)</f>
        <v>6553400</v>
      </c>
      <c r="C111" s="361">
        <f>VLOOKUP(A111,'Open Int.'!$A$4:$O$194,3,FALSE)</f>
        <v>108500</v>
      </c>
      <c r="D111" s="362">
        <f t="shared" si="6"/>
        <v>0.016835016835016835</v>
      </c>
    </row>
    <row r="112" spans="1:4" ht="14.25">
      <c r="A112" s="360" t="s">
        <v>446</v>
      </c>
      <c r="B112" s="361">
        <f>VLOOKUP(A112,'Open Int.'!$A$4:$O$194,2,FALSE)</f>
        <v>740300</v>
      </c>
      <c r="C112" s="361">
        <f>VLOOKUP(A112,'Open Int.'!$A$4:$O$194,3,FALSE)</f>
        <v>134750</v>
      </c>
      <c r="D112" s="362">
        <f t="shared" si="6"/>
        <v>0.22252497729336967</v>
      </c>
    </row>
    <row r="113" spans="1:4" ht="14.25">
      <c r="A113" s="360" t="s">
        <v>276</v>
      </c>
      <c r="B113" s="361">
        <f>VLOOKUP(A113,'Open Int.'!$A$4:$O$194,2,FALSE)</f>
        <v>493150</v>
      </c>
      <c r="C113" s="361">
        <f>VLOOKUP(A113,'Open Int.'!$A$4:$O$194,3,FALSE)</f>
        <v>43050</v>
      </c>
      <c r="D113" s="362">
        <f t="shared" si="6"/>
        <v>0.09564541213063764</v>
      </c>
    </row>
    <row r="114" spans="1:4" ht="14.25">
      <c r="A114" s="360" t="s">
        <v>447</v>
      </c>
      <c r="B114" s="361">
        <f>VLOOKUP(A114,'Open Int.'!$A$4:$O$194,2,FALSE)</f>
        <v>4260150</v>
      </c>
      <c r="C114" s="361">
        <f>VLOOKUP(A114,'Open Int.'!$A$4:$O$194,3,FALSE)</f>
        <v>14850</v>
      </c>
      <c r="D114" s="362">
        <f t="shared" si="6"/>
        <v>0.0034979860080559676</v>
      </c>
    </row>
    <row r="115" spans="1:4" ht="15" outlineLevel="1">
      <c r="A115" s="358" t="s">
        <v>263</v>
      </c>
      <c r="B115" s="358">
        <f>SUM(B117:B119)</f>
        <v>7296075</v>
      </c>
      <c r="C115" s="358">
        <f>SUM(C117:C119)</f>
        <v>162825</v>
      </c>
      <c r="D115" s="363">
        <f t="shared" si="6"/>
        <v>0.0228262012406687</v>
      </c>
    </row>
    <row r="116" spans="1:4" ht="14.25" outlineLevel="1">
      <c r="A116" s="360" t="s">
        <v>448</v>
      </c>
      <c r="B116" s="361"/>
      <c r="C116" s="361"/>
      <c r="D116" s="362"/>
    </row>
    <row r="117" spans="1:4" ht="14.25">
      <c r="A117" s="360" t="s">
        <v>171</v>
      </c>
      <c r="B117" s="361">
        <f>VLOOKUP(A117,'Open Int.'!$A$4:$O$194,2,FALSE)</f>
        <v>4394500</v>
      </c>
      <c r="C117" s="361">
        <f>VLOOKUP(A117,'Open Int.'!$A$4:$O$194,3,FALSE)</f>
        <v>50600</v>
      </c>
      <c r="D117" s="362">
        <f aca="true" t="shared" si="7" ref="D117:D148">C117/(B117-C117)</f>
        <v>0.011648518612306914</v>
      </c>
    </row>
    <row r="118" spans="1:4" ht="14.25" outlineLevel="1">
      <c r="A118" s="360" t="s">
        <v>379</v>
      </c>
      <c r="B118" s="361">
        <f>VLOOKUP(A118,'Open Int.'!$A$4:$O$194,2,FALSE)</f>
        <v>317875</v>
      </c>
      <c r="C118" s="361">
        <f>VLOOKUP(A118,'Open Int.'!$A$4:$O$194,3,FALSE)</f>
        <v>-1875</v>
      </c>
      <c r="D118" s="362">
        <f t="shared" si="7"/>
        <v>-0.005863956215793589</v>
      </c>
    </row>
    <row r="119" spans="1:4" ht="14.25" outlineLevel="1">
      <c r="A119" s="360" t="s">
        <v>395</v>
      </c>
      <c r="B119" s="361">
        <f>VLOOKUP(A119,'Open Int.'!$A$4:$O$194,2,FALSE)</f>
        <v>2583700</v>
      </c>
      <c r="C119" s="361">
        <f>VLOOKUP(A119,'Open Int.'!$A$4:$O$194,3,FALSE)</f>
        <v>114100</v>
      </c>
      <c r="D119" s="362">
        <f t="shared" si="7"/>
        <v>0.046201814058956917</v>
      </c>
    </row>
    <row r="120" spans="1:4" ht="15" outlineLevel="1">
      <c r="A120" s="358" t="s">
        <v>262</v>
      </c>
      <c r="B120" s="358">
        <f>SUM(B121:B130)</f>
        <v>94319075</v>
      </c>
      <c r="C120" s="358">
        <f>SUM(C121:C130)</f>
        <v>425975</v>
      </c>
      <c r="D120" s="363">
        <f t="shared" si="7"/>
        <v>0.004536808349069314</v>
      </c>
    </row>
    <row r="121" spans="1:4" ht="14.25">
      <c r="A121" s="360" t="s">
        <v>436</v>
      </c>
      <c r="B121" s="361">
        <f>VLOOKUP(A121,'Open Int.'!$A$4:$O$194,2,FALSE)</f>
        <v>29816930</v>
      </c>
      <c r="C121" s="361">
        <f>VLOOKUP(A121,'Open Int.'!$A$4:$O$194,3,FALSE)</f>
        <v>-70180</v>
      </c>
      <c r="D121" s="362">
        <f t="shared" si="7"/>
        <v>-0.0023481694951435587</v>
      </c>
    </row>
    <row r="122" spans="1:4" ht="14.25" outlineLevel="1">
      <c r="A122" s="360" t="s">
        <v>372</v>
      </c>
      <c r="B122" s="361">
        <f>VLOOKUP(A122,'Open Int.'!$A$4:$O$194,2,FALSE)</f>
        <v>10286000</v>
      </c>
      <c r="C122" s="361">
        <f>VLOOKUP(A122,'Open Int.'!$A$4:$O$194,3,FALSE)</f>
        <v>-12000</v>
      </c>
      <c r="D122" s="362">
        <f t="shared" si="7"/>
        <v>-0.0011652748106428432</v>
      </c>
    </row>
    <row r="123" spans="1:4" ht="14.25" outlineLevel="1">
      <c r="A123" s="360" t="s">
        <v>325</v>
      </c>
      <c r="B123" s="361">
        <f>VLOOKUP(A123,'Open Int.'!$A$4:$O$194,2,FALSE)</f>
        <v>1615050</v>
      </c>
      <c r="C123" s="361">
        <f>VLOOKUP(A123,'Open Int.'!$A$4:$O$194,3,FALSE)</f>
        <v>-9900</v>
      </c>
      <c r="D123" s="362">
        <f t="shared" si="7"/>
        <v>-0.006092495153697037</v>
      </c>
    </row>
    <row r="124" spans="1:4" ht="14.25" outlineLevel="1">
      <c r="A124" s="360" t="s">
        <v>318</v>
      </c>
      <c r="B124" s="361">
        <f>VLOOKUP(A124,'Open Int.'!$A$4:$O$194,2,FALSE)</f>
        <v>2998050</v>
      </c>
      <c r="C124" s="361">
        <f>VLOOKUP(A124,'Open Int.'!$A$4:$O$194,3,FALSE)</f>
        <v>-95150</v>
      </c>
      <c r="D124" s="362">
        <f t="shared" si="7"/>
        <v>-0.030761024182076813</v>
      </c>
    </row>
    <row r="125" spans="1:4" ht="14.25" outlineLevel="1">
      <c r="A125" s="360" t="s">
        <v>373</v>
      </c>
      <c r="B125" s="361">
        <f>VLOOKUP(A125,'Open Int.'!$A$4:$O$194,2,FALSE)</f>
        <v>259000</v>
      </c>
      <c r="C125" s="361">
        <f>VLOOKUP(A125,'Open Int.'!$A$4:$O$194,3,FALSE)</f>
        <v>-4375</v>
      </c>
      <c r="D125" s="362">
        <f t="shared" si="7"/>
        <v>-0.016611295681063124</v>
      </c>
    </row>
    <row r="126" spans="1:4" ht="14.25" outlineLevel="1">
      <c r="A126" s="360" t="s">
        <v>374</v>
      </c>
      <c r="B126" s="361">
        <f>VLOOKUP(A126,'Open Int.'!$A$4:$O$194,2,FALSE)</f>
        <v>1678800</v>
      </c>
      <c r="C126" s="361">
        <f>VLOOKUP(A126,'Open Int.'!$A$4:$O$194,3,FALSE)</f>
        <v>46200</v>
      </c>
      <c r="D126" s="362">
        <f t="shared" si="7"/>
        <v>0.028298419698640206</v>
      </c>
    </row>
    <row r="127" spans="1:4" ht="14.25" outlineLevel="1">
      <c r="A127" s="360" t="s">
        <v>375</v>
      </c>
      <c r="B127" s="361">
        <f>VLOOKUP(A127,'Open Int.'!$A$4:$O$194,2,FALSE)</f>
        <v>2784150</v>
      </c>
      <c r="C127" s="361">
        <f>VLOOKUP(A127,'Open Int.'!$A$4:$O$194,3,FALSE)</f>
        <v>200100</v>
      </c>
      <c r="D127" s="362">
        <f t="shared" si="7"/>
        <v>0.0774365821094793</v>
      </c>
    </row>
    <row r="128" spans="1:4" ht="14.25" outlineLevel="1">
      <c r="A128" s="360" t="s">
        <v>235</v>
      </c>
      <c r="B128" s="361">
        <f>VLOOKUP(A128,'Open Int.'!$A$4:$O$194,2,FALSE)</f>
        <v>30391200</v>
      </c>
      <c r="C128" s="361">
        <f>VLOOKUP(A128,'Open Int.'!$A$4:$O$194,3,FALSE)</f>
        <v>828900</v>
      </c>
      <c r="D128" s="362">
        <f t="shared" si="7"/>
        <v>0.028039090327883823</v>
      </c>
    </row>
    <row r="129" spans="1:4" ht="14.25" outlineLevel="1">
      <c r="A129" s="360" t="s">
        <v>377</v>
      </c>
      <c r="B129" s="361">
        <f>VLOOKUP(A129,'Open Int.'!$A$4:$O$194,2,FALSE)</f>
        <v>4331820</v>
      </c>
      <c r="C129" s="361">
        <f>VLOOKUP(A129,'Open Int.'!$A$4:$O$194,3,FALSE)</f>
        <v>-116070</v>
      </c>
      <c r="D129" s="362">
        <f t="shared" si="7"/>
        <v>-0.026095519448547513</v>
      </c>
    </row>
    <row r="130" spans="1:4" ht="14.25" outlineLevel="1">
      <c r="A130" s="360" t="s">
        <v>378</v>
      </c>
      <c r="B130" s="361">
        <f>VLOOKUP(A130,'Open Int.'!$A$4:$O$194,2,FALSE)</f>
        <v>10158075</v>
      </c>
      <c r="C130" s="361">
        <f>VLOOKUP(A130,'Open Int.'!$A$4:$O$194,3,FALSE)</f>
        <v>-341550</v>
      </c>
      <c r="D130" s="362">
        <f t="shared" si="7"/>
        <v>-0.03252973320475731</v>
      </c>
    </row>
    <row r="131" spans="1:4" ht="15" outlineLevel="1">
      <c r="A131" s="358" t="s">
        <v>268</v>
      </c>
      <c r="B131" s="358">
        <f>SUM(B132:B137)</f>
        <v>136713275</v>
      </c>
      <c r="C131" s="358">
        <f>SUM(C132:C137)</f>
        <v>12057450</v>
      </c>
      <c r="D131" s="363">
        <f t="shared" si="7"/>
        <v>0.09672592516234199</v>
      </c>
    </row>
    <row r="132" spans="1:4" ht="14.25">
      <c r="A132" s="360" t="s">
        <v>4</v>
      </c>
      <c r="B132" s="361">
        <f>VLOOKUP(A132,'Open Int.'!$A$4:$O$194,2,FALSE)</f>
        <v>1002000</v>
      </c>
      <c r="C132" s="361">
        <f>VLOOKUP(A132,'Open Int.'!$A$4:$O$194,3,FALSE)</f>
        <v>69900</v>
      </c>
      <c r="D132" s="362">
        <f t="shared" si="7"/>
        <v>0.07499195365304152</v>
      </c>
    </row>
    <row r="133" spans="1:4" ht="14.25" outlineLevel="1">
      <c r="A133" s="360" t="s">
        <v>184</v>
      </c>
      <c r="B133" s="361">
        <f>VLOOKUP(A133,'Open Int.'!$A$4:$O$194,2,FALSE)</f>
        <v>11915050</v>
      </c>
      <c r="C133" s="361">
        <f>VLOOKUP(A133,'Open Int.'!$A$4:$O$194,3,FALSE)</f>
        <v>946950</v>
      </c>
      <c r="D133" s="362">
        <f t="shared" si="7"/>
        <v>0.08633674018289403</v>
      </c>
    </row>
    <row r="134" spans="1:4" ht="14.25" outlineLevel="1">
      <c r="A134" s="360" t="s">
        <v>175</v>
      </c>
      <c r="B134" s="361">
        <f>VLOOKUP(A134,'Open Int.'!$A$4:$O$194,2,FALSE)</f>
        <v>106603875</v>
      </c>
      <c r="C134" s="361">
        <f>VLOOKUP(A134,'Open Int.'!$A$4:$O$194,3,FALSE)</f>
        <v>9670500</v>
      </c>
      <c r="D134" s="362">
        <f t="shared" si="7"/>
        <v>0.09976440003249655</v>
      </c>
    </row>
    <row r="135" spans="1:4" ht="14.25" outlineLevel="1">
      <c r="A135" s="360" t="s">
        <v>385</v>
      </c>
      <c r="B135" s="361">
        <f>VLOOKUP(A135,'Open Int.'!$A$4:$O$194,2,FALSE)</f>
        <v>1439900</v>
      </c>
      <c r="C135" s="361">
        <f>VLOOKUP(A135,'Open Int.'!$A$4:$O$194,3,FALSE)</f>
        <v>47600</v>
      </c>
      <c r="D135" s="362">
        <f t="shared" si="7"/>
        <v>0.03418803418803419</v>
      </c>
    </row>
    <row r="136" spans="1:4" ht="14.25" outlineLevel="1">
      <c r="A136" s="360" t="s">
        <v>393</v>
      </c>
      <c r="B136" s="361">
        <f>VLOOKUP(A136,'Open Int.'!$A$4:$O$194,2,FALSE)</f>
        <v>10756800</v>
      </c>
      <c r="C136" s="361">
        <f>VLOOKUP(A136,'Open Int.'!$A$4:$O$194,3,FALSE)</f>
        <v>1178400</v>
      </c>
      <c r="D136" s="362">
        <f t="shared" si="7"/>
        <v>0.12302681032322726</v>
      </c>
    </row>
    <row r="137" spans="1:4" ht="14.25" outlineLevel="1">
      <c r="A137" s="360" t="s">
        <v>386</v>
      </c>
      <c r="B137" s="361">
        <f>VLOOKUP(A137,'Open Int.'!$A$4:$O$194,2,FALSE)</f>
        <v>4995650</v>
      </c>
      <c r="C137" s="361">
        <f>VLOOKUP(A137,'Open Int.'!$A$4:$O$194,3,FALSE)</f>
        <v>144100</v>
      </c>
      <c r="D137" s="362">
        <f t="shared" si="7"/>
        <v>0.029701847863054076</v>
      </c>
    </row>
    <row r="138" spans="1:4" ht="15" outlineLevel="1">
      <c r="A138" s="358" t="s">
        <v>260</v>
      </c>
      <c r="B138" s="358">
        <f>SUM(B139:B154)</f>
        <v>228775875</v>
      </c>
      <c r="C138" s="358">
        <f>SUM(C139:C154)</f>
        <v>3588200</v>
      </c>
      <c r="D138" s="363">
        <f t="shared" si="7"/>
        <v>0.015934264608398307</v>
      </c>
    </row>
    <row r="139" spans="1:4" ht="14.25">
      <c r="A139" s="360" t="s">
        <v>369</v>
      </c>
      <c r="B139" s="361">
        <f>VLOOKUP(A139,'Open Int.'!$A$4:$O$194,2,FALSE)</f>
        <v>2173500</v>
      </c>
      <c r="C139" s="361">
        <f>VLOOKUP(A139,'Open Int.'!$A$4:$O$194,3,FALSE)</f>
        <v>-9000</v>
      </c>
      <c r="D139" s="362">
        <f t="shared" si="7"/>
        <v>-0.004123711340206186</v>
      </c>
    </row>
    <row r="140" spans="1:4" ht="14.25" outlineLevel="1">
      <c r="A140" s="360" t="s">
        <v>2</v>
      </c>
      <c r="B140" s="361">
        <f>VLOOKUP(A140,'Open Int.'!$A$4:$O$194,2,FALSE)</f>
        <v>2182400</v>
      </c>
      <c r="C140" s="361">
        <f>VLOOKUP(A140,'Open Int.'!$A$4:$O$194,3,FALSE)</f>
        <v>-75900</v>
      </c>
      <c r="D140" s="362">
        <f t="shared" si="7"/>
        <v>-0.03360935216755967</v>
      </c>
    </row>
    <row r="141" spans="1:4" ht="14.25" outlineLevel="1">
      <c r="A141" s="360" t="s">
        <v>439</v>
      </c>
      <c r="B141" s="361">
        <f>VLOOKUP(A141,'Open Int.'!$A$4:$O$194,2,FALSE)</f>
        <v>12715000</v>
      </c>
      <c r="C141" s="361">
        <f>VLOOKUP(A141,'Open Int.'!$A$4:$O$194,3,FALSE)</f>
        <v>105000</v>
      </c>
      <c r="D141" s="362">
        <f t="shared" si="7"/>
        <v>0.008326724821570182</v>
      </c>
    </row>
    <row r="142" spans="1:4" ht="14.25" outlineLevel="1">
      <c r="A142" s="360" t="s">
        <v>435</v>
      </c>
      <c r="B142" s="361">
        <f>VLOOKUP(A142,'Open Int.'!$A$4:$O$194,2,FALSE)</f>
        <v>297000</v>
      </c>
      <c r="C142" s="361">
        <f>VLOOKUP(A142,'Open Int.'!$A$4:$O$194,3,FALSE)</f>
        <v>-3600</v>
      </c>
      <c r="D142" s="362">
        <f t="shared" si="7"/>
        <v>-0.011976047904191617</v>
      </c>
    </row>
    <row r="143" spans="1:4" ht="14.25" outlineLevel="1">
      <c r="A143" s="360" t="s">
        <v>370</v>
      </c>
      <c r="B143" s="361">
        <f>VLOOKUP(A143,'Open Int.'!$A$4:$O$194,2,FALSE)</f>
        <v>21470000</v>
      </c>
      <c r="C143" s="361">
        <f>VLOOKUP(A143,'Open Int.'!$A$4:$O$194,3,FALSE)</f>
        <v>610200</v>
      </c>
      <c r="D143" s="362">
        <f t="shared" si="7"/>
        <v>0.02925243770314193</v>
      </c>
    </row>
    <row r="144" spans="1:4" ht="14.25" outlineLevel="1">
      <c r="A144" s="360" t="s">
        <v>89</v>
      </c>
      <c r="B144" s="361">
        <f>VLOOKUP(A144,'Open Int.'!$A$4:$O$194,2,FALSE)</f>
        <v>3576750</v>
      </c>
      <c r="C144" s="361">
        <f>VLOOKUP(A144,'Open Int.'!$A$4:$O$194,3,FALSE)</f>
        <v>234000</v>
      </c>
      <c r="D144" s="362">
        <f t="shared" si="7"/>
        <v>0.07000224366165582</v>
      </c>
    </row>
    <row r="145" spans="1:4" ht="14.25" outlineLevel="1">
      <c r="A145" s="360" t="s">
        <v>371</v>
      </c>
      <c r="B145" s="361">
        <f>VLOOKUP(A145,'Open Int.'!$A$4:$O$194,2,FALSE)</f>
        <v>3464500</v>
      </c>
      <c r="C145" s="361">
        <f>VLOOKUP(A145,'Open Int.'!$A$4:$O$194,3,FALSE)</f>
        <v>-33800</v>
      </c>
      <c r="D145" s="362">
        <f t="shared" si="7"/>
        <v>-0.00966183574879227</v>
      </c>
    </row>
    <row r="146" spans="1:4" ht="14.25" outlineLevel="1">
      <c r="A146" s="360" t="s">
        <v>90</v>
      </c>
      <c r="B146" s="361">
        <f>VLOOKUP(A146,'Open Int.'!$A$4:$O$194,2,FALSE)</f>
        <v>1594800</v>
      </c>
      <c r="C146" s="361">
        <f>VLOOKUP(A146,'Open Int.'!$A$4:$O$194,3,FALSE)</f>
        <v>-39000</v>
      </c>
      <c r="D146" s="362">
        <f t="shared" si="7"/>
        <v>-0.02387073081160485</v>
      </c>
    </row>
    <row r="147" spans="1:4" ht="14.25" outlineLevel="1">
      <c r="A147" s="360" t="s">
        <v>35</v>
      </c>
      <c r="B147" s="361">
        <f>VLOOKUP(A147,'Open Int.'!$A$4:$O$194,2,FALSE)</f>
        <v>1767700</v>
      </c>
      <c r="C147" s="361">
        <f>VLOOKUP(A147,'Open Int.'!$A$4:$O$194,3,FALSE)</f>
        <v>62700</v>
      </c>
      <c r="D147" s="362">
        <f t="shared" si="7"/>
        <v>0.036774193548387096</v>
      </c>
    </row>
    <row r="148" spans="1:4" ht="14.25" outlineLevel="1">
      <c r="A148" s="360" t="s">
        <v>463</v>
      </c>
      <c r="B148" s="361">
        <f>VLOOKUP(A148,'Open Int.'!$A$4:$O$194,2,FALSE)</f>
        <v>693500</v>
      </c>
      <c r="C148" s="361">
        <f>VLOOKUP(A148,'Open Int.'!$A$4:$O$194,3,FALSE)</f>
        <v>51500</v>
      </c>
      <c r="D148" s="362">
        <f t="shared" si="7"/>
        <v>0.08021806853582554</v>
      </c>
    </row>
    <row r="149" spans="1:4" ht="14.25" outlineLevel="1">
      <c r="A149" s="360" t="s">
        <v>146</v>
      </c>
      <c r="B149" s="361">
        <f>VLOOKUP(A149,'Open Int.'!$A$4:$O$194,2,FALSE)</f>
        <v>11623400</v>
      </c>
      <c r="C149" s="361">
        <f>VLOOKUP(A149,'Open Int.'!$A$4:$O$194,3,FALSE)</f>
        <v>80100</v>
      </c>
      <c r="D149" s="362">
        <f aca="true" t="shared" si="8" ref="D149:D170">C149/(B149-C149)</f>
        <v>0.006939090208172706</v>
      </c>
    </row>
    <row r="150" spans="1:4" ht="14.25" outlineLevel="1">
      <c r="A150" s="360" t="s">
        <v>36</v>
      </c>
      <c r="B150" s="361">
        <f>VLOOKUP(A150,'Open Int.'!$A$4:$O$194,2,FALSE)</f>
        <v>7663275</v>
      </c>
      <c r="C150" s="361">
        <f>VLOOKUP(A150,'Open Int.'!$A$4:$O$194,3,FALSE)</f>
        <v>606600</v>
      </c>
      <c r="D150" s="362">
        <f t="shared" si="8"/>
        <v>0.08596116442942321</v>
      </c>
    </row>
    <row r="151" spans="1:4" ht="14.25" outlineLevel="1">
      <c r="A151" s="360" t="s">
        <v>464</v>
      </c>
      <c r="B151" s="361">
        <f>VLOOKUP(A151,'Open Int.'!$A$4:$O$194,2,FALSE)</f>
        <v>22682000</v>
      </c>
      <c r="C151" s="361">
        <f>VLOOKUP(A151,'Open Int.'!$A$4:$O$194,3,FALSE)</f>
        <v>752400</v>
      </c>
      <c r="D151" s="362">
        <f t="shared" si="8"/>
        <v>0.034309791332263244</v>
      </c>
    </row>
    <row r="152" spans="1:4" ht="14.25" outlineLevel="1">
      <c r="A152" s="360" t="s">
        <v>261</v>
      </c>
      <c r="B152" s="361">
        <f>VLOOKUP(A152,'Open Int.'!$A$4:$O$194,2,FALSE)</f>
        <v>6354150</v>
      </c>
      <c r="C152" s="361">
        <f>VLOOKUP(A152,'Open Int.'!$A$4:$O$194,3,FALSE)</f>
        <v>392100</v>
      </c>
      <c r="D152" s="362">
        <f t="shared" si="8"/>
        <v>0.06576596975872392</v>
      </c>
    </row>
    <row r="153" spans="1:4" ht="14.25" outlineLevel="1">
      <c r="A153" s="360" t="s">
        <v>426</v>
      </c>
      <c r="B153" s="361">
        <f>VLOOKUP(A153,'Open Int.'!$A$4:$O$194,2,FALSE)</f>
        <v>71142500</v>
      </c>
      <c r="C153" s="361">
        <f>VLOOKUP(A153,'Open Int.'!$A$4:$O$194,3,FALSE)</f>
        <v>436150</v>
      </c>
      <c r="D153" s="362">
        <f t="shared" si="8"/>
        <v>0.006168470017190818</v>
      </c>
    </row>
    <row r="154" spans="1:4" ht="14.25" outlineLevel="1">
      <c r="A154" s="360" t="s">
        <v>216</v>
      </c>
      <c r="B154" s="361">
        <f>VLOOKUP(A154,'Open Int.'!$A$4:$O$194,2,FALSE)</f>
        <v>59375400</v>
      </c>
      <c r="C154" s="361">
        <f>VLOOKUP(A154,'Open Int.'!$A$4:$O$194,3,FALSE)</f>
        <v>418750</v>
      </c>
      <c r="D154" s="362">
        <f t="shared" si="8"/>
        <v>0.007102676288425478</v>
      </c>
    </row>
    <row r="155" spans="1:4" ht="15" outlineLevel="1">
      <c r="A155" s="358" t="s">
        <v>257</v>
      </c>
      <c r="B155" s="358">
        <f>SUM(B156:B169)</f>
        <v>41136322</v>
      </c>
      <c r="C155" s="358">
        <f>SUM(C156:C169)</f>
        <v>-447532</v>
      </c>
      <c r="D155" s="363">
        <f t="shared" si="8"/>
        <v>-0.010762157831739214</v>
      </c>
    </row>
    <row r="156" spans="1:4" ht="14.25">
      <c r="A156" s="360" t="s">
        <v>359</v>
      </c>
      <c r="B156" s="361">
        <f>VLOOKUP(A156,'Open Int.'!$A$4:$O$194,2,FALSE)</f>
        <v>1085700</v>
      </c>
      <c r="C156" s="361">
        <f>VLOOKUP(A156,'Open Int.'!$A$4:$O$194,3,FALSE)</f>
        <v>10850</v>
      </c>
      <c r="D156" s="362">
        <f t="shared" si="8"/>
        <v>0.010094431781178768</v>
      </c>
    </row>
    <row r="157" spans="1:4" ht="14.25" outlineLevel="1">
      <c r="A157" s="360" t="s">
        <v>258</v>
      </c>
      <c r="B157" s="361">
        <f>VLOOKUP(A157,'Open Int.'!$A$4:$O$194,2,FALSE)</f>
        <v>9351250</v>
      </c>
      <c r="C157" s="361">
        <f>VLOOKUP(A157,'Open Int.'!$A$4:$O$194,3,FALSE)</f>
        <v>-445000</v>
      </c>
      <c r="D157" s="362">
        <f t="shared" si="8"/>
        <v>-0.045425545489345416</v>
      </c>
    </row>
    <row r="158" spans="1:4" ht="14.25" outlineLevel="1">
      <c r="A158" s="360" t="s">
        <v>360</v>
      </c>
      <c r="B158" s="361">
        <f>VLOOKUP(A158,'Open Int.'!$A$4:$O$194,2,FALSE)</f>
        <v>331452</v>
      </c>
      <c r="C158" s="361">
        <f>VLOOKUP(A158,'Open Int.'!$A$4:$O$194,3,FALSE)</f>
        <v>6758</v>
      </c>
      <c r="D158" s="362">
        <f t="shared" si="8"/>
        <v>0.020813442810769526</v>
      </c>
    </row>
    <row r="159" spans="1:4" ht="14.25" outlineLevel="1">
      <c r="A159" s="360" t="s">
        <v>304</v>
      </c>
      <c r="B159" s="361">
        <f>VLOOKUP(A159,'Open Int.'!$A$4:$O$194,2,FALSE)</f>
        <v>5292800</v>
      </c>
      <c r="C159" s="361">
        <f>VLOOKUP(A159,'Open Int.'!$A$4:$O$194,3,FALSE)</f>
        <v>-74800</v>
      </c>
      <c r="D159" s="362">
        <f t="shared" si="8"/>
        <v>-0.013935464639689992</v>
      </c>
    </row>
    <row r="160" spans="1:4" ht="14.25" outlineLevel="1">
      <c r="A160" s="360" t="s">
        <v>140</v>
      </c>
      <c r="B160" s="361">
        <f>VLOOKUP(A160,'Open Int.'!$A$4:$O$194,2,FALSE)</f>
        <v>539400</v>
      </c>
      <c r="C160" s="361">
        <f>VLOOKUP(A160,'Open Int.'!$A$4:$O$194,3,FALSE)</f>
        <v>22200</v>
      </c>
      <c r="D160" s="362">
        <f t="shared" si="8"/>
        <v>0.042923433874709975</v>
      </c>
    </row>
    <row r="161" spans="1:4" ht="14.25" outlineLevel="1">
      <c r="A161" s="360" t="s">
        <v>320</v>
      </c>
      <c r="B161" s="361">
        <f>VLOOKUP(A161,'Open Int.'!$A$4:$O$194,2,FALSE)</f>
        <v>4511850</v>
      </c>
      <c r="C161" s="361">
        <f>VLOOKUP(A161,'Open Int.'!$A$4:$O$194,3,FALSE)</f>
        <v>-82950</v>
      </c>
      <c r="D161" s="362">
        <f t="shared" si="8"/>
        <v>-0.018053016453382083</v>
      </c>
    </row>
    <row r="162" spans="1:4" ht="14.25" outlineLevel="1">
      <c r="A162" s="360" t="s">
        <v>361</v>
      </c>
      <c r="B162" s="361">
        <f>VLOOKUP(A162,'Open Int.'!$A$4:$O$194,2,FALSE)</f>
        <v>1302500</v>
      </c>
      <c r="C162" s="361">
        <f>VLOOKUP(A162,'Open Int.'!$A$4:$O$194,3,FALSE)</f>
        <v>-61250</v>
      </c>
      <c r="D162" s="362">
        <f t="shared" si="8"/>
        <v>-0.044912923923006415</v>
      </c>
    </row>
    <row r="163" spans="1:4" ht="14.25" outlineLevel="1">
      <c r="A163" s="360" t="s">
        <v>363</v>
      </c>
      <c r="B163" s="361">
        <f>VLOOKUP(A163,'Open Int.'!$A$4:$O$194,2,FALSE)</f>
        <v>894520</v>
      </c>
      <c r="C163" s="361">
        <f>VLOOKUP(A163,'Open Int.'!$A$4:$O$194,3,FALSE)</f>
        <v>-101365</v>
      </c>
      <c r="D163" s="362">
        <f t="shared" si="8"/>
        <v>-0.10178384050367262</v>
      </c>
    </row>
    <row r="164" spans="1:4" ht="14.25" outlineLevel="1">
      <c r="A164" s="360" t="s">
        <v>362</v>
      </c>
      <c r="B164" s="361">
        <f>VLOOKUP(A164,'Open Int.'!$A$4:$O$194,2,FALSE)</f>
        <v>7472850</v>
      </c>
      <c r="C164" s="361">
        <f>VLOOKUP(A164,'Open Int.'!$A$4:$O$194,3,FALSE)</f>
        <v>-64050</v>
      </c>
      <c r="D164" s="362">
        <f t="shared" si="8"/>
        <v>-0.008498188910560044</v>
      </c>
    </row>
    <row r="165" spans="1:4" ht="14.25" outlineLevel="1">
      <c r="A165" s="360" t="s">
        <v>23</v>
      </c>
      <c r="B165" s="361">
        <f>VLOOKUP(A165,'Open Int.'!$A$4:$O$194,2,FALSE)</f>
        <v>3661600</v>
      </c>
      <c r="C165" s="361">
        <f>VLOOKUP(A165,'Open Int.'!$A$4:$O$194,3,FALSE)</f>
        <v>-78400</v>
      </c>
      <c r="D165" s="362">
        <f t="shared" si="8"/>
        <v>-0.020962566844919785</v>
      </c>
    </row>
    <row r="166" spans="1:4" ht="14.25" outlineLevel="1">
      <c r="A166" s="360" t="s">
        <v>181</v>
      </c>
      <c r="B166" s="361">
        <f>VLOOKUP(A166,'Open Int.'!$A$4:$O$194,2,FALSE)</f>
        <v>453050</v>
      </c>
      <c r="C166" s="361">
        <f>VLOOKUP(A166,'Open Int.'!$A$4:$O$194,3,FALSE)</f>
        <v>84150</v>
      </c>
      <c r="D166" s="362">
        <f t="shared" si="8"/>
        <v>0.22811059907834103</v>
      </c>
    </row>
    <row r="167" spans="1:4" ht="14.25" outlineLevel="1">
      <c r="A167" s="360" t="s">
        <v>465</v>
      </c>
      <c r="B167" s="361">
        <f>VLOOKUP(A167,'Open Int.'!$A$4:$O$194,2,FALSE)</f>
        <v>4026250</v>
      </c>
      <c r="C167" s="361">
        <f>VLOOKUP(A167,'Open Int.'!$A$4:$O$194,3,FALSE)</f>
        <v>306250</v>
      </c>
      <c r="D167" s="362">
        <f t="shared" si="8"/>
        <v>0.0823252688172043</v>
      </c>
    </row>
    <row r="168" spans="1:4" ht="14.25" outlineLevel="1">
      <c r="A168" s="360" t="s">
        <v>364</v>
      </c>
      <c r="B168" s="361">
        <f>VLOOKUP(A168,'Open Int.'!$A$4:$O$194,2,FALSE)</f>
        <v>1597500</v>
      </c>
      <c r="C168" s="361">
        <f>VLOOKUP(A168,'Open Int.'!$A$4:$O$194,3,FALSE)</f>
        <v>22275</v>
      </c>
      <c r="D168" s="362">
        <f t="shared" si="8"/>
        <v>0.014140837023282388</v>
      </c>
    </row>
    <row r="169" spans="1:4" ht="14.25" outlineLevel="1">
      <c r="A169" s="360" t="s">
        <v>365</v>
      </c>
      <c r="B169" s="361">
        <f>VLOOKUP(A169,'Open Int.'!$A$4:$O$194,2,FALSE)</f>
        <v>615600</v>
      </c>
      <c r="C169" s="361">
        <f>VLOOKUP(A169,'Open Int.'!$A$4:$O$194,3,FALSE)</f>
        <v>7800</v>
      </c>
      <c r="D169" s="362">
        <f t="shared" si="8"/>
        <v>0.012833168805528134</v>
      </c>
    </row>
    <row r="170" spans="1:4" ht="15" outlineLevel="1">
      <c r="A170" s="358" t="s">
        <v>264</v>
      </c>
      <c r="B170" s="358">
        <f>SUM(B171:B178)</f>
        <v>43597125</v>
      </c>
      <c r="C170" s="358">
        <f>SUM(C171:C178)</f>
        <v>424625</v>
      </c>
      <c r="D170" s="363">
        <f t="shared" si="8"/>
        <v>0.009835543459378076</v>
      </c>
    </row>
    <row r="171" spans="1:4" ht="14.25">
      <c r="A171" s="360" t="s">
        <v>34</v>
      </c>
      <c r="B171" s="361">
        <f>VLOOKUP(A171,'Open Int.'!$A$4:$O$194,2,FALSE)</f>
        <v>781275</v>
      </c>
      <c r="C171" s="361">
        <f>VLOOKUP(A171,'Open Int.'!$A$4:$O$194,3,FALSE)</f>
        <v>-31625</v>
      </c>
      <c r="D171" s="362">
        <f aca="true" t="shared" si="9" ref="D171:D178">C171/(B171-C171)</f>
        <v>-0.038903924221921515</v>
      </c>
    </row>
    <row r="172" spans="1:4" ht="14.25" outlineLevel="1">
      <c r="A172" s="360" t="s">
        <v>1</v>
      </c>
      <c r="B172" s="361">
        <f>VLOOKUP(A172,'Open Int.'!$A$4:$O$194,2,FALSE)</f>
        <v>2712000</v>
      </c>
      <c r="C172" s="361">
        <f>VLOOKUP(A172,'Open Int.'!$A$4:$O$194,3,FALSE)</f>
        <v>-12600</v>
      </c>
      <c r="D172" s="362">
        <f t="shared" si="9"/>
        <v>-0.004624532041400573</v>
      </c>
    </row>
    <row r="173" spans="1:4" ht="14.25" outlineLevel="1">
      <c r="A173" s="360" t="s">
        <v>160</v>
      </c>
      <c r="B173" s="361">
        <f>VLOOKUP(A173,'Open Int.'!$A$4:$O$194,2,FALSE)</f>
        <v>1959100</v>
      </c>
      <c r="C173" s="361">
        <f>VLOOKUP(A173,'Open Int.'!$A$4:$O$194,3,FALSE)</f>
        <v>-47850</v>
      </c>
      <c r="D173" s="362">
        <f t="shared" si="9"/>
        <v>-0.02384214853384489</v>
      </c>
    </row>
    <row r="174" spans="1:4" ht="14.25" outlineLevel="1">
      <c r="A174" s="360" t="s">
        <v>98</v>
      </c>
      <c r="B174" s="361">
        <f>VLOOKUP(A174,'Open Int.'!$A$4:$O$194,2,FALSE)</f>
        <v>4890050</v>
      </c>
      <c r="C174" s="361">
        <f>VLOOKUP(A174,'Open Int.'!$A$4:$O$194,3,FALSE)</f>
        <v>97900</v>
      </c>
      <c r="D174" s="362">
        <f t="shared" si="9"/>
        <v>0.020429243658900493</v>
      </c>
    </row>
    <row r="175" spans="1:4" ht="14.25" outlineLevel="1">
      <c r="A175" s="360" t="s">
        <v>380</v>
      </c>
      <c r="B175" s="361">
        <f>VLOOKUP(A175,'Open Int.'!$A$4:$O$194,2,FALSE)</f>
        <v>24525000</v>
      </c>
      <c r="C175" s="361">
        <f>VLOOKUP(A175,'Open Int.'!$A$4:$O$194,3,FALSE)</f>
        <v>200000</v>
      </c>
      <c r="D175" s="362">
        <f t="shared" si="9"/>
        <v>0.008221993833504625</v>
      </c>
    </row>
    <row r="176" spans="1:4" ht="14.25" outlineLevel="1">
      <c r="A176" s="360" t="s">
        <v>265</v>
      </c>
      <c r="B176" s="361">
        <f>VLOOKUP(A176,'Open Int.'!$A$4:$O$194,2,FALSE)</f>
        <v>1749000</v>
      </c>
      <c r="C176" s="361">
        <f>VLOOKUP(A176,'Open Int.'!$A$4:$O$194,3,FALSE)</f>
        <v>222200</v>
      </c>
      <c r="D176" s="362">
        <f t="shared" si="9"/>
        <v>0.14553314121037464</v>
      </c>
    </row>
    <row r="177" spans="1:4" ht="14.25" outlineLevel="1">
      <c r="A177" s="360" t="s">
        <v>376</v>
      </c>
      <c r="B177" s="361">
        <f>VLOOKUP(A177,'Open Int.'!$A$4:$O$194,2,FALSE)</f>
        <v>5433900</v>
      </c>
      <c r="C177" s="361">
        <f>VLOOKUP(A177,'Open Int.'!$A$4:$O$194,3,FALSE)</f>
        <v>-59000</v>
      </c>
      <c r="D177" s="362">
        <f>C177/(B177-C177)</f>
        <v>-0.010741138560687433</v>
      </c>
    </row>
    <row r="178" spans="1:4" ht="14.25" outlineLevel="1">
      <c r="A178" s="360" t="s">
        <v>307</v>
      </c>
      <c r="B178" s="361">
        <f>VLOOKUP(A178,'Open Int.'!$A$4:$O$194,2,FALSE)</f>
        <v>1546800</v>
      </c>
      <c r="C178" s="361">
        <f>VLOOKUP(A178,'Open Int.'!$A$4:$O$194,3,FALSE)</f>
        <v>55600</v>
      </c>
      <c r="D178" s="362">
        <f t="shared" si="9"/>
        <v>0.037285407725321885</v>
      </c>
    </row>
    <row r="179" spans="1:4" ht="15" outlineLevel="1">
      <c r="A179" s="358" t="s">
        <v>312</v>
      </c>
      <c r="B179" s="358">
        <f>SUM(B180:B181)</f>
        <v>4404800</v>
      </c>
      <c r="C179" s="358">
        <f>SUM(C180:C181)</f>
        <v>44400</v>
      </c>
      <c r="D179" s="363">
        <f aca="true" t="shared" si="10" ref="D179:D196">C179/(B179-C179)</f>
        <v>0.010182552059444088</v>
      </c>
    </row>
    <row r="180" spans="1:4" ht="14.25">
      <c r="A180" s="360" t="s">
        <v>37</v>
      </c>
      <c r="B180" s="361">
        <f>VLOOKUP(A180,'Open Int.'!$A$4:$O$194,2,FALSE)</f>
        <v>2681600</v>
      </c>
      <c r="C180" s="361">
        <f>VLOOKUP(A180,'Open Int.'!$A$4:$O$194,3,FALSE)</f>
        <v>0</v>
      </c>
      <c r="D180" s="362">
        <f t="shared" si="10"/>
        <v>0</v>
      </c>
    </row>
    <row r="181" spans="1:4" ht="14.25">
      <c r="A181" s="360" t="s">
        <v>271</v>
      </c>
      <c r="B181" s="361">
        <f>VLOOKUP(A181,'Open Int.'!$A$4:$O$194,2,FALSE)</f>
        <v>1723200</v>
      </c>
      <c r="C181" s="361">
        <f>VLOOKUP(A181,'Open Int.'!$A$4:$O$194,3,FALSE)</f>
        <v>44400</v>
      </c>
      <c r="D181" s="362">
        <f t="shared" si="10"/>
        <v>0.02644746247319514</v>
      </c>
    </row>
    <row r="182" spans="1:4" ht="15">
      <c r="A182" s="358" t="s">
        <v>309</v>
      </c>
      <c r="B182" s="358">
        <f>SUM(B183:B186)</f>
        <v>19030900</v>
      </c>
      <c r="C182" s="358">
        <f>SUM(C183:C186)</f>
        <v>-84000</v>
      </c>
      <c r="D182" s="363">
        <f t="shared" si="10"/>
        <v>-0.00439447760647453</v>
      </c>
    </row>
    <row r="183" spans="1:4" ht="14.25">
      <c r="A183" s="360" t="s">
        <v>310</v>
      </c>
      <c r="B183" s="361">
        <f>VLOOKUP(A183,'Open Int.'!$A$4:$O$194,2,FALSE)</f>
        <v>8432200</v>
      </c>
      <c r="C183" s="361">
        <f>VLOOKUP(A183,'Open Int.'!$A$4:$O$194,3,FALSE)</f>
        <v>-45600</v>
      </c>
      <c r="D183" s="362">
        <f t="shared" si="10"/>
        <v>-0.005378753922008068</v>
      </c>
    </row>
    <row r="184" spans="1:4" ht="14.25">
      <c r="A184" s="360" t="s">
        <v>324</v>
      </c>
      <c r="B184" s="361">
        <f>VLOOKUP(A184,'Open Int.'!$A$4:$O$194,2,FALSE)</f>
        <v>1283000</v>
      </c>
      <c r="C184" s="361">
        <f>VLOOKUP(A184,'Open Int.'!$A$4:$O$194,3,FALSE)</f>
        <v>71000</v>
      </c>
      <c r="D184" s="362">
        <f t="shared" si="10"/>
        <v>0.05858085808580858</v>
      </c>
    </row>
    <row r="185" spans="1:4" ht="14.25">
      <c r="A185" s="360" t="s">
        <v>326</v>
      </c>
      <c r="B185" s="361">
        <f>VLOOKUP(A185,'Open Int.'!$A$4:$O$194,2,FALSE)</f>
        <v>2163700</v>
      </c>
      <c r="C185" s="361">
        <f>VLOOKUP(A185,'Open Int.'!$A$4:$O$194,3,FALSE)</f>
        <v>15400</v>
      </c>
      <c r="D185" s="362">
        <f t="shared" si="10"/>
        <v>0.007168458781362007</v>
      </c>
    </row>
    <row r="186" spans="1:4" ht="14.25">
      <c r="A186" s="360" t="s">
        <v>311</v>
      </c>
      <c r="B186" s="361">
        <f>VLOOKUP(A186,'Open Int.'!$A$4:$O$194,2,FALSE)</f>
        <v>7152000</v>
      </c>
      <c r="C186" s="361">
        <f>VLOOKUP(A186,'Open Int.'!$A$4:$O$194,3,FALSE)</f>
        <v>-124800</v>
      </c>
      <c r="D186" s="362">
        <f t="shared" si="10"/>
        <v>-0.017150395778364115</v>
      </c>
    </row>
    <row r="187" spans="1:4" ht="15" outlineLevel="1">
      <c r="A187" s="358" t="s">
        <v>259</v>
      </c>
      <c r="B187" s="358">
        <f>SUM(B188:B194)</f>
        <v>48294425</v>
      </c>
      <c r="C187" s="358">
        <f>SUM(C188:C194)</f>
        <v>649200</v>
      </c>
      <c r="D187" s="363">
        <f t="shared" si="10"/>
        <v>0.013625709606786409</v>
      </c>
    </row>
    <row r="188" spans="1:4" ht="14.25">
      <c r="A188" s="360" t="s">
        <v>366</v>
      </c>
      <c r="B188" s="361">
        <f>VLOOKUP(A188,'Open Int.'!$A$4:$O$194,2,FALSE)</f>
        <v>7678200</v>
      </c>
      <c r="C188" s="361">
        <f>VLOOKUP(A188,'Open Int.'!$A$4:$O$194,3,FALSE)</f>
        <v>20100</v>
      </c>
      <c r="D188" s="362">
        <f t="shared" si="10"/>
        <v>0.0026246719160104987</v>
      </c>
    </row>
    <row r="189" spans="1:4" ht="14.25">
      <c r="A189" s="360" t="s">
        <v>367</v>
      </c>
      <c r="B189" s="361">
        <f>VLOOKUP(A189,'Open Int.'!$A$4:$O$194,2,FALSE)</f>
        <v>19745600</v>
      </c>
      <c r="C189" s="361">
        <f>VLOOKUP(A189,'Open Int.'!$A$4:$O$194,3,FALSE)</f>
        <v>-21500</v>
      </c>
      <c r="D189" s="362">
        <f t="shared" si="10"/>
        <v>-0.0010876658690450293</v>
      </c>
    </row>
    <row r="190" spans="1:4" ht="14.25">
      <c r="A190" s="360" t="s">
        <v>314</v>
      </c>
      <c r="B190" s="361">
        <f>VLOOKUP(A190,'Open Int.'!$A$4:$O$194,2,FALSE)</f>
        <v>768000</v>
      </c>
      <c r="C190" s="361">
        <f>VLOOKUP(A190,'Open Int.'!$A$4:$O$194,3,FALSE)</f>
        <v>19800</v>
      </c>
      <c r="D190" s="362">
        <f t="shared" si="10"/>
        <v>0.026463512429831595</v>
      </c>
    </row>
    <row r="191" spans="1:4" ht="14.25">
      <c r="A191" s="360" t="s">
        <v>411</v>
      </c>
      <c r="B191" s="361">
        <f>VLOOKUP(A191,'Open Int.'!$A$4:$O$194,2,FALSE)</f>
        <v>6450350</v>
      </c>
      <c r="C191" s="361">
        <f>VLOOKUP(A191,'Open Int.'!$A$4:$O$194,3,FALSE)</f>
        <v>172500</v>
      </c>
      <c r="D191" s="362">
        <f t="shared" si="10"/>
        <v>0.02747755999267265</v>
      </c>
    </row>
    <row r="192" spans="1:4" ht="14.25">
      <c r="A192" s="360" t="s">
        <v>368</v>
      </c>
      <c r="B192" s="361">
        <f>VLOOKUP(A192,'Open Int.'!$A$4:$O$194,2,FALSE)</f>
        <v>6202875</v>
      </c>
      <c r="C192" s="361">
        <f>VLOOKUP(A192,'Open Int.'!$A$4:$O$194,3,FALSE)</f>
        <v>438600</v>
      </c>
      <c r="D192" s="362">
        <f t="shared" si="10"/>
        <v>0.0760893607608936</v>
      </c>
    </row>
    <row r="193" spans="1:4" ht="14.25" outlineLevel="1">
      <c r="A193" s="360" t="s">
        <v>455</v>
      </c>
      <c r="B193" s="361">
        <f>VLOOKUP(A193,'Open Int.'!$A$4:$O$194,2,FALSE)</f>
        <v>471000</v>
      </c>
      <c r="C193" s="361">
        <f>VLOOKUP(A193,'Open Int.'!$A$4:$O$194,3,FALSE)</f>
        <v>1500</v>
      </c>
      <c r="D193" s="362">
        <f t="shared" si="10"/>
        <v>0.003194888178913738</v>
      </c>
    </row>
    <row r="194" spans="1:4" ht="14.25" outlineLevel="1">
      <c r="A194" s="360" t="s">
        <v>456</v>
      </c>
      <c r="B194" s="361">
        <f>VLOOKUP(A194,'Open Int.'!$A$4:$O$194,2,FALSE)</f>
        <v>6978400</v>
      </c>
      <c r="C194" s="361">
        <f>VLOOKUP(A194,'Open Int.'!$A$4:$O$194,3,FALSE)</f>
        <v>18200</v>
      </c>
      <c r="D194" s="362">
        <f t="shared" si="10"/>
        <v>0.002614867388868136</v>
      </c>
    </row>
    <row r="195" spans="1:4" ht="15" outlineLevel="1">
      <c r="A195" s="358" t="s">
        <v>266</v>
      </c>
      <c r="B195" s="358">
        <f>SUM(B196:B202)</f>
        <v>158078325</v>
      </c>
      <c r="C195" s="358">
        <f>SUM(C196:C202)</f>
        <v>2302850</v>
      </c>
      <c r="D195" s="363">
        <f t="shared" si="10"/>
        <v>0.014783135792075101</v>
      </c>
    </row>
    <row r="196" spans="1:4" ht="14.25">
      <c r="A196" s="360" t="s">
        <v>381</v>
      </c>
      <c r="B196" s="361">
        <f>VLOOKUP(A196,'Open Int.'!$A$4:$O$194,2,FALSE)</f>
        <v>7967000</v>
      </c>
      <c r="C196" s="361">
        <f>VLOOKUP(A196,'Open Int.'!$A$4:$O$194,3,FALSE)</f>
        <v>214000</v>
      </c>
      <c r="D196" s="362">
        <f t="shared" si="10"/>
        <v>0.02760221849606604</v>
      </c>
    </row>
    <row r="197" spans="1:4" ht="14.25" outlineLevel="1">
      <c r="A197" s="360" t="s">
        <v>8</v>
      </c>
      <c r="B197" s="361">
        <f>VLOOKUP(A197,'Open Int.'!$A$4:$O$194,2,FALSE)</f>
        <v>22428800</v>
      </c>
      <c r="C197" s="361">
        <f>VLOOKUP(A197,'Open Int.'!$A$4:$O$194,3,FALSE)</f>
        <v>-96000</v>
      </c>
      <c r="D197" s="362">
        <f aca="true" t="shared" si="11" ref="D197:D202">C197/(B197-C197)</f>
        <v>-0.004261969029691718</v>
      </c>
    </row>
    <row r="198" spans="1:4" ht="14.25" outlineLevel="1">
      <c r="A198" s="375" t="s">
        <v>288</v>
      </c>
      <c r="B198" s="361">
        <f>VLOOKUP(A198,'Open Int.'!$A$4:$O$194,2,FALSE)</f>
        <v>6603000</v>
      </c>
      <c r="C198" s="361">
        <f>VLOOKUP(A198,'Open Int.'!$A$4:$O$194,3,FALSE)</f>
        <v>-51000</v>
      </c>
      <c r="D198" s="362">
        <f t="shared" si="11"/>
        <v>-0.007664562669071236</v>
      </c>
    </row>
    <row r="199" spans="1:4" ht="14.25" outlineLevel="1">
      <c r="A199" s="375" t="s">
        <v>301</v>
      </c>
      <c r="B199" s="361">
        <f>VLOOKUP(A199,'Open Int.'!$A$4:$O$194,2,FALSE)</f>
        <v>70683800</v>
      </c>
      <c r="C199" s="361">
        <f>VLOOKUP(A199,'Open Int.'!$A$4:$O$194,3,FALSE)</f>
        <v>856900</v>
      </c>
      <c r="D199" s="362">
        <f t="shared" si="11"/>
        <v>0.012271774917689314</v>
      </c>
    </row>
    <row r="200" spans="1:4" ht="14.25" outlineLevel="1">
      <c r="A200" s="360" t="s">
        <v>234</v>
      </c>
      <c r="B200" s="361">
        <f>VLOOKUP(A200,'Open Int.'!$A$4:$O$194,2,FALSE)</f>
        <v>16944900</v>
      </c>
      <c r="C200" s="361">
        <f>VLOOKUP(A200,'Open Int.'!$A$4:$O$194,3,FALSE)</f>
        <v>898800</v>
      </c>
      <c r="D200" s="362">
        <f t="shared" si="11"/>
        <v>0.0560136107839288</v>
      </c>
    </row>
    <row r="201" spans="1:4" ht="14.25" outlineLevel="1">
      <c r="A201" s="360" t="s">
        <v>398</v>
      </c>
      <c r="B201" s="361">
        <f>VLOOKUP(A201,'Open Int.'!$A$4:$O$194,2,FALSE)</f>
        <v>32051700</v>
      </c>
      <c r="C201" s="361">
        <f>VLOOKUP(A201,'Open Int.'!$A$4:$O$194,3,FALSE)</f>
        <v>407700</v>
      </c>
      <c r="D201" s="362">
        <f t="shared" si="11"/>
        <v>0.012883959044368601</v>
      </c>
    </row>
    <row r="202" spans="1:4" ht="14.25" outlineLevel="1">
      <c r="A202" s="360" t="s">
        <v>155</v>
      </c>
      <c r="B202" s="361">
        <f>VLOOKUP(A202,'Open Int.'!$A$4:$O$194,2,FALSE)</f>
        <v>1399125</v>
      </c>
      <c r="C202" s="361">
        <f>VLOOKUP(A202,'Open Int.'!$A$4:$O$194,3,FALSE)</f>
        <v>72450</v>
      </c>
      <c r="D202" s="362">
        <f t="shared" si="11"/>
        <v>0.054610209734863475</v>
      </c>
    </row>
    <row r="203" spans="1:4" ht="15">
      <c r="A203" s="358" t="s">
        <v>269</v>
      </c>
      <c r="B203" s="358">
        <f>SUM(B204:B217)</f>
        <v>43109600</v>
      </c>
      <c r="C203" s="358">
        <f>SUM(C204:C217)</f>
        <v>405200</v>
      </c>
      <c r="D203" s="363">
        <f aca="true" t="shared" si="12" ref="D203:D217">C203/(B203-C203)</f>
        <v>0.009488483622296531</v>
      </c>
    </row>
    <row r="204" spans="1:4" ht="14.25">
      <c r="A204" s="360" t="s">
        <v>440</v>
      </c>
      <c r="B204" s="361">
        <f>VLOOKUP(A204,'Open Int.'!$A$4:$O$194,2,FALSE)</f>
        <v>453800</v>
      </c>
      <c r="C204" s="361">
        <f>VLOOKUP(A204,'Open Int.'!$A$4:$O$194,3,FALSE)</f>
        <v>-12600</v>
      </c>
      <c r="D204" s="362">
        <f t="shared" si="12"/>
        <v>-0.027015437392795882</v>
      </c>
    </row>
    <row r="205" spans="1:4" ht="14.25">
      <c r="A205" s="360" t="s">
        <v>441</v>
      </c>
      <c r="B205" s="361">
        <f>VLOOKUP(A205,'Open Int.'!$A$4:$O$194,2,FALSE)</f>
        <v>4802500</v>
      </c>
      <c r="C205" s="361">
        <f>VLOOKUP(A205,'Open Int.'!$A$4:$O$194,3,FALSE)</f>
        <v>-76500</v>
      </c>
      <c r="D205" s="362">
        <f t="shared" si="12"/>
        <v>-0.0156794425087108</v>
      </c>
    </row>
    <row r="206" spans="1:4" ht="14.25">
      <c r="A206" s="360" t="s">
        <v>313</v>
      </c>
      <c r="B206" s="361">
        <f>VLOOKUP(A206,'Open Int.'!$A$4:$O$194,2,FALSE)</f>
        <v>1849050</v>
      </c>
      <c r="C206" s="361">
        <f>VLOOKUP(A206,'Open Int.'!$A$4:$O$194,3,FALSE)</f>
        <v>60900</v>
      </c>
      <c r="D206" s="362">
        <f t="shared" si="12"/>
        <v>0.03405754550792719</v>
      </c>
    </row>
    <row r="207" spans="1:4" ht="14.25">
      <c r="A207" s="360" t="s">
        <v>315</v>
      </c>
      <c r="B207" s="361">
        <f>VLOOKUP(A207,'Open Int.'!$A$4:$O$194,2,FALSE)</f>
        <v>638000</v>
      </c>
      <c r="C207" s="361">
        <f>VLOOKUP(A207,'Open Int.'!$A$4:$O$194,3,FALSE)</f>
        <v>66000</v>
      </c>
      <c r="D207" s="362">
        <f t="shared" si="12"/>
        <v>0.11538461538461539</v>
      </c>
    </row>
    <row r="208" spans="1:4" ht="14.25">
      <c r="A208" s="360" t="s">
        <v>414</v>
      </c>
      <c r="B208" s="361">
        <f>VLOOKUP(A208,'Open Int.'!$A$4:$O$194,2,FALSE)</f>
        <v>568400</v>
      </c>
      <c r="C208" s="361">
        <f>VLOOKUP(A208,'Open Int.'!$A$4:$O$194,3,FALSE)</f>
        <v>-8200</v>
      </c>
      <c r="D208" s="362">
        <f t="shared" si="12"/>
        <v>-0.01422129725979882</v>
      </c>
    </row>
    <row r="209" spans="1:4" ht="14.25">
      <c r="A209" s="360" t="s">
        <v>287</v>
      </c>
      <c r="B209" s="361">
        <f>VLOOKUP(A209,'Open Int.'!$A$4:$O$194,2,FALSE)</f>
        <v>2272000</v>
      </c>
      <c r="C209" s="361">
        <f>VLOOKUP(A209,'Open Int.'!$A$4:$O$194,3,FALSE)</f>
        <v>42000</v>
      </c>
      <c r="D209" s="362">
        <f t="shared" si="12"/>
        <v>0.01883408071748879</v>
      </c>
    </row>
    <row r="210" spans="1:4" ht="14.25">
      <c r="A210" s="360" t="s">
        <v>442</v>
      </c>
      <c r="B210" s="361">
        <f>VLOOKUP(A210,'Open Int.'!$A$4:$O$194,2,FALSE)</f>
        <v>9555000</v>
      </c>
      <c r="C210" s="361">
        <f>VLOOKUP(A210,'Open Int.'!$A$4:$O$194,3,FALSE)</f>
        <v>18750</v>
      </c>
      <c r="D210" s="362">
        <f t="shared" si="12"/>
        <v>0.001966181675186787</v>
      </c>
    </row>
    <row r="211" spans="1:4" ht="14.25">
      <c r="A211" s="360" t="s">
        <v>387</v>
      </c>
      <c r="B211" s="361">
        <f>VLOOKUP(A211,'Open Int.'!$A$4:$O$194,2,FALSE)</f>
        <v>11229750</v>
      </c>
      <c r="C211" s="361">
        <f>VLOOKUP(A211,'Open Int.'!$A$4:$O$194,3,FALSE)</f>
        <v>-52500</v>
      </c>
      <c r="D211" s="362">
        <f t="shared" si="12"/>
        <v>-0.004653327128897162</v>
      </c>
    </row>
    <row r="212" spans="1:4" ht="14.25">
      <c r="A212" s="360" t="s">
        <v>438</v>
      </c>
      <c r="B212" s="361">
        <f>VLOOKUP(A212,'Open Int.'!$A$4:$O$194,2,FALSE)</f>
        <v>1265500</v>
      </c>
      <c r="C212" s="361">
        <f>VLOOKUP(A212,'Open Int.'!$A$4:$O$194,3,FALSE)</f>
        <v>39500</v>
      </c>
      <c r="D212" s="362">
        <f t="shared" si="12"/>
        <v>0.03221859706362153</v>
      </c>
    </row>
    <row r="213" spans="1:4" ht="14.25">
      <c r="A213" s="360" t="s">
        <v>438</v>
      </c>
      <c r="B213" s="361">
        <f>VLOOKUP(A213,'Open Int.'!$A$4:$O$194,2,FALSE)</f>
        <v>1265500</v>
      </c>
      <c r="C213" s="361">
        <f>VLOOKUP(A213,'Open Int.'!$A$4:$O$194,3,FALSE)</f>
        <v>39500</v>
      </c>
      <c r="D213" s="362">
        <f t="shared" si="12"/>
        <v>0.03221859706362153</v>
      </c>
    </row>
    <row r="214" spans="1:4" ht="14.25">
      <c r="A214" s="360" t="s">
        <v>388</v>
      </c>
      <c r="B214" s="361">
        <f>VLOOKUP(A214,'Open Int.'!$A$4:$O$194,2,FALSE)</f>
        <v>1581600</v>
      </c>
      <c r="C214" s="361">
        <f>VLOOKUP(A214,'Open Int.'!$A$4:$O$194,3,FALSE)</f>
        <v>-6000</v>
      </c>
      <c r="D214" s="362">
        <f t="shared" si="12"/>
        <v>-0.003779289493575208</v>
      </c>
    </row>
    <row r="215" spans="1:4" ht="14.25">
      <c r="A215" s="360" t="s">
        <v>321</v>
      </c>
      <c r="B215" s="361">
        <f>VLOOKUP(A215,'Open Int.'!$A$4:$O$194,2,FALSE)</f>
        <v>1094500</v>
      </c>
      <c r="C215" s="361">
        <f>VLOOKUP(A215,'Open Int.'!$A$4:$O$194,3,FALSE)</f>
        <v>16000</v>
      </c>
      <c r="D215" s="362">
        <f t="shared" si="12"/>
        <v>0.01483541956420955</v>
      </c>
    </row>
    <row r="216" spans="1:4" ht="14.25">
      <c r="A216" s="360" t="s">
        <v>443</v>
      </c>
      <c r="B216" s="361">
        <f>VLOOKUP(A216,'Open Int.'!$A$4:$O$194,2,FALSE)</f>
        <v>871200</v>
      </c>
      <c r="C216" s="361">
        <f>VLOOKUP(A216,'Open Int.'!$A$4:$O$194,3,FALSE)</f>
        <v>310750</v>
      </c>
      <c r="D216" s="362">
        <f t="shared" si="12"/>
        <v>0.5544651619234544</v>
      </c>
    </row>
    <row r="217" spans="1:4" ht="14.25">
      <c r="A217" s="360" t="s">
        <v>328</v>
      </c>
      <c r="B217" s="361">
        <f>VLOOKUP(A217,'Open Int.'!$A$4:$O$194,2,FALSE)</f>
        <v>5662800</v>
      </c>
      <c r="C217" s="361">
        <f>VLOOKUP(A217,'Open Int.'!$A$4:$O$194,3,FALSE)</f>
        <v>-32400</v>
      </c>
      <c r="D217" s="362">
        <f t="shared" si="12"/>
        <v>-0.005689001264222503</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6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261" sqref="F261"/>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3" t="s">
        <v>10</v>
      </c>
      <c r="C2" s="404"/>
      <c r="D2" s="405"/>
      <c r="E2" s="401" t="s">
        <v>47</v>
      </c>
      <c r="F2" s="406"/>
      <c r="G2" s="385"/>
      <c r="H2" s="401" t="s">
        <v>48</v>
      </c>
      <c r="I2" s="406"/>
      <c r="J2" s="385"/>
      <c r="K2" s="401" t="s">
        <v>49</v>
      </c>
      <c r="L2" s="384"/>
      <c r="M2" s="407"/>
      <c r="N2" s="401" t="s">
        <v>51</v>
      </c>
      <c r="O2" s="402"/>
      <c r="P2" s="83"/>
      <c r="Q2" s="54"/>
      <c r="R2" s="400"/>
      <c r="S2" s="400"/>
      <c r="T2" s="55"/>
      <c r="U2" s="56"/>
      <c r="V2" s="56"/>
      <c r="W2" s="56"/>
      <c r="X2" s="56"/>
      <c r="Y2" s="85"/>
      <c r="Z2" s="396"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7"/>
      <c r="AA3" s="75"/>
    </row>
    <row r="4" spans="1:28" s="58" customFormat="1" ht="15">
      <c r="A4" s="101" t="s">
        <v>182</v>
      </c>
      <c r="B4" s="280">
        <v>169600</v>
      </c>
      <c r="C4" s="281">
        <v>-20250</v>
      </c>
      <c r="D4" s="262">
        <v>-0.11</v>
      </c>
      <c r="E4" s="280">
        <v>0</v>
      </c>
      <c r="F4" s="282">
        <v>0</v>
      </c>
      <c r="G4" s="262">
        <v>0</v>
      </c>
      <c r="H4" s="280">
        <v>0</v>
      </c>
      <c r="I4" s="282">
        <v>0</v>
      </c>
      <c r="J4" s="262">
        <v>0</v>
      </c>
      <c r="K4" s="280">
        <v>169600</v>
      </c>
      <c r="L4" s="282">
        <v>-20250</v>
      </c>
      <c r="M4" s="351">
        <v>-0.11</v>
      </c>
      <c r="N4" s="112">
        <v>168350</v>
      </c>
      <c r="O4" s="173">
        <f>N4/K4</f>
        <v>0.9926297169811321</v>
      </c>
      <c r="P4" s="108">
        <f>Volume!K4</f>
        <v>6324.3</v>
      </c>
      <c r="Q4" s="69">
        <f>Volume!J4</f>
        <v>6236.45</v>
      </c>
      <c r="R4" s="236">
        <f>Q4*K4/10000000</f>
        <v>105.770192</v>
      </c>
      <c r="S4" s="103">
        <f>Q4*N4/10000000</f>
        <v>104.99063575</v>
      </c>
      <c r="T4" s="109">
        <f>K4-L4</f>
        <v>189850</v>
      </c>
      <c r="U4" s="103">
        <f>L4/T4*100</f>
        <v>-10.666315512246511</v>
      </c>
      <c r="V4" s="103">
        <f>Q4*B4/10000000</f>
        <v>105.770192</v>
      </c>
      <c r="W4" s="103">
        <f>Q4*E4/10000000</f>
        <v>0</v>
      </c>
      <c r="X4" s="103">
        <f>Q4*H4/10000000</f>
        <v>0</v>
      </c>
      <c r="Y4" s="103">
        <f>(T4*P4)/10000000</f>
        <v>120.0668355</v>
      </c>
      <c r="Z4" s="236">
        <f>R4-Y4</f>
        <v>-14.296643500000002</v>
      </c>
      <c r="AA4" s="78"/>
      <c r="AB4" s="77"/>
    </row>
    <row r="5" spans="1:28" s="58" customFormat="1" ht="15">
      <c r="A5" s="193" t="s">
        <v>487</v>
      </c>
      <c r="B5" s="164">
        <v>187900</v>
      </c>
      <c r="C5" s="162">
        <v>-1500</v>
      </c>
      <c r="D5" s="170">
        <v>-0.01</v>
      </c>
      <c r="E5" s="164">
        <v>0</v>
      </c>
      <c r="F5" s="112">
        <v>0</v>
      </c>
      <c r="G5" s="170">
        <v>0</v>
      </c>
      <c r="H5" s="164">
        <v>100</v>
      </c>
      <c r="I5" s="112">
        <v>0</v>
      </c>
      <c r="J5" s="170">
        <v>0</v>
      </c>
      <c r="K5" s="164">
        <v>188000</v>
      </c>
      <c r="L5" s="112">
        <v>-1500</v>
      </c>
      <c r="M5" s="127">
        <v>-0.01</v>
      </c>
      <c r="N5" s="112">
        <v>188000</v>
      </c>
      <c r="O5" s="173">
        <f>N5/K5</f>
        <v>1</v>
      </c>
      <c r="P5" s="108">
        <f>Volume!K5</f>
        <v>4101</v>
      </c>
      <c r="Q5" s="69">
        <f>Volume!J5</f>
        <v>4082.7</v>
      </c>
      <c r="R5" s="237">
        <f>Q5*K5/10000000</f>
        <v>76.75476</v>
      </c>
      <c r="S5" s="103">
        <f>Q5*N5/10000000</f>
        <v>76.75476</v>
      </c>
      <c r="T5" s="109">
        <f>K5-L5</f>
        <v>189500</v>
      </c>
      <c r="U5" s="103">
        <f>L5/T5*100</f>
        <v>-0.79155672823219</v>
      </c>
      <c r="V5" s="103">
        <f>Q5*B5/10000000</f>
        <v>76.713933</v>
      </c>
      <c r="W5" s="103">
        <f>Q5*E5/10000000</f>
        <v>0</v>
      </c>
      <c r="X5" s="103">
        <f>Q5*H5/10000000</f>
        <v>0.040827</v>
      </c>
      <c r="Y5" s="103">
        <f>(T5*P5)/10000000</f>
        <v>77.71395</v>
      </c>
      <c r="Z5" s="237">
        <f>R5-Y5</f>
        <v>-0.9591899999999924</v>
      </c>
      <c r="AA5" s="78"/>
      <c r="AB5" s="77"/>
    </row>
    <row r="6" spans="1:28" s="58" customFormat="1" ht="15">
      <c r="A6" s="193" t="s">
        <v>74</v>
      </c>
      <c r="B6" s="164">
        <v>167050</v>
      </c>
      <c r="C6" s="162">
        <v>11700</v>
      </c>
      <c r="D6" s="170">
        <v>0.08</v>
      </c>
      <c r="E6" s="164">
        <v>0</v>
      </c>
      <c r="F6" s="112">
        <v>0</v>
      </c>
      <c r="G6" s="170">
        <v>0</v>
      </c>
      <c r="H6" s="164">
        <v>0</v>
      </c>
      <c r="I6" s="112">
        <v>0</v>
      </c>
      <c r="J6" s="170">
        <v>0</v>
      </c>
      <c r="K6" s="164">
        <v>167050</v>
      </c>
      <c r="L6" s="112">
        <v>11700</v>
      </c>
      <c r="M6" s="127">
        <v>0.08</v>
      </c>
      <c r="N6" s="112">
        <v>166350</v>
      </c>
      <c r="O6" s="173">
        <f>N6/K6</f>
        <v>0.9958096378329842</v>
      </c>
      <c r="P6" s="108">
        <f>Volume!K6</f>
        <v>5221.3</v>
      </c>
      <c r="Q6" s="69">
        <f>Volume!J6</f>
        <v>5310.5</v>
      </c>
      <c r="R6" s="237">
        <f>Q6*K6/10000000</f>
        <v>88.7119025</v>
      </c>
      <c r="S6" s="103">
        <f>Q6*N6/10000000</f>
        <v>88.3401675</v>
      </c>
      <c r="T6" s="109">
        <f>K6-L6</f>
        <v>155350</v>
      </c>
      <c r="U6" s="103">
        <f>L6/T6*100</f>
        <v>7.531380753138076</v>
      </c>
      <c r="V6" s="103">
        <f>Q6*B6/10000000</f>
        <v>88.7119025</v>
      </c>
      <c r="W6" s="103">
        <f>Q6*E6/10000000</f>
        <v>0</v>
      </c>
      <c r="X6" s="103">
        <f>Q6*H6/10000000</f>
        <v>0</v>
      </c>
      <c r="Y6" s="103">
        <f>(T6*P6)/10000000</f>
        <v>81.1128955</v>
      </c>
      <c r="Z6" s="237">
        <f>R6-Y6</f>
        <v>7.599007</v>
      </c>
      <c r="AA6" s="78"/>
      <c r="AB6" s="77"/>
    </row>
    <row r="7" spans="1:28" s="58" customFormat="1" ht="15">
      <c r="A7" s="193" t="s">
        <v>488</v>
      </c>
      <c r="B7" s="164">
        <v>73675</v>
      </c>
      <c r="C7" s="162">
        <v>-2425</v>
      </c>
      <c r="D7" s="170">
        <v>-0.03</v>
      </c>
      <c r="E7" s="164">
        <v>8675</v>
      </c>
      <c r="F7" s="112">
        <v>125</v>
      </c>
      <c r="G7" s="170">
        <v>0.01</v>
      </c>
      <c r="H7" s="164">
        <v>250</v>
      </c>
      <c r="I7" s="112">
        <v>25</v>
      </c>
      <c r="J7" s="170">
        <v>0.11</v>
      </c>
      <c r="K7" s="164">
        <v>82600</v>
      </c>
      <c r="L7" s="112">
        <v>-2275</v>
      </c>
      <c r="M7" s="127">
        <v>-0.03</v>
      </c>
      <c r="N7" s="112">
        <v>82400</v>
      </c>
      <c r="O7" s="173">
        <f>N7/K7</f>
        <v>0.9975786924939467</v>
      </c>
      <c r="P7" s="108">
        <f>Volume!K7</f>
        <v>8050.3</v>
      </c>
      <c r="Q7" s="69">
        <f>Volume!J7</f>
        <v>8014.35</v>
      </c>
      <c r="R7" s="237">
        <f>Q7*K7/10000000</f>
        <v>66.198531</v>
      </c>
      <c r="S7" s="103">
        <f>Q7*N7/10000000</f>
        <v>66.038244</v>
      </c>
      <c r="T7" s="109">
        <f>K7-L7</f>
        <v>84875</v>
      </c>
      <c r="U7" s="103">
        <f>L7/T7*100</f>
        <v>-2.6804123711340204</v>
      </c>
      <c r="V7" s="103">
        <f>Q7*B7/10000000</f>
        <v>59.045723625</v>
      </c>
      <c r="W7" s="103">
        <f>Q7*E7/10000000</f>
        <v>6.952448625</v>
      </c>
      <c r="X7" s="103">
        <f>Q7*H7/10000000</f>
        <v>0.20035875</v>
      </c>
      <c r="Y7" s="103">
        <f>(T7*P7)/10000000</f>
        <v>68.32692125</v>
      </c>
      <c r="Z7" s="237">
        <f>R7-Y7</f>
        <v>-2.1283902499999954</v>
      </c>
      <c r="AA7" s="78"/>
      <c r="AB7" s="77"/>
    </row>
    <row r="8" spans="1:28" s="58" customFormat="1" ht="15">
      <c r="A8" s="193" t="s">
        <v>9</v>
      </c>
      <c r="B8" s="164">
        <v>35217100</v>
      </c>
      <c r="C8" s="162">
        <v>2119700</v>
      </c>
      <c r="D8" s="170">
        <v>0.06</v>
      </c>
      <c r="E8" s="164">
        <v>12098500</v>
      </c>
      <c r="F8" s="112">
        <v>706700</v>
      </c>
      <c r="G8" s="170">
        <v>0.06</v>
      </c>
      <c r="H8" s="164">
        <v>16680250</v>
      </c>
      <c r="I8" s="112">
        <v>571800</v>
      </c>
      <c r="J8" s="170">
        <v>0.04</v>
      </c>
      <c r="K8" s="164">
        <v>63995850</v>
      </c>
      <c r="L8" s="112">
        <v>3398200</v>
      </c>
      <c r="M8" s="127">
        <v>0.06</v>
      </c>
      <c r="N8" s="112">
        <v>59269400</v>
      </c>
      <c r="O8" s="173">
        <f aca="true" t="shared" si="0" ref="O8:O70">N8/K8</f>
        <v>0.9261444296778619</v>
      </c>
      <c r="P8" s="108">
        <f>Volume!K8</f>
        <v>4198.25</v>
      </c>
      <c r="Q8" s="69">
        <f>Volume!J8</f>
        <v>4179.5</v>
      </c>
      <c r="R8" s="237">
        <f aca="true" t="shared" si="1" ref="R8:R70">Q8*K8/10000000</f>
        <v>26747.0655075</v>
      </c>
      <c r="S8" s="103">
        <f aca="true" t="shared" si="2" ref="S8:S70">Q8*N8/10000000</f>
        <v>24771.64573</v>
      </c>
      <c r="T8" s="109">
        <f aca="true" t="shared" si="3" ref="T8:T70">K8-L8</f>
        <v>60597650</v>
      </c>
      <c r="U8" s="103">
        <f aca="true" t="shared" si="4" ref="U8:U70">L8/T8*100</f>
        <v>5.607808223586228</v>
      </c>
      <c r="V8" s="103">
        <f aca="true" t="shared" si="5" ref="V8:V70">Q8*B8/10000000</f>
        <v>14718.986945</v>
      </c>
      <c r="W8" s="103">
        <f aca="true" t="shared" si="6" ref="W8:W70">Q8*E8/10000000</f>
        <v>5056.568075</v>
      </c>
      <c r="X8" s="103">
        <f aca="true" t="shared" si="7" ref="X8:X70">Q8*H8/10000000</f>
        <v>6971.5104875</v>
      </c>
      <c r="Y8" s="103">
        <f aca="true" t="shared" si="8" ref="Y8:Y70">(T8*P8)/10000000</f>
        <v>25440.40841125</v>
      </c>
      <c r="Z8" s="237">
        <f aca="true" t="shared" si="9" ref="Z8:Z70">R8-Y8</f>
        <v>1306.657096250001</v>
      </c>
      <c r="AA8" s="78"/>
      <c r="AB8" s="77"/>
    </row>
    <row r="9" spans="1:28" s="7" customFormat="1" ht="15">
      <c r="A9" s="193" t="s">
        <v>279</v>
      </c>
      <c r="B9" s="164">
        <v>608000</v>
      </c>
      <c r="C9" s="162">
        <v>10600</v>
      </c>
      <c r="D9" s="170">
        <v>0.02</v>
      </c>
      <c r="E9" s="164">
        <v>2200</v>
      </c>
      <c r="F9" s="112">
        <v>200</v>
      </c>
      <c r="G9" s="170">
        <v>0.1</v>
      </c>
      <c r="H9" s="164">
        <v>200</v>
      </c>
      <c r="I9" s="112">
        <v>0</v>
      </c>
      <c r="J9" s="170">
        <v>0</v>
      </c>
      <c r="K9" s="164">
        <v>610400</v>
      </c>
      <c r="L9" s="112">
        <v>10800</v>
      </c>
      <c r="M9" s="127">
        <v>0.02</v>
      </c>
      <c r="N9" s="112">
        <v>607600</v>
      </c>
      <c r="O9" s="173">
        <f t="shared" si="0"/>
        <v>0.9954128440366973</v>
      </c>
      <c r="P9" s="108">
        <f>Volume!K9</f>
        <v>2734.7</v>
      </c>
      <c r="Q9" s="69">
        <f>Volume!J9</f>
        <v>2796.5</v>
      </c>
      <c r="R9" s="237">
        <f t="shared" si="1"/>
        <v>170.69836</v>
      </c>
      <c r="S9" s="103">
        <f t="shared" si="2"/>
        <v>169.91534</v>
      </c>
      <c r="T9" s="109">
        <f t="shared" si="3"/>
        <v>599600</v>
      </c>
      <c r="U9" s="103">
        <f t="shared" si="4"/>
        <v>1.801200800533689</v>
      </c>
      <c r="V9" s="103">
        <f t="shared" si="5"/>
        <v>170.0272</v>
      </c>
      <c r="W9" s="103">
        <f t="shared" si="6"/>
        <v>0.61523</v>
      </c>
      <c r="X9" s="103">
        <f t="shared" si="7"/>
        <v>0.05593</v>
      </c>
      <c r="Y9" s="103">
        <f t="shared" si="8"/>
        <v>163.972612</v>
      </c>
      <c r="Z9" s="237">
        <f t="shared" si="9"/>
        <v>6.72574800000001</v>
      </c>
      <c r="AB9" s="77"/>
    </row>
    <row r="10" spans="1:28" s="58" customFormat="1" ht="15">
      <c r="A10" s="193" t="s">
        <v>134</v>
      </c>
      <c r="B10" s="164">
        <v>271100</v>
      </c>
      <c r="C10" s="162">
        <v>2900</v>
      </c>
      <c r="D10" s="170">
        <v>0.01</v>
      </c>
      <c r="E10" s="164">
        <v>2200</v>
      </c>
      <c r="F10" s="112">
        <v>0</v>
      </c>
      <c r="G10" s="170">
        <v>0</v>
      </c>
      <c r="H10" s="164">
        <v>1000</v>
      </c>
      <c r="I10" s="112">
        <v>0</v>
      </c>
      <c r="J10" s="170">
        <v>0</v>
      </c>
      <c r="K10" s="164">
        <v>274300</v>
      </c>
      <c r="L10" s="112">
        <v>2900</v>
      </c>
      <c r="M10" s="127">
        <v>0.01</v>
      </c>
      <c r="N10" s="112">
        <v>272700</v>
      </c>
      <c r="O10" s="173">
        <f t="shared" si="0"/>
        <v>0.994166970470288</v>
      </c>
      <c r="P10" s="108">
        <f>Volume!K10</f>
        <v>4579.35</v>
      </c>
      <c r="Q10" s="69">
        <f>Volume!J10</f>
        <v>4553.95</v>
      </c>
      <c r="R10" s="237">
        <f t="shared" si="1"/>
        <v>124.9148485</v>
      </c>
      <c r="S10" s="103">
        <f t="shared" si="2"/>
        <v>124.1862165</v>
      </c>
      <c r="T10" s="109">
        <f t="shared" si="3"/>
        <v>271400</v>
      </c>
      <c r="U10" s="103">
        <f t="shared" si="4"/>
        <v>1.0685335298452467</v>
      </c>
      <c r="V10" s="103">
        <f t="shared" si="5"/>
        <v>123.4575845</v>
      </c>
      <c r="W10" s="103">
        <f t="shared" si="6"/>
        <v>1.001869</v>
      </c>
      <c r="X10" s="103">
        <f t="shared" si="7"/>
        <v>0.455395</v>
      </c>
      <c r="Y10" s="103">
        <f t="shared" si="8"/>
        <v>124.283559</v>
      </c>
      <c r="Z10" s="237">
        <f t="shared" si="9"/>
        <v>0.6312895000000083</v>
      </c>
      <c r="AA10" s="78"/>
      <c r="AB10" s="77"/>
    </row>
    <row r="11" spans="1:28" s="58" customFormat="1" ht="15">
      <c r="A11" s="193" t="s">
        <v>403</v>
      </c>
      <c r="B11" s="164">
        <v>453800</v>
      </c>
      <c r="C11" s="162">
        <v>-12600</v>
      </c>
      <c r="D11" s="170">
        <v>-0.03</v>
      </c>
      <c r="E11" s="164">
        <v>400</v>
      </c>
      <c r="F11" s="112">
        <v>0</v>
      </c>
      <c r="G11" s="170">
        <v>0</v>
      </c>
      <c r="H11" s="164">
        <v>0</v>
      </c>
      <c r="I11" s="112">
        <v>0</v>
      </c>
      <c r="J11" s="170">
        <v>0</v>
      </c>
      <c r="K11" s="164">
        <v>454200</v>
      </c>
      <c r="L11" s="112">
        <v>-12600</v>
      </c>
      <c r="M11" s="127">
        <v>-0.03</v>
      </c>
      <c r="N11" s="112">
        <v>453600</v>
      </c>
      <c r="O11" s="173">
        <f t="shared" si="0"/>
        <v>0.9986789960369881</v>
      </c>
      <c r="P11" s="108">
        <f>Volume!K11</f>
        <v>1318.5</v>
      </c>
      <c r="Q11" s="69">
        <f>Volume!J11</f>
        <v>1295.95</v>
      </c>
      <c r="R11" s="237">
        <f t="shared" si="1"/>
        <v>58.862049</v>
      </c>
      <c r="S11" s="103">
        <f t="shared" si="2"/>
        <v>58.784292</v>
      </c>
      <c r="T11" s="109">
        <f t="shared" si="3"/>
        <v>466800</v>
      </c>
      <c r="U11" s="103">
        <f t="shared" si="4"/>
        <v>-2.6992287917737787</v>
      </c>
      <c r="V11" s="103">
        <f t="shared" si="5"/>
        <v>58.810211</v>
      </c>
      <c r="W11" s="103">
        <f t="shared" si="6"/>
        <v>0.051838</v>
      </c>
      <c r="X11" s="103">
        <f t="shared" si="7"/>
        <v>0</v>
      </c>
      <c r="Y11" s="103">
        <f t="shared" si="8"/>
        <v>61.54758</v>
      </c>
      <c r="Z11" s="237">
        <f t="shared" si="9"/>
        <v>-2.6855310000000046</v>
      </c>
      <c r="AA11" s="78"/>
      <c r="AB11" s="77"/>
    </row>
    <row r="12" spans="1:28" s="7" customFormat="1" ht="15">
      <c r="A12" s="193" t="s">
        <v>0</v>
      </c>
      <c r="B12" s="164">
        <v>1938000</v>
      </c>
      <c r="C12" s="163">
        <v>111750</v>
      </c>
      <c r="D12" s="170">
        <v>0.06</v>
      </c>
      <c r="E12" s="164">
        <v>21750</v>
      </c>
      <c r="F12" s="112">
        <v>3375</v>
      </c>
      <c r="G12" s="170">
        <v>0.18</v>
      </c>
      <c r="H12" s="164">
        <v>3375</v>
      </c>
      <c r="I12" s="112">
        <v>1125</v>
      </c>
      <c r="J12" s="170">
        <v>0.5</v>
      </c>
      <c r="K12" s="164">
        <v>1963125</v>
      </c>
      <c r="L12" s="112">
        <v>116250</v>
      </c>
      <c r="M12" s="127">
        <v>0.06</v>
      </c>
      <c r="N12" s="112">
        <v>1948875</v>
      </c>
      <c r="O12" s="173">
        <f t="shared" si="0"/>
        <v>0.9927411652340019</v>
      </c>
      <c r="P12" s="108">
        <f>Volume!K12</f>
        <v>822.05</v>
      </c>
      <c r="Q12" s="69">
        <f>Volume!J12</f>
        <v>804.4</v>
      </c>
      <c r="R12" s="237">
        <f t="shared" si="1"/>
        <v>157.913775</v>
      </c>
      <c r="S12" s="103">
        <f t="shared" si="2"/>
        <v>156.767505</v>
      </c>
      <c r="T12" s="109">
        <f t="shared" si="3"/>
        <v>1846875</v>
      </c>
      <c r="U12" s="103">
        <f t="shared" si="4"/>
        <v>6.2944162436548226</v>
      </c>
      <c r="V12" s="103">
        <f t="shared" si="5"/>
        <v>155.89272</v>
      </c>
      <c r="W12" s="103">
        <f t="shared" si="6"/>
        <v>1.74957</v>
      </c>
      <c r="X12" s="103">
        <f t="shared" si="7"/>
        <v>0.271485</v>
      </c>
      <c r="Y12" s="103">
        <f t="shared" si="8"/>
        <v>151.822359375</v>
      </c>
      <c r="Z12" s="237">
        <f t="shared" si="9"/>
        <v>6.091415624999996</v>
      </c>
      <c r="AB12" s="77"/>
    </row>
    <row r="13" spans="1:28" s="7" customFormat="1" ht="15">
      <c r="A13" s="193" t="s">
        <v>404</v>
      </c>
      <c r="B13" s="164">
        <v>1076400</v>
      </c>
      <c r="C13" s="163">
        <v>-53550</v>
      </c>
      <c r="D13" s="170">
        <v>-0.05</v>
      </c>
      <c r="E13" s="164">
        <v>1350</v>
      </c>
      <c r="F13" s="112">
        <v>0</v>
      </c>
      <c r="G13" s="170">
        <v>0</v>
      </c>
      <c r="H13" s="164">
        <v>0</v>
      </c>
      <c r="I13" s="112">
        <v>0</v>
      </c>
      <c r="J13" s="170">
        <v>0</v>
      </c>
      <c r="K13" s="164">
        <v>1077750</v>
      </c>
      <c r="L13" s="112">
        <v>-53550</v>
      </c>
      <c r="M13" s="127">
        <v>-0.05</v>
      </c>
      <c r="N13" s="112">
        <v>1069650</v>
      </c>
      <c r="O13" s="173">
        <f t="shared" si="0"/>
        <v>0.9924843423799582</v>
      </c>
      <c r="P13" s="108">
        <f>Volume!K13</f>
        <v>539.25</v>
      </c>
      <c r="Q13" s="69">
        <f>Volume!J13</f>
        <v>531.8</v>
      </c>
      <c r="R13" s="237">
        <f t="shared" si="1"/>
        <v>57.314745</v>
      </c>
      <c r="S13" s="103">
        <f t="shared" si="2"/>
        <v>56.883987</v>
      </c>
      <c r="T13" s="109">
        <f t="shared" si="3"/>
        <v>1131300</v>
      </c>
      <c r="U13" s="103">
        <f t="shared" si="4"/>
        <v>-4.733492442322991</v>
      </c>
      <c r="V13" s="103">
        <f t="shared" si="5"/>
        <v>57.242952</v>
      </c>
      <c r="W13" s="103">
        <f t="shared" si="6"/>
        <v>0.07179299999999998</v>
      </c>
      <c r="X13" s="103">
        <f t="shared" si="7"/>
        <v>0</v>
      </c>
      <c r="Y13" s="103">
        <f t="shared" si="8"/>
        <v>61.0053525</v>
      </c>
      <c r="Z13" s="237">
        <f t="shared" si="9"/>
        <v>-3.6906074999999987</v>
      </c>
      <c r="AB13" s="77"/>
    </row>
    <row r="14" spans="1:28" s="7" customFormat="1" ht="15">
      <c r="A14" s="193" t="s">
        <v>405</v>
      </c>
      <c r="B14" s="164">
        <v>436200</v>
      </c>
      <c r="C14" s="163">
        <v>39000</v>
      </c>
      <c r="D14" s="170">
        <v>0.1</v>
      </c>
      <c r="E14" s="164">
        <v>0</v>
      </c>
      <c r="F14" s="112">
        <v>0</v>
      </c>
      <c r="G14" s="170">
        <v>0</v>
      </c>
      <c r="H14" s="164">
        <v>0</v>
      </c>
      <c r="I14" s="112">
        <v>0</v>
      </c>
      <c r="J14" s="170">
        <v>0</v>
      </c>
      <c r="K14" s="164">
        <v>436200</v>
      </c>
      <c r="L14" s="112">
        <v>39000</v>
      </c>
      <c r="M14" s="127">
        <v>0.1</v>
      </c>
      <c r="N14" s="112">
        <v>434600</v>
      </c>
      <c r="O14" s="173">
        <f t="shared" si="0"/>
        <v>0.9963319578175149</v>
      </c>
      <c r="P14" s="108">
        <f>Volume!K14</f>
        <v>1597</v>
      </c>
      <c r="Q14" s="69">
        <f>Volume!J14</f>
        <v>1588.9</v>
      </c>
      <c r="R14" s="237">
        <f t="shared" si="1"/>
        <v>69.307818</v>
      </c>
      <c r="S14" s="103">
        <f t="shared" si="2"/>
        <v>69.053594</v>
      </c>
      <c r="T14" s="109">
        <f t="shared" si="3"/>
        <v>397200</v>
      </c>
      <c r="U14" s="103">
        <f t="shared" si="4"/>
        <v>9.818731117824774</v>
      </c>
      <c r="V14" s="103">
        <f t="shared" si="5"/>
        <v>69.307818</v>
      </c>
      <c r="W14" s="103">
        <f t="shared" si="6"/>
        <v>0</v>
      </c>
      <c r="X14" s="103">
        <f t="shared" si="7"/>
        <v>0</v>
      </c>
      <c r="Y14" s="103">
        <f t="shared" si="8"/>
        <v>63.43284</v>
      </c>
      <c r="Z14" s="237">
        <f t="shared" si="9"/>
        <v>5.874977999999999</v>
      </c>
      <c r="AB14" s="77"/>
    </row>
    <row r="15" spans="1:28" s="7" customFormat="1" ht="15">
      <c r="A15" s="193" t="s">
        <v>406</v>
      </c>
      <c r="B15" s="164">
        <v>4802500</v>
      </c>
      <c r="C15" s="163">
        <v>-76500</v>
      </c>
      <c r="D15" s="170">
        <v>-0.02</v>
      </c>
      <c r="E15" s="164">
        <v>304300</v>
      </c>
      <c r="F15" s="112">
        <v>20400</v>
      </c>
      <c r="G15" s="170">
        <v>0.07</v>
      </c>
      <c r="H15" s="164">
        <v>30600</v>
      </c>
      <c r="I15" s="112">
        <v>3400</v>
      </c>
      <c r="J15" s="170">
        <v>0.13</v>
      </c>
      <c r="K15" s="164">
        <v>5137400</v>
      </c>
      <c r="L15" s="112">
        <v>-52700</v>
      </c>
      <c r="M15" s="127">
        <v>-0.01</v>
      </c>
      <c r="N15" s="112">
        <v>5083000</v>
      </c>
      <c r="O15" s="173">
        <f t="shared" si="0"/>
        <v>0.9894109861019192</v>
      </c>
      <c r="P15" s="108">
        <f>Volume!K15</f>
        <v>143</v>
      </c>
      <c r="Q15" s="69">
        <f>Volume!J15</f>
        <v>140.85</v>
      </c>
      <c r="R15" s="237">
        <f t="shared" si="1"/>
        <v>72.360279</v>
      </c>
      <c r="S15" s="103">
        <f t="shared" si="2"/>
        <v>71.594055</v>
      </c>
      <c r="T15" s="109">
        <f t="shared" si="3"/>
        <v>5190100</v>
      </c>
      <c r="U15" s="103">
        <f t="shared" si="4"/>
        <v>-1.0153946937438585</v>
      </c>
      <c r="V15" s="103">
        <f t="shared" si="5"/>
        <v>67.6432125</v>
      </c>
      <c r="W15" s="103">
        <f t="shared" si="6"/>
        <v>4.2860655</v>
      </c>
      <c r="X15" s="103">
        <f t="shared" si="7"/>
        <v>0.431001</v>
      </c>
      <c r="Y15" s="103">
        <f t="shared" si="8"/>
        <v>74.21843</v>
      </c>
      <c r="Z15" s="237">
        <f t="shared" si="9"/>
        <v>-1.8581509999999923</v>
      </c>
      <c r="AB15" s="77"/>
    </row>
    <row r="16" spans="1:28" s="7" customFormat="1" ht="15">
      <c r="A16" s="193" t="s">
        <v>135</v>
      </c>
      <c r="B16" s="283">
        <v>2548000</v>
      </c>
      <c r="C16" s="163">
        <v>-34300</v>
      </c>
      <c r="D16" s="171">
        <v>-0.01</v>
      </c>
      <c r="E16" s="172">
        <v>433650</v>
      </c>
      <c r="F16" s="167">
        <v>22050</v>
      </c>
      <c r="G16" s="171">
        <v>0.05</v>
      </c>
      <c r="H16" s="165">
        <v>0</v>
      </c>
      <c r="I16" s="168">
        <v>0</v>
      </c>
      <c r="J16" s="171">
        <v>0</v>
      </c>
      <c r="K16" s="164">
        <v>2981650</v>
      </c>
      <c r="L16" s="112">
        <v>-12250</v>
      </c>
      <c r="M16" s="352">
        <v>0</v>
      </c>
      <c r="N16" s="112">
        <v>2959600</v>
      </c>
      <c r="O16" s="173">
        <f t="shared" si="0"/>
        <v>0.9926047658175843</v>
      </c>
      <c r="P16" s="108">
        <f>Volume!K16</f>
        <v>85.4</v>
      </c>
      <c r="Q16" s="69">
        <f>Volume!J16</f>
        <v>81.8</v>
      </c>
      <c r="R16" s="237">
        <f t="shared" si="1"/>
        <v>24.389897</v>
      </c>
      <c r="S16" s="103">
        <f t="shared" si="2"/>
        <v>24.209528</v>
      </c>
      <c r="T16" s="109">
        <f t="shared" si="3"/>
        <v>2993900</v>
      </c>
      <c r="U16" s="103">
        <f t="shared" si="4"/>
        <v>-0.4091653027823241</v>
      </c>
      <c r="V16" s="103">
        <f t="shared" si="5"/>
        <v>20.84264</v>
      </c>
      <c r="W16" s="103">
        <f t="shared" si="6"/>
        <v>3.547257</v>
      </c>
      <c r="X16" s="103">
        <f t="shared" si="7"/>
        <v>0</v>
      </c>
      <c r="Y16" s="103">
        <f t="shared" si="8"/>
        <v>25.567906000000004</v>
      </c>
      <c r="Z16" s="237">
        <f t="shared" si="9"/>
        <v>-1.178009000000003</v>
      </c>
      <c r="AB16" s="77"/>
    </row>
    <row r="17" spans="1:28" s="58" customFormat="1" ht="15">
      <c r="A17" s="193" t="s">
        <v>174</v>
      </c>
      <c r="B17" s="164">
        <v>7678200</v>
      </c>
      <c r="C17" s="162">
        <v>20100</v>
      </c>
      <c r="D17" s="170">
        <v>0</v>
      </c>
      <c r="E17" s="164">
        <v>234500</v>
      </c>
      <c r="F17" s="112">
        <v>16750</v>
      </c>
      <c r="G17" s="170">
        <v>0.08</v>
      </c>
      <c r="H17" s="164">
        <v>0</v>
      </c>
      <c r="I17" s="112">
        <v>0</v>
      </c>
      <c r="J17" s="170">
        <v>0</v>
      </c>
      <c r="K17" s="164">
        <v>7912700</v>
      </c>
      <c r="L17" s="112">
        <v>36850</v>
      </c>
      <c r="M17" s="127">
        <v>0</v>
      </c>
      <c r="N17" s="112">
        <v>7899300</v>
      </c>
      <c r="O17" s="173">
        <f t="shared" si="0"/>
        <v>0.9983065198983911</v>
      </c>
      <c r="P17" s="108">
        <f>Volume!K17</f>
        <v>57.45</v>
      </c>
      <c r="Q17" s="69">
        <f>Volume!J17</f>
        <v>56.6</v>
      </c>
      <c r="R17" s="237">
        <f t="shared" si="1"/>
        <v>44.785882</v>
      </c>
      <c r="S17" s="103">
        <f t="shared" si="2"/>
        <v>44.710038</v>
      </c>
      <c r="T17" s="109">
        <f t="shared" si="3"/>
        <v>7875850</v>
      </c>
      <c r="U17" s="103">
        <f t="shared" si="4"/>
        <v>0.46788600595491275</v>
      </c>
      <c r="V17" s="103">
        <f t="shared" si="5"/>
        <v>43.458612</v>
      </c>
      <c r="W17" s="103">
        <f t="shared" si="6"/>
        <v>1.32727</v>
      </c>
      <c r="X17" s="103">
        <f t="shared" si="7"/>
        <v>0</v>
      </c>
      <c r="Y17" s="103">
        <f t="shared" si="8"/>
        <v>45.24675825</v>
      </c>
      <c r="Z17" s="237">
        <f t="shared" si="9"/>
        <v>-0.4608762499999983</v>
      </c>
      <c r="AA17" s="78"/>
      <c r="AB17" s="77"/>
    </row>
    <row r="18" spans="1:28" s="58" customFormat="1" ht="15">
      <c r="A18" s="193" t="s">
        <v>280</v>
      </c>
      <c r="B18" s="164">
        <v>1499400</v>
      </c>
      <c r="C18" s="162">
        <v>1800</v>
      </c>
      <c r="D18" s="170">
        <v>0</v>
      </c>
      <c r="E18" s="164">
        <v>0</v>
      </c>
      <c r="F18" s="112">
        <v>0</v>
      </c>
      <c r="G18" s="170">
        <v>0</v>
      </c>
      <c r="H18" s="164">
        <v>0</v>
      </c>
      <c r="I18" s="112">
        <v>0</v>
      </c>
      <c r="J18" s="170">
        <v>0</v>
      </c>
      <c r="K18" s="164">
        <v>1499400</v>
      </c>
      <c r="L18" s="112">
        <v>1800</v>
      </c>
      <c r="M18" s="127">
        <v>0</v>
      </c>
      <c r="N18" s="112">
        <v>1496400</v>
      </c>
      <c r="O18" s="173">
        <f t="shared" si="0"/>
        <v>0.9979991996798719</v>
      </c>
      <c r="P18" s="108">
        <f>Volume!K18</f>
        <v>414.65</v>
      </c>
      <c r="Q18" s="69">
        <f>Volume!J18</f>
        <v>421.2</v>
      </c>
      <c r="R18" s="237">
        <f t="shared" si="1"/>
        <v>63.154728</v>
      </c>
      <c r="S18" s="103">
        <f t="shared" si="2"/>
        <v>63.028368</v>
      </c>
      <c r="T18" s="109">
        <f t="shared" si="3"/>
        <v>1497600</v>
      </c>
      <c r="U18" s="103">
        <f t="shared" si="4"/>
        <v>0.1201923076923077</v>
      </c>
      <c r="V18" s="103">
        <f t="shared" si="5"/>
        <v>63.154728</v>
      </c>
      <c r="W18" s="103">
        <f t="shared" si="6"/>
        <v>0</v>
      </c>
      <c r="X18" s="103">
        <f t="shared" si="7"/>
        <v>0</v>
      </c>
      <c r="Y18" s="103">
        <f t="shared" si="8"/>
        <v>62.097984</v>
      </c>
      <c r="Z18" s="237">
        <f t="shared" si="9"/>
        <v>1.056744000000002</v>
      </c>
      <c r="AA18" s="78"/>
      <c r="AB18" s="77"/>
    </row>
    <row r="19" spans="1:28" s="7" customFormat="1" ht="15">
      <c r="A19" s="193" t="s">
        <v>75</v>
      </c>
      <c r="B19" s="164">
        <v>3456900</v>
      </c>
      <c r="C19" s="162">
        <v>43700</v>
      </c>
      <c r="D19" s="170">
        <v>0.01</v>
      </c>
      <c r="E19" s="164">
        <v>75900</v>
      </c>
      <c r="F19" s="112">
        <v>13800</v>
      </c>
      <c r="G19" s="170">
        <v>0.22</v>
      </c>
      <c r="H19" s="164">
        <v>0</v>
      </c>
      <c r="I19" s="112">
        <v>0</v>
      </c>
      <c r="J19" s="170">
        <v>0</v>
      </c>
      <c r="K19" s="164">
        <v>3532800</v>
      </c>
      <c r="L19" s="112">
        <v>57500</v>
      </c>
      <c r="M19" s="127">
        <v>0.02</v>
      </c>
      <c r="N19" s="112">
        <v>3525900</v>
      </c>
      <c r="O19" s="173">
        <f t="shared" si="0"/>
        <v>0.998046875</v>
      </c>
      <c r="P19" s="108">
        <f>Volume!K19</f>
        <v>84.9</v>
      </c>
      <c r="Q19" s="69">
        <f>Volume!J19</f>
        <v>83.95</v>
      </c>
      <c r="R19" s="237">
        <f t="shared" si="1"/>
        <v>29.657856</v>
      </c>
      <c r="S19" s="103">
        <f t="shared" si="2"/>
        <v>29.5999305</v>
      </c>
      <c r="T19" s="109">
        <f t="shared" si="3"/>
        <v>3475300</v>
      </c>
      <c r="U19" s="103">
        <f t="shared" si="4"/>
        <v>1.6545334215751157</v>
      </c>
      <c r="V19" s="103">
        <f t="shared" si="5"/>
        <v>29.0206755</v>
      </c>
      <c r="W19" s="103">
        <f t="shared" si="6"/>
        <v>0.6371805</v>
      </c>
      <c r="X19" s="103">
        <f t="shared" si="7"/>
        <v>0</v>
      </c>
      <c r="Y19" s="103">
        <f t="shared" si="8"/>
        <v>29.505297</v>
      </c>
      <c r="Z19" s="237">
        <f t="shared" si="9"/>
        <v>0.1525590000000001</v>
      </c>
      <c r="AB19" s="77"/>
    </row>
    <row r="20" spans="1:28" s="7" customFormat="1" ht="15">
      <c r="A20" s="193" t="s">
        <v>407</v>
      </c>
      <c r="B20" s="164">
        <v>1049750</v>
      </c>
      <c r="C20" s="162">
        <v>105300</v>
      </c>
      <c r="D20" s="170">
        <v>0.11</v>
      </c>
      <c r="E20" s="164">
        <v>0</v>
      </c>
      <c r="F20" s="112">
        <v>0</v>
      </c>
      <c r="G20" s="170">
        <v>0</v>
      </c>
      <c r="H20" s="164">
        <v>0</v>
      </c>
      <c r="I20" s="112">
        <v>0</v>
      </c>
      <c r="J20" s="170">
        <v>0</v>
      </c>
      <c r="K20" s="164">
        <v>1049750</v>
      </c>
      <c r="L20" s="112">
        <v>105300</v>
      </c>
      <c r="M20" s="127">
        <v>0.11</v>
      </c>
      <c r="N20" s="112">
        <v>1047150</v>
      </c>
      <c r="O20" s="173">
        <f t="shared" si="0"/>
        <v>0.9975232198142415</v>
      </c>
      <c r="P20" s="108">
        <f>Volume!K20</f>
        <v>321.95</v>
      </c>
      <c r="Q20" s="69">
        <f>Volume!J20</f>
        <v>306.25</v>
      </c>
      <c r="R20" s="237">
        <f t="shared" si="1"/>
        <v>32.14859375</v>
      </c>
      <c r="S20" s="103">
        <f t="shared" si="2"/>
        <v>32.06896875</v>
      </c>
      <c r="T20" s="109">
        <f t="shared" si="3"/>
        <v>944450</v>
      </c>
      <c r="U20" s="103">
        <f t="shared" si="4"/>
        <v>11.149346180316586</v>
      </c>
      <c r="V20" s="103">
        <f t="shared" si="5"/>
        <v>32.14859375</v>
      </c>
      <c r="W20" s="103">
        <f t="shared" si="6"/>
        <v>0</v>
      </c>
      <c r="X20" s="103">
        <f t="shared" si="7"/>
        <v>0</v>
      </c>
      <c r="Y20" s="103">
        <f t="shared" si="8"/>
        <v>30.40656775</v>
      </c>
      <c r="Z20" s="237">
        <f t="shared" si="9"/>
        <v>1.7420260000000027</v>
      </c>
      <c r="AB20" s="77"/>
    </row>
    <row r="21" spans="1:28" s="7" customFormat="1" ht="15">
      <c r="A21" s="193" t="s">
        <v>408</v>
      </c>
      <c r="B21" s="164">
        <v>766800</v>
      </c>
      <c r="C21" s="162">
        <v>-17600</v>
      </c>
      <c r="D21" s="170">
        <v>-0.02</v>
      </c>
      <c r="E21" s="164">
        <v>800</v>
      </c>
      <c r="F21" s="112">
        <v>0</v>
      </c>
      <c r="G21" s="170">
        <v>0</v>
      </c>
      <c r="H21" s="164">
        <v>0</v>
      </c>
      <c r="I21" s="112">
        <v>0</v>
      </c>
      <c r="J21" s="170">
        <v>0</v>
      </c>
      <c r="K21" s="164">
        <v>767600</v>
      </c>
      <c r="L21" s="112">
        <v>-17600</v>
      </c>
      <c r="M21" s="127">
        <v>-0.02</v>
      </c>
      <c r="N21" s="112">
        <v>758400</v>
      </c>
      <c r="O21" s="173">
        <f t="shared" si="0"/>
        <v>0.9880145909327774</v>
      </c>
      <c r="P21" s="108">
        <f>Volume!K21</f>
        <v>569.45</v>
      </c>
      <c r="Q21" s="69">
        <f>Volume!J21</f>
        <v>574.1</v>
      </c>
      <c r="R21" s="237">
        <f t="shared" si="1"/>
        <v>44.067916</v>
      </c>
      <c r="S21" s="103">
        <f t="shared" si="2"/>
        <v>43.539744</v>
      </c>
      <c r="T21" s="109">
        <f t="shared" si="3"/>
        <v>785200</v>
      </c>
      <c r="U21" s="103">
        <f t="shared" si="4"/>
        <v>-2.2414671421293937</v>
      </c>
      <c r="V21" s="103">
        <f t="shared" si="5"/>
        <v>44.021988</v>
      </c>
      <c r="W21" s="103">
        <f t="shared" si="6"/>
        <v>0.045928</v>
      </c>
      <c r="X21" s="103">
        <f t="shared" si="7"/>
        <v>0</v>
      </c>
      <c r="Y21" s="103">
        <f t="shared" si="8"/>
        <v>44.71321400000001</v>
      </c>
      <c r="Z21" s="237">
        <f t="shared" si="9"/>
        <v>-0.645298000000011</v>
      </c>
      <c r="AB21" s="77"/>
    </row>
    <row r="22" spans="1:28" s="7" customFormat="1" ht="15">
      <c r="A22" s="193" t="s">
        <v>88</v>
      </c>
      <c r="B22" s="283">
        <v>19745600</v>
      </c>
      <c r="C22" s="163">
        <v>-21500</v>
      </c>
      <c r="D22" s="171">
        <v>0</v>
      </c>
      <c r="E22" s="172">
        <v>1591000</v>
      </c>
      <c r="F22" s="167">
        <v>103200</v>
      </c>
      <c r="G22" s="171">
        <v>0.07</v>
      </c>
      <c r="H22" s="165">
        <v>124700</v>
      </c>
      <c r="I22" s="168">
        <v>8600</v>
      </c>
      <c r="J22" s="171">
        <v>0.07</v>
      </c>
      <c r="K22" s="164">
        <v>21461300</v>
      </c>
      <c r="L22" s="112">
        <v>90300</v>
      </c>
      <c r="M22" s="352">
        <v>0</v>
      </c>
      <c r="N22" s="112">
        <v>21289300</v>
      </c>
      <c r="O22" s="173">
        <f t="shared" si="0"/>
        <v>0.9919855740332598</v>
      </c>
      <c r="P22" s="108">
        <f>Volume!K22</f>
        <v>44.75</v>
      </c>
      <c r="Q22" s="69">
        <f>Volume!J22</f>
        <v>44.8</v>
      </c>
      <c r="R22" s="237">
        <f t="shared" si="1"/>
        <v>96.14662399999999</v>
      </c>
      <c r="S22" s="103">
        <f t="shared" si="2"/>
        <v>95.37606399999999</v>
      </c>
      <c r="T22" s="109">
        <f t="shared" si="3"/>
        <v>21371000</v>
      </c>
      <c r="U22" s="103">
        <f t="shared" si="4"/>
        <v>0.42253521126760557</v>
      </c>
      <c r="V22" s="103">
        <f t="shared" si="5"/>
        <v>88.460288</v>
      </c>
      <c r="W22" s="103">
        <f t="shared" si="6"/>
        <v>7.12768</v>
      </c>
      <c r="X22" s="103">
        <f t="shared" si="7"/>
        <v>0.558656</v>
      </c>
      <c r="Y22" s="103">
        <f t="shared" si="8"/>
        <v>95.635225</v>
      </c>
      <c r="Z22" s="237">
        <f t="shared" si="9"/>
        <v>0.5113989999999831</v>
      </c>
      <c r="AB22" s="77"/>
    </row>
    <row r="23" spans="1:28" s="58" customFormat="1" ht="15">
      <c r="A23" s="193" t="s">
        <v>136</v>
      </c>
      <c r="B23" s="164">
        <v>27986275</v>
      </c>
      <c r="C23" s="162">
        <v>448850</v>
      </c>
      <c r="D23" s="170">
        <v>0.02</v>
      </c>
      <c r="E23" s="164">
        <v>5720450</v>
      </c>
      <c r="F23" s="112">
        <v>615975</v>
      </c>
      <c r="G23" s="170">
        <v>0.12</v>
      </c>
      <c r="H23" s="164">
        <v>1007525</v>
      </c>
      <c r="I23" s="112">
        <v>71625</v>
      </c>
      <c r="J23" s="170">
        <v>0.08</v>
      </c>
      <c r="K23" s="164">
        <v>34714250</v>
      </c>
      <c r="L23" s="112">
        <v>1136450</v>
      </c>
      <c r="M23" s="127">
        <v>0.03</v>
      </c>
      <c r="N23" s="112">
        <v>34141250</v>
      </c>
      <c r="O23" s="173">
        <f t="shared" si="0"/>
        <v>0.9834938101788171</v>
      </c>
      <c r="P23" s="108">
        <f>Volume!K23</f>
        <v>37.55</v>
      </c>
      <c r="Q23" s="69">
        <f>Volume!J23</f>
        <v>36.7</v>
      </c>
      <c r="R23" s="237">
        <f t="shared" si="1"/>
        <v>127.4012975</v>
      </c>
      <c r="S23" s="103">
        <f t="shared" si="2"/>
        <v>125.2983875</v>
      </c>
      <c r="T23" s="109">
        <f t="shared" si="3"/>
        <v>33577800</v>
      </c>
      <c r="U23" s="103">
        <f t="shared" si="4"/>
        <v>3.3845278725824803</v>
      </c>
      <c r="V23" s="103">
        <f t="shared" si="5"/>
        <v>102.70962925</v>
      </c>
      <c r="W23" s="103">
        <f t="shared" si="6"/>
        <v>20.994051500000005</v>
      </c>
      <c r="X23" s="103">
        <f t="shared" si="7"/>
        <v>3.69761675</v>
      </c>
      <c r="Y23" s="103">
        <f t="shared" si="8"/>
        <v>126.084639</v>
      </c>
      <c r="Z23" s="237">
        <f t="shared" si="9"/>
        <v>1.3166585000000026</v>
      </c>
      <c r="AA23" s="78"/>
      <c r="AB23" s="77"/>
    </row>
    <row r="24" spans="1:28" s="58" customFormat="1" ht="15">
      <c r="A24" s="193" t="s">
        <v>157</v>
      </c>
      <c r="B24" s="164">
        <v>1085700</v>
      </c>
      <c r="C24" s="162">
        <v>10850</v>
      </c>
      <c r="D24" s="170">
        <v>0.01</v>
      </c>
      <c r="E24" s="164">
        <v>7350</v>
      </c>
      <c r="F24" s="112">
        <v>350</v>
      </c>
      <c r="G24" s="170">
        <v>0.05</v>
      </c>
      <c r="H24" s="164">
        <v>0</v>
      </c>
      <c r="I24" s="112">
        <v>0</v>
      </c>
      <c r="J24" s="170">
        <v>0</v>
      </c>
      <c r="K24" s="164">
        <v>1093050</v>
      </c>
      <c r="L24" s="112">
        <v>11200</v>
      </c>
      <c r="M24" s="127">
        <v>0.01</v>
      </c>
      <c r="N24" s="112">
        <v>1091650</v>
      </c>
      <c r="O24" s="173">
        <f t="shared" si="0"/>
        <v>0.9987191802753762</v>
      </c>
      <c r="P24" s="108">
        <f>Volume!K24</f>
        <v>717.6</v>
      </c>
      <c r="Q24" s="69">
        <f>Volume!J24</f>
        <v>726.95</v>
      </c>
      <c r="R24" s="237">
        <f t="shared" si="1"/>
        <v>79.45926975</v>
      </c>
      <c r="S24" s="103">
        <f t="shared" si="2"/>
        <v>79.35749675</v>
      </c>
      <c r="T24" s="109">
        <f t="shared" si="3"/>
        <v>1081850</v>
      </c>
      <c r="U24" s="103">
        <f t="shared" si="4"/>
        <v>1.035263668715626</v>
      </c>
      <c r="V24" s="103">
        <f t="shared" si="5"/>
        <v>78.9249615</v>
      </c>
      <c r="W24" s="103">
        <f t="shared" si="6"/>
        <v>0.53430825</v>
      </c>
      <c r="X24" s="103">
        <f t="shared" si="7"/>
        <v>0</v>
      </c>
      <c r="Y24" s="103">
        <f t="shared" si="8"/>
        <v>77.633556</v>
      </c>
      <c r="Z24" s="237">
        <f t="shared" si="9"/>
        <v>1.8257137500000056</v>
      </c>
      <c r="AA24" s="78"/>
      <c r="AB24" s="77"/>
    </row>
    <row r="25" spans="1:28" s="58" customFormat="1" ht="15">
      <c r="A25" s="193" t="s">
        <v>193</v>
      </c>
      <c r="B25" s="164">
        <v>1991300</v>
      </c>
      <c r="C25" s="162">
        <v>51300</v>
      </c>
      <c r="D25" s="170">
        <v>0.03</v>
      </c>
      <c r="E25" s="164">
        <v>61800</v>
      </c>
      <c r="F25" s="112">
        <v>6000</v>
      </c>
      <c r="G25" s="170">
        <v>0.11</v>
      </c>
      <c r="H25" s="164">
        <v>8700</v>
      </c>
      <c r="I25" s="112">
        <v>1900</v>
      </c>
      <c r="J25" s="170">
        <v>0.28</v>
      </c>
      <c r="K25" s="164">
        <v>2061800</v>
      </c>
      <c r="L25" s="112">
        <v>59200</v>
      </c>
      <c r="M25" s="127">
        <v>0.03</v>
      </c>
      <c r="N25" s="112">
        <v>2032400</v>
      </c>
      <c r="O25" s="173">
        <f t="shared" si="0"/>
        <v>0.9857406149966049</v>
      </c>
      <c r="P25" s="108">
        <f>Volume!K25</f>
        <v>2218.75</v>
      </c>
      <c r="Q25" s="69">
        <f>Volume!J25</f>
        <v>2152.8</v>
      </c>
      <c r="R25" s="237">
        <f t="shared" si="1"/>
        <v>443.864304</v>
      </c>
      <c r="S25" s="103">
        <f t="shared" si="2"/>
        <v>437.535072</v>
      </c>
      <c r="T25" s="109">
        <f t="shared" si="3"/>
        <v>2002600</v>
      </c>
      <c r="U25" s="103">
        <f t="shared" si="4"/>
        <v>2.956156995905323</v>
      </c>
      <c r="V25" s="103">
        <f t="shared" si="5"/>
        <v>428.687064</v>
      </c>
      <c r="W25" s="103">
        <f t="shared" si="6"/>
        <v>13.304304000000002</v>
      </c>
      <c r="X25" s="103">
        <f t="shared" si="7"/>
        <v>1.872936</v>
      </c>
      <c r="Y25" s="103">
        <f t="shared" si="8"/>
        <v>444.326875</v>
      </c>
      <c r="Z25" s="237">
        <f t="shared" si="9"/>
        <v>-0.46257099999996854</v>
      </c>
      <c r="AA25" s="78"/>
      <c r="AB25" s="77"/>
    </row>
    <row r="26" spans="1:28" s="58" customFormat="1" ht="15">
      <c r="A26" s="193" t="s">
        <v>281</v>
      </c>
      <c r="B26" s="164">
        <v>8432200</v>
      </c>
      <c r="C26" s="162">
        <v>-45600</v>
      </c>
      <c r="D26" s="170">
        <v>-0.01</v>
      </c>
      <c r="E26" s="164">
        <v>528200</v>
      </c>
      <c r="F26" s="112">
        <v>24700</v>
      </c>
      <c r="G26" s="170">
        <v>0.05</v>
      </c>
      <c r="H26" s="164">
        <v>51300</v>
      </c>
      <c r="I26" s="112">
        <v>1900</v>
      </c>
      <c r="J26" s="170">
        <v>0.04</v>
      </c>
      <c r="K26" s="164">
        <v>9011700</v>
      </c>
      <c r="L26" s="112">
        <v>-19000</v>
      </c>
      <c r="M26" s="127">
        <v>0</v>
      </c>
      <c r="N26" s="112">
        <v>8888200</v>
      </c>
      <c r="O26" s="173">
        <f t="shared" si="0"/>
        <v>0.9862955935062196</v>
      </c>
      <c r="P26" s="108">
        <f>Volume!K26</f>
        <v>162.95</v>
      </c>
      <c r="Q26" s="69">
        <f>Volume!J26</f>
        <v>162.4</v>
      </c>
      <c r="R26" s="237">
        <f t="shared" si="1"/>
        <v>146.350008</v>
      </c>
      <c r="S26" s="103">
        <f t="shared" si="2"/>
        <v>144.344368</v>
      </c>
      <c r="T26" s="109">
        <f t="shared" si="3"/>
        <v>9030700</v>
      </c>
      <c r="U26" s="103">
        <f t="shared" si="4"/>
        <v>-0.2103934357248054</v>
      </c>
      <c r="V26" s="103">
        <f t="shared" si="5"/>
        <v>136.938928</v>
      </c>
      <c r="W26" s="103">
        <f t="shared" si="6"/>
        <v>8.577968</v>
      </c>
      <c r="X26" s="103">
        <f t="shared" si="7"/>
        <v>0.833112</v>
      </c>
      <c r="Y26" s="103">
        <f t="shared" si="8"/>
        <v>147.1552565</v>
      </c>
      <c r="Z26" s="237">
        <f t="shared" si="9"/>
        <v>-0.8052485000000047</v>
      </c>
      <c r="AA26" s="78"/>
      <c r="AB26" s="77"/>
    </row>
    <row r="27" spans="1:28" s="8" customFormat="1" ht="15">
      <c r="A27" s="193" t="s">
        <v>282</v>
      </c>
      <c r="B27" s="164">
        <v>7152000</v>
      </c>
      <c r="C27" s="162">
        <v>-124800</v>
      </c>
      <c r="D27" s="170">
        <v>-0.02</v>
      </c>
      <c r="E27" s="164">
        <v>974400</v>
      </c>
      <c r="F27" s="112">
        <v>28800</v>
      </c>
      <c r="G27" s="170">
        <v>0.03</v>
      </c>
      <c r="H27" s="164">
        <v>124800</v>
      </c>
      <c r="I27" s="112">
        <v>0</v>
      </c>
      <c r="J27" s="170">
        <v>0</v>
      </c>
      <c r="K27" s="164">
        <v>8251200</v>
      </c>
      <c r="L27" s="112">
        <v>-96000</v>
      </c>
      <c r="M27" s="127">
        <v>-0.01</v>
      </c>
      <c r="N27" s="112">
        <v>8131200</v>
      </c>
      <c r="O27" s="173">
        <f t="shared" si="0"/>
        <v>0.985456660849331</v>
      </c>
      <c r="P27" s="108">
        <f>Volume!K27</f>
        <v>73.2</v>
      </c>
      <c r="Q27" s="69">
        <f>Volume!J27</f>
        <v>72.8</v>
      </c>
      <c r="R27" s="237">
        <f t="shared" si="1"/>
        <v>60.068736</v>
      </c>
      <c r="S27" s="103">
        <f t="shared" si="2"/>
        <v>59.195136</v>
      </c>
      <c r="T27" s="109">
        <f t="shared" si="3"/>
        <v>8347200</v>
      </c>
      <c r="U27" s="103">
        <f t="shared" si="4"/>
        <v>-1.1500862564692353</v>
      </c>
      <c r="V27" s="103">
        <f t="shared" si="5"/>
        <v>52.06656</v>
      </c>
      <c r="W27" s="103">
        <f t="shared" si="6"/>
        <v>7.093632</v>
      </c>
      <c r="X27" s="103">
        <f t="shared" si="7"/>
        <v>0.908544</v>
      </c>
      <c r="Y27" s="103">
        <f t="shared" si="8"/>
        <v>61.101504</v>
      </c>
      <c r="Z27" s="237">
        <f t="shared" si="9"/>
        <v>-1.0327679999999972</v>
      </c>
      <c r="AA27"/>
      <c r="AB27" s="77"/>
    </row>
    <row r="28" spans="1:28" s="8" customFormat="1" ht="15">
      <c r="A28" s="193" t="s">
        <v>76</v>
      </c>
      <c r="B28" s="164">
        <v>6211800</v>
      </c>
      <c r="C28" s="162">
        <v>200200</v>
      </c>
      <c r="D28" s="170">
        <v>0.03</v>
      </c>
      <c r="E28" s="164">
        <v>12600</v>
      </c>
      <c r="F28" s="112">
        <v>8400</v>
      </c>
      <c r="G28" s="170">
        <v>2</v>
      </c>
      <c r="H28" s="164">
        <v>0</v>
      </c>
      <c r="I28" s="112">
        <v>0</v>
      </c>
      <c r="J28" s="170">
        <v>0</v>
      </c>
      <c r="K28" s="164">
        <v>6224400</v>
      </c>
      <c r="L28" s="112">
        <v>208600</v>
      </c>
      <c r="M28" s="127">
        <v>0.03</v>
      </c>
      <c r="N28" s="112">
        <v>6218800</v>
      </c>
      <c r="O28" s="173">
        <f t="shared" si="0"/>
        <v>0.9991003148897886</v>
      </c>
      <c r="P28" s="108">
        <f>Volume!K28</f>
        <v>272.55</v>
      </c>
      <c r="Q28" s="69">
        <f>Volume!J28</f>
        <v>263.9</v>
      </c>
      <c r="R28" s="237">
        <f t="shared" si="1"/>
        <v>164.26191599999999</v>
      </c>
      <c r="S28" s="103">
        <f t="shared" si="2"/>
        <v>164.11413199999998</v>
      </c>
      <c r="T28" s="109">
        <f t="shared" si="3"/>
        <v>6015800</v>
      </c>
      <c r="U28" s="103">
        <f t="shared" si="4"/>
        <v>3.467535489876658</v>
      </c>
      <c r="V28" s="103">
        <f t="shared" si="5"/>
        <v>163.92940199999998</v>
      </c>
      <c r="W28" s="103">
        <f t="shared" si="6"/>
        <v>0.332514</v>
      </c>
      <c r="X28" s="103">
        <f t="shared" si="7"/>
        <v>0</v>
      </c>
      <c r="Y28" s="103">
        <f t="shared" si="8"/>
        <v>163.960629</v>
      </c>
      <c r="Z28" s="237">
        <f t="shared" si="9"/>
        <v>0.30128699999997366</v>
      </c>
      <c r="AA28"/>
      <c r="AB28" s="77"/>
    </row>
    <row r="29" spans="1:28" s="58" customFormat="1" ht="15">
      <c r="A29" s="193" t="s">
        <v>77</v>
      </c>
      <c r="B29" s="164">
        <v>4041300</v>
      </c>
      <c r="C29" s="162">
        <v>150100</v>
      </c>
      <c r="D29" s="170">
        <v>0.04</v>
      </c>
      <c r="E29" s="164">
        <v>104500</v>
      </c>
      <c r="F29" s="112">
        <v>17100</v>
      </c>
      <c r="G29" s="170">
        <v>0.2</v>
      </c>
      <c r="H29" s="164">
        <v>28500</v>
      </c>
      <c r="I29" s="112">
        <v>0</v>
      </c>
      <c r="J29" s="170">
        <v>0</v>
      </c>
      <c r="K29" s="164">
        <v>4174300</v>
      </c>
      <c r="L29" s="112">
        <v>167200</v>
      </c>
      <c r="M29" s="127">
        <v>0.04</v>
      </c>
      <c r="N29" s="112">
        <v>4142000</v>
      </c>
      <c r="O29" s="173">
        <f t="shared" si="0"/>
        <v>0.9922621756941283</v>
      </c>
      <c r="P29" s="108">
        <f>Volume!K29</f>
        <v>207.55</v>
      </c>
      <c r="Q29" s="69">
        <f>Volume!J29</f>
        <v>202.35</v>
      </c>
      <c r="R29" s="237">
        <f t="shared" si="1"/>
        <v>84.4669605</v>
      </c>
      <c r="S29" s="103">
        <f t="shared" si="2"/>
        <v>83.81337</v>
      </c>
      <c r="T29" s="109">
        <f t="shared" si="3"/>
        <v>4007100</v>
      </c>
      <c r="U29" s="103">
        <f t="shared" si="4"/>
        <v>4.172593646277857</v>
      </c>
      <c r="V29" s="103">
        <f t="shared" si="5"/>
        <v>81.7757055</v>
      </c>
      <c r="W29" s="103">
        <f t="shared" si="6"/>
        <v>2.1145575</v>
      </c>
      <c r="X29" s="103">
        <f t="shared" si="7"/>
        <v>0.5766975</v>
      </c>
      <c r="Y29" s="103">
        <f t="shared" si="8"/>
        <v>83.1673605</v>
      </c>
      <c r="Z29" s="237">
        <f t="shared" si="9"/>
        <v>1.299599999999998</v>
      </c>
      <c r="AA29"/>
      <c r="AB29" s="77"/>
    </row>
    <row r="30" spans="1:28" s="7" customFormat="1" ht="15">
      <c r="A30" s="193" t="s">
        <v>283</v>
      </c>
      <c r="B30" s="283">
        <v>1849050</v>
      </c>
      <c r="C30" s="163">
        <v>60900</v>
      </c>
      <c r="D30" s="171">
        <v>0.03</v>
      </c>
      <c r="E30" s="172">
        <v>7350</v>
      </c>
      <c r="F30" s="167">
        <v>0</v>
      </c>
      <c r="G30" s="171">
        <v>0</v>
      </c>
      <c r="H30" s="165">
        <v>1050</v>
      </c>
      <c r="I30" s="168">
        <v>0</v>
      </c>
      <c r="J30" s="171">
        <v>0</v>
      </c>
      <c r="K30" s="164">
        <v>1857450</v>
      </c>
      <c r="L30" s="112">
        <v>60900</v>
      </c>
      <c r="M30" s="352">
        <v>0.03</v>
      </c>
      <c r="N30" s="112">
        <v>1843800</v>
      </c>
      <c r="O30" s="173">
        <f t="shared" si="0"/>
        <v>0.9926512153759186</v>
      </c>
      <c r="P30" s="108">
        <f>Volume!K30</f>
        <v>175.65</v>
      </c>
      <c r="Q30" s="69">
        <f>Volume!J30</f>
        <v>171.75</v>
      </c>
      <c r="R30" s="237">
        <f t="shared" si="1"/>
        <v>31.90170375</v>
      </c>
      <c r="S30" s="103">
        <f t="shared" si="2"/>
        <v>31.667265</v>
      </c>
      <c r="T30" s="109">
        <f t="shared" si="3"/>
        <v>1796550</v>
      </c>
      <c r="U30" s="103">
        <f t="shared" si="4"/>
        <v>3.389830508474576</v>
      </c>
      <c r="V30" s="103">
        <f t="shared" si="5"/>
        <v>31.75743375</v>
      </c>
      <c r="W30" s="103">
        <f t="shared" si="6"/>
        <v>0.12623625</v>
      </c>
      <c r="X30" s="103">
        <f t="shared" si="7"/>
        <v>0.01803375</v>
      </c>
      <c r="Y30" s="103">
        <f t="shared" si="8"/>
        <v>31.55640075</v>
      </c>
      <c r="Z30" s="237">
        <f t="shared" si="9"/>
        <v>0.3453029999999977</v>
      </c>
      <c r="AB30" s="77"/>
    </row>
    <row r="31" spans="1:28" s="7" customFormat="1" ht="15">
      <c r="A31" s="193" t="s">
        <v>34</v>
      </c>
      <c r="B31" s="283">
        <v>781275</v>
      </c>
      <c r="C31" s="163">
        <v>-31625</v>
      </c>
      <c r="D31" s="171">
        <v>-0.04</v>
      </c>
      <c r="E31" s="172">
        <v>825</v>
      </c>
      <c r="F31" s="167">
        <v>0</v>
      </c>
      <c r="G31" s="171">
        <v>0</v>
      </c>
      <c r="H31" s="165">
        <v>275</v>
      </c>
      <c r="I31" s="168">
        <v>0</v>
      </c>
      <c r="J31" s="171">
        <v>0</v>
      </c>
      <c r="K31" s="164">
        <v>782375</v>
      </c>
      <c r="L31" s="112">
        <v>-31625</v>
      </c>
      <c r="M31" s="352">
        <v>-0.04</v>
      </c>
      <c r="N31" s="112">
        <v>781550</v>
      </c>
      <c r="O31" s="173">
        <f t="shared" si="0"/>
        <v>0.998945518453427</v>
      </c>
      <c r="P31" s="108">
        <f>Volume!K31</f>
        <v>1798.45</v>
      </c>
      <c r="Q31" s="69">
        <f>Volume!J31</f>
        <v>1791.3</v>
      </c>
      <c r="R31" s="237">
        <f t="shared" si="1"/>
        <v>140.14683375</v>
      </c>
      <c r="S31" s="103">
        <f t="shared" si="2"/>
        <v>139.9990515</v>
      </c>
      <c r="T31" s="109">
        <f t="shared" si="3"/>
        <v>814000</v>
      </c>
      <c r="U31" s="103">
        <f t="shared" si="4"/>
        <v>-3.885135135135135</v>
      </c>
      <c r="V31" s="103">
        <f t="shared" si="5"/>
        <v>139.94979075</v>
      </c>
      <c r="W31" s="103">
        <f t="shared" si="6"/>
        <v>0.14778225</v>
      </c>
      <c r="X31" s="103">
        <f t="shared" si="7"/>
        <v>0.04926075</v>
      </c>
      <c r="Y31" s="103">
        <f t="shared" si="8"/>
        <v>146.39383</v>
      </c>
      <c r="Z31" s="237">
        <f t="shared" si="9"/>
        <v>-6.246996249999995</v>
      </c>
      <c r="AB31" s="77"/>
    </row>
    <row r="32" spans="1:28" s="58" customFormat="1" ht="15">
      <c r="A32" s="193" t="s">
        <v>284</v>
      </c>
      <c r="B32" s="164">
        <v>494000</v>
      </c>
      <c r="C32" s="162">
        <v>11000</v>
      </c>
      <c r="D32" s="170">
        <v>0.02</v>
      </c>
      <c r="E32" s="164">
        <v>1000</v>
      </c>
      <c r="F32" s="112">
        <v>250</v>
      </c>
      <c r="G32" s="170">
        <v>0.33</v>
      </c>
      <c r="H32" s="164">
        <v>0</v>
      </c>
      <c r="I32" s="112">
        <v>0</v>
      </c>
      <c r="J32" s="170">
        <v>0</v>
      </c>
      <c r="K32" s="164">
        <v>495000</v>
      </c>
      <c r="L32" s="112">
        <v>11250</v>
      </c>
      <c r="M32" s="127">
        <v>0.02</v>
      </c>
      <c r="N32" s="112">
        <v>493500</v>
      </c>
      <c r="O32" s="173">
        <f t="shared" si="0"/>
        <v>0.996969696969697</v>
      </c>
      <c r="P32" s="108">
        <f>Volume!K32</f>
        <v>1071.25</v>
      </c>
      <c r="Q32" s="69">
        <f>Volume!J32</f>
        <v>1054.5</v>
      </c>
      <c r="R32" s="237">
        <f t="shared" si="1"/>
        <v>52.19775</v>
      </c>
      <c r="S32" s="103">
        <f t="shared" si="2"/>
        <v>52.039575</v>
      </c>
      <c r="T32" s="109">
        <f t="shared" si="3"/>
        <v>483750</v>
      </c>
      <c r="U32" s="103">
        <f t="shared" si="4"/>
        <v>2.3255813953488373</v>
      </c>
      <c r="V32" s="103">
        <f t="shared" si="5"/>
        <v>52.0923</v>
      </c>
      <c r="W32" s="103">
        <f t="shared" si="6"/>
        <v>0.10545</v>
      </c>
      <c r="X32" s="103">
        <f t="shared" si="7"/>
        <v>0</v>
      </c>
      <c r="Y32" s="103">
        <f t="shared" si="8"/>
        <v>51.82171875</v>
      </c>
      <c r="Z32" s="237">
        <f t="shared" si="9"/>
        <v>0.37603124999999693</v>
      </c>
      <c r="AA32" s="78"/>
      <c r="AB32" s="77"/>
    </row>
    <row r="33" spans="1:28" s="58" customFormat="1" ht="15">
      <c r="A33" s="193" t="s">
        <v>137</v>
      </c>
      <c r="B33" s="164">
        <v>8391000</v>
      </c>
      <c r="C33" s="162">
        <v>-39000</v>
      </c>
      <c r="D33" s="170">
        <v>0</v>
      </c>
      <c r="E33" s="164">
        <v>78000</v>
      </c>
      <c r="F33" s="112">
        <v>8000</v>
      </c>
      <c r="G33" s="170">
        <v>0.11</v>
      </c>
      <c r="H33" s="164">
        <v>3000</v>
      </c>
      <c r="I33" s="112">
        <v>0</v>
      </c>
      <c r="J33" s="170">
        <v>0</v>
      </c>
      <c r="K33" s="164">
        <v>8472000</v>
      </c>
      <c r="L33" s="112">
        <v>-31000</v>
      </c>
      <c r="M33" s="127">
        <v>0</v>
      </c>
      <c r="N33" s="112">
        <v>8450000</v>
      </c>
      <c r="O33" s="173">
        <f t="shared" si="0"/>
        <v>0.9974032105760151</v>
      </c>
      <c r="P33" s="108">
        <f>Volume!K33</f>
        <v>319.5</v>
      </c>
      <c r="Q33" s="69">
        <f>Volume!J33</f>
        <v>319.05</v>
      </c>
      <c r="R33" s="237">
        <f t="shared" si="1"/>
        <v>270.29916</v>
      </c>
      <c r="S33" s="103">
        <f t="shared" si="2"/>
        <v>269.59725</v>
      </c>
      <c r="T33" s="109">
        <f t="shared" si="3"/>
        <v>8503000</v>
      </c>
      <c r="U33" s="103">
        <f t="shared" si="4"/>
        <v>-0.3645772080442197</v>
      </c>
      <c r="V33" s="103">
        <f t="shared" si="5"/>
        <v>267.714855</v>
      </c>
      <c r="W33" s="103">
        <f t="shared" si="6"/>
        <v>2.48859</v>
      </c>
      <c r="X33" s="103">
        <f t="shared" si="7"/>
        <v>0.095715</v>
      </c>
      <c r="Y33" s="103">
        <f t="shared" si="8"/>
        <v>271.67085</v>
      </c>
      <c r="Z33" s="237">
        <f t="shared" si="9"/>
        <v>-1.371690000000001</v>
      </c>
      <c r="AA33" s="78"/>
      <c r="AB33" s="77"/>
    </row>
    <row r="34" spans="1:28" s="7" customFormat="1" ht="15">
      <c r="A34" s="193" t="s">
        <v>232</v>
      </c>
      <c r="B34" s="164">
        <v>7967000</v>
      </c>
      <c r="C34" s="162">
        <v>214000</v>
      </c>
      <c r="D34" s="170">
        <v>0.03</v>
      </c>
      <c r="E34" s="164">
        <v>93000</v>
      </c>
      <c r="F34" s="112">
        <v>18000</v>
      </c>
      <c r="G34" s="170">
        <v>0.24</v>
      </c>
      <c r="H34" s="164">
        <v>9500</v>
      </c>
      <c r="I34" s="112">
        <v>2500</v>
      </c>
      <c r="J34" s="170">
        <v>0.36</v>
      </c>
      <c r="K34" s="164">
        <v>8069500</v>
      </c>
      <c r="L34" s="112">
        <v>234500</v>
      </c>
      <c r="M34" s="127">
        <v>0.03</v>
      </c>
      <c r="N34" s="112">
        <v>8033500</v>
      </c>
      <c r="O34" s="173">
        <f t="shared" si="0"/>
        <v>0.9955387570481442</v>
      </c>
      <c r="P34" s="108">
        <f>Volume!K34</f>
        <v>824.3</v>
      </c>
      <c r="Q34" s="69">
        <f>Volume!J34</f>
        <v>821.3</v>
      </c>
      <c r="R34" s="237">
        <f t="shared" si="1"/>
        <v>662.748035</v>
      </c>
      <c r="S34" s="103">
        <f t="shared" si="2"/>
        <v>659.791355</v>
      </c>
      <c r="T34" s="109">
        <f t="shared" si="3"/>
        <v>7835000</v>
      </c>
      <c r="U34" s="103">
        <f t="shared" si="4"/>
        <v>2.992980216975112</v>
      </c>
      <c r="V34" s="103">
        <f t="shared" si="5"/>
        <v>654.32971</v>
      </c>
      <c r="W34" s="103">
        <f t="shared" si="6"/>
        <v>7.63809</v>
      </c>
      <c r="X34" s="103">
        <f t="shared" si="7"/>
        <v>0.780235</v>
      </c>
      <c r="Y34" s="103">
        <f t="shared" si="8"/>
        <v>645.83905</v>
      </c>
      <c r="Z34" s="237">
        <f t="shared" si="9"/>
        <v>16.908984999999916</v>
      </c>
      <c r="AB34" s="77"/>
    </row>
    <row r="35" spans="1:28" s="7" customFormat="1" ht="15">
      <c r="A35" s="193" t="s">
        <v>1</v>
      </c>
      <c r="B35" s="283">
        <v>2712000</v>
      </c>
      <c r="C35" s="163">
        <v>-12600</v>
      </c>
      <c r="D35" s="171">
        <v>0</v>
      </c>
      <c r="E35" s="172">
        <v>15000</v>
      </c>
      <c r="F35" s="167">
        <v>0</v>
      </c>
      <c r="G35" s="171">
        <v>0</v>
      </c>
      <c r="H35" s="165">
        <v>1200</v>
      </c>
      <c r="I35" s="168">
        <v>0</v>
      </c>
      <c r="J35" s="171">
        <v>0</v>
      </c>
      <c r="K35" s="164">
        <v>2728200</v>
      </c>
      <c r="L35" s="112">
        <v>-12600</v>
      </c>
      <c r="M35" s="352">
        <v>0</v>
      </c>
      <c r="N35" s="112">
        <v>2690100</v>
      </c>
      <c r="O35" s="173">
        <f t="shared" si="0"/>
        <v>0.9860347481856169</v>
      </c>
      <c r="P35" s="108">
        <f>Volume!K35</f>
        <v>1339.45</v>
      </c>
      <c r="Q35" s="69">
        <f>Volume!J35</f>
        <v>1337.15</v>
      </c>
      <c r="R35" s="237">
        <f t="shared" si="1"/>
        <v>364.80126300000006</v>
      </c>
      <c r="S35" s="103">
        <f t="shared" si="2"/>
        <v>359.70672150000007</v>
      </c>
      <c r="T35" s="109">
        <f t="shared" si="3"/>
        <v>2740800</v>
      </c>
      <c r="U35" s="103">
        <f t="shared" si="4"/>
        <v>-0.45971978984238177</v>
      </c>
      <c r="V35" s="103">
        <f t="shared" si="5"/>
        <v>362.6350800000001</v>
      </c>
      <c r="W35" s="103">
        <f t="shared" si="6"/>
        <v>2.005725</v>
      </c>
      <c r="X35" s="103">
        <f t="shared" si="7"/>
        <v>0.160458</v>
      </c>
      <c r="Y35" s="103">
        <f t="shared" si="8"/>
        <v>367.116456</v>
      </c>
      <c r="Z35" s="237">
        <f t="shared" si="9"/>
        <v>-2.315192999999965</v>
      </c>
      <c r="AB35" s="77"/>
    </row>
    <row r="36" spans="1:28" s="7" customFormat="1" ht="15">
      <c r="A36" s="193" t="s">
        <v>158</v>
      </c>
      <c r="B36" s="283">
        <v>2587800</v>
      </c>
      <c r="C36" s="163">
        <v>7600</v>
      </c>
      <c r="D36" s="171">
        <v>0</v>
      </c>
      <c r="E36" s="172">
        <v>95000</v>
      </c>
      <c r="F36" s="167">
        <v>3800</v>
      </c>
      <c r="G36" s="171">
        <v>0.04</v>
      </c>
      <c r="H36" s="165">
        <v>0</v>
      </c>
      <c r="I36" s="168">
        <v>0</v>
      </c>
      <c r="J36" s="171">
        <v>0</v>
      </c>
      <c r="K36" s="164">
        <v>2682800</v>
      </c>
      <c r="L36" s="112">
        <v>11400</v>
      </c>
      <c r="M36" s="352">
        <v>0</v>
      </c>
      <c r="N36" s="112">
        <v>2682800</v>
      </c>
      <c r="O36" s="173">
        <f t="shared" si="0"/>
        <v>1</v>
      </c>
      <c r="P36" s="108">
        <f>Volume!K36</f>
        <v>116.25</v>
      </c>
      <c r="Q36" s="69">
        <f>Volume!J36</f>
        <v>115</v>
      </c>
      <c r="R36" s="237">
        <f t="shared" si="1"/>
        <v>30.8522</v>
      </c>
      <c r="S36" s="103">
        <f t="shared" si="2"/>
        <v>30.8522</v>
      </c>
      <c r="T36" s="109">
        <f t="shared" si="3"/>
        <v>2671400</v>
      </c>
      <c r="U36" s="103">
        <f t="shared" si="4"/>
        <v>0.42674253200568996</v>
      </c>
      <c r="V36" s="103">
        <f t="shared" si="5"/>
        <v>29.7597</v>
      </c>
      <c r="W36" s="103">
        <f t="shared" si="6"/>
        <v>1.0925</v>
      </c>
      <c r="X36" s="103">
        <f t="shared" si="7"/>
        <v>0</v>
      </c>
      <c r="Y36" s="103">
        <f t="shared" si="8"/>
        <v>31.055025</v>
      </c>
      <c r="Z36" s="237">
        <f t="shared" si="9"/>
        <v>-0.2028250000000007</v>
      </c>
      <c r="AB36" s="77"/>
    </row>
    <row r="37" spans="1:28" s="7" customFormat="1" ht="15">
      <c r="A37" s="193" t="s">
        <v>409</v>
      </c>
      <c r="B37" s="283">
        <v>16780500</v>
      </c>
      <c r="C37" s="163">
        <v>935550</v>
      </c>
      <c r="D37" s="171">
        <v>0.06</v>
      </c>
      <c r="E37" s="172">
        <v>618750</v>
      </c>
      <c r="F37" s="167">
        <v>178200</v>
      </c>
      <c r="G37" s="171">
        <v>0.4</v>
      </c>
      <c r="H37" s="165">
        <v>0</v>
      </c>
      <c r="I37" s="168">
        <v>0</v>
      </c>
      <c r="J37" s="171">
        <v>0</v>
      </c>
      <c r="K37" s="164">
        <v>17399250</v>
      </c>
      <c r="L37" s="112">
        <v>1113750</v>
      </c>
      <c r="M37" s="352">
        <v>0.07</v>
      </c>
      <c r="N37" s="112">
        <v>17339850</v>
      </c>
      <c r="O37" s="173">
        <f t="shared" si="0"/>
        <v>0.9965860597439545</v>
      </c>
      <c r="P37" s="108">
        <f>Volume!K37</f>
        <v>41.1</v>
      </c>
      <c r="Q37" s="69">
        <f>Volume!J37</f>
        <v>39.45</v>
      </c>
      <c r="R37" s="237">
        <f t="shared" si="1"/>
        <v>68.64004125</v>
      </c>
      <c r="S37" s="103">
        <f t="shared" si="2"/>
        <v>68.40570825</v>
      </c>
      <c r="T37" s="109">
        <f t="shared" si="3"/>
        <v>16285500</v>
      </c>
      <c r="U37" s="103">
        <f t="shared" si="4"/>
        <v>6.838905775075988</v>
      </c>
      <c r="V37" s="103">
        <f t="shared" si="5"/>
        <v>66.1990725</v>
      </c>
      <c r="W37" s="103">
        <f t="shared" si="6"/>
        <v>2.44096875</v>
      </c>
      <c r="X37" s="103">
        <f t="shared" si="7"/>
        <v>0</v>
      </c>
      <c r="Y37" s="103">
        <f t="shared" si="8"/>
        <v>66.933405</v>
      </c>
      <c r="Z37" s="237">
        <f t="shared" si="9"/>
        <v>1.7066362500000025</v>
      </c>
      <c r="AB37" s="77"/>
    </row>
    <row r="38" spans="1:28" s="7" customFormat="1" ht="15">
      <c r="A38" s="193" t="s">
        <v>410</v>
      </c>
      <c r="B38" s="283">
        <v>695300</v>
      </c>
      <c r="C38" s="163">
        <v>-46750</v>
      </c>
      <c r="D38" s="171">
        <v>-0.06</v>
      </c>
      <c r="E38" s="172">
        <v>0</v>
      </c>
      <c r="F38" s="167">
        <v>0</v>
      </c>
      <c r="G38" s="171">
        <v>0</v>
      </c>
      <c r="H38" s="165">
        <v>850</v>
      </c>
      <c r="I38" s="168">
        <v>850</v>
      </c>
      <c r="J38" s="171">
        <v>0</v>
      </c>
      <c r="K38" s="164">
        <v>696150</v>
      </c>
      <c r="L38" s="112">
        <v>-45900</v>
      </c>
      <c r="M38" s="352">
        <v>-0.06</v>
      </c>
      <c r="N38" s="112">
        <v>694450</v>
      </c>
      <c r="O38" s="173">
        <f t="shared" si="0"/>
        <v>0.9975579975579976</v>
      </c>
      <c r="P38" s="108">
        <f>Volume!K38</f>
        <v>227.5</v>
      </c>
      <c r="Q38" s="69">
        <f>Volume!J38</f>
        <v>224.2</v>
      </c>
      <c r="R38" s="237">
        <f t="shared" si="1"/>
        <v>15.607683</v>
      </c>
      <c r="S38" s="103">
        <f t="shared" si="2"/>
        <v>15.569569</v>
      </c>
      <c r="T38" s="109">
        <f t="shared" si="3"/>
        <v>742050</v>
      </c>
      <c r="U38" s="103">
        <f t="shared" si="4"/>
        <v>-6.185567010309279</v>
      </c>
      <c r="V38" s="103">
        <f t="shared" si="5"/>
        <v>15.588626</v>
      </c>
      <c r="W38" s="103">
        <f t="shared" si="6"/>
        <v>0</v>
      </c>
      <c r="X38" s="103">
        <f t="shared" si="7"/>
        <v>0.019057</v>
      </c>
      <c r="Y38" s="103">
        <f t="shared" si="8"/>
        <v>16.8816375</v>
      </c>
      <c r="Z38" s="237">
        <f t="shared" si="9"/>
        <v>-1.2739545000000003</v>
      </c>
      <c r="AB38" s="77"/>
    </row>
    <row r="39" spans="1:28" s="58" customFormat="1" ht="15">
      <c r="A39" s="193" t="s">
        <v>285</v>
      </c>
      <c r="B39" s="164">
        <v>768000</v>
      </c>
      <c r="C39" s="162">
        <v>19800</v>
      </c>
      <c r="D39" s="170">
        <v>0.03</v>
      </c>
      <c r="E39" s="164">
        <v>300</v>
      </c>
      <c r="F39" s="112">
        <v>0</v>
      </c>
      <c r="G39" s="170">
        <v>0</v>
      </c>
      <c r="H39" s="164">
        <v>0</v>
      </c>
      <c r="I39" s="112">
        <v>0</v>
      </c>
      <c r="J39" s="170">
        <v>0</v>
      </c>
      <c r="K39" s="164">
        <v>768300</v>
      </c>
      <c r="L39" s="112">
        <v>19800</v>
      </c>
      <c r="M39" s="127">
        <v>0.03</v>
      </c>
      <c r="N39" s="112">
        <v>765000</v>
      </c>
      <c r="O39" s="173">
        <f t="shared" si="0"/>
        <v>0.9957048028114018</v>
      </c>
      <c r="P39" s="108">
        <f>Volume!K39</f>
        <v>572.95</v>
      </c>
      <c r="Q39" s="69">
        <f>Volume!J39</f>
        <v>565.05</v>
      </c>
      <c r="R39" s="237">
        <f t="shared" si="1"/>
        <v>43.4127915</v>
      </c>
      <c r="S39" s="103">
        <f t="shared" si="2"/>
        <v>43.226324999999996</v>
      </c>
      <c r="T39" s="109">
        <f t="shared" si="3"/>
        <v>748500</v>
      </c>
      <c r="U39" s="103">
        <f t="shared" si="4"/>
        <v>2.6452905811623246</v>
      </c>
      <c r="V39" s="103">
        <f t="shared" si="5"/>
        <v>43.39583999999999</v>
      </c>
      <c r="W39" s="103">
        <f t="shared" si="6"/>
        <v>0.0169515</v>
      </c>
      <c r="X39" s="103">
        <f t="shared" si="7"/>
        <v>0</v>
      </c>
      <c r="Y39" s="103">
        <f t="shared" si="8"/>
        <v>42.8853075</v>
      </c>
      <c r="Z39" s="237">
        <f t="shared" si="9"/>
        <v>0.5274839999999941</v>
      </c>
      <c r="AA39" s="78"/>
      <c r="AB39" s="77"/>
    </row>
    <row r="40" spans="1:28" s="7" customFormat="1" ht="15">
      <c r="A40" s="193" t="s">
        <v>159</v>
      </c>
      <c r="B40" s="164">
        <v>2173500</v>
      </c>
      <c r="C40" s="162">
        <v>-9000</v>
      </c>
      <c r="D40" s="170">
        <v>0</v>
      </c>
      <c r="E40" s="164">
        <v>81000</v>
      </c>
      <c r="F40" s="112">
        <v>0</v>
      </c>
      <c r="G40" s="170">
        <v>0</v>
      </c>
      <c r="H40" s="164">
        <v>18000</v>
      </c>
      <c r="I40" s="112">
        <v>0</v>
      </c>
      <c r="J40" s="170">
        <v>0</v>
      </c>
      <c r="K40" s="164">
        <v>2272500</v>
      </c>
      <c r="L40" s="112">
        <v>-9000</v>
      </c>
      <c r="M40" s="127">
        <v>0</v>
      </c>
      <c r="N40" s="112">
        <v>2263500</v>
      </c>
      <c r="O40" s="173">
        <f t="shared" si="0"/>
        <v>0.996039603960396</v>
      </c>
      <c r="P40" s="108">
        <f>Volume!K40</f>
        <v>48.7</v>
      </c>
      <c r="Q40" s="69">
        <f>Volume!J40</f>
        <v>48.25</v>
      </c>
      <c r="R40" s="237">
        <f t="shared" si="1"/>
        <v>10.9648125</v>
      </c>
      <c r="S40" s="103">
        <f t="shared" si="2"/>
        <v>10.9213875</v>
      </c>
      <c r="T40" s="109">
        <f t="shared" si="3"/>
        <v>2281500</v>
      </c>
      <c r="U40" s="103">
        <f t="shared" si="4"/>
        <v>-0.39447731755424065</v>
      </c>
      <c r="V40" s="103">
        <f t="shared" si="5"/>
        <v>10.4871375</v>
      </c>
      <c r="W40" s="103">
        <f t="shared" si="6"/>
        <v>0.390825</v>
      </c>
      <c r="X40" s="103">
        <f t="shared" si="7"/>
        <v>0.08685</v>
      </c>
      <c r="Y40" s="103">
        <f t="shared" si="8"/>
        <v>11.110905</v>
      </c>
      <c r="Z40" s="237">
        <f t="shared" si="9"/>
        <v>-0.14609249999999996</v>
      </c>
      <c r="AB40" s="77"/>
    </row>
    <row r="41" spans="1:28" s="7" customFormat="1" ht="15">
      <c r="A41" s="193" t="s">
        <v>2</v>
      </c>
      <c r="B41" s="283">
        <v>2182400</v>
      </c>
      <c r="C41" s="163">
        <v>-75900</v>
      </c>
      <c r="D41" s="171">
        <v>-0.03</v>
      </c>
      <c r="E41" s="172">
        <v>7700</v>
      </c>
      <c r="F41" s="167">
        <v>1100</v>
      </c>
      <c r="G41" s="171">
        <v>0.17</v>
      </c>
      <c r="H41" s="165">
        <v>1100</v>
      </c>
      <c r="I41" s="168">
        <v>0</v>
      </c>
      <c r="J41" s="171">
        <v>0</v>
      </c>
      <c r="K41" s="164">
        <v>2191200</v>
      </c>
      <c r="L41" s="112">
        <v>-74800</v>
      </c>
      <c r="M41" s="352">
        <v>-0.03</v>
      </c>
      <c r="N41" s="112">
        <v>2173600</v>
      </c>
      <c r="O41" s="173">
        <f t="shared" si="0"/>
        <v>0.9919678714859438</v>
      </c>
      <c r="P41" s="108">
        <f>Volume!K41</f>
        <v>340.95</v>
      </c>
      <c r="Q41" s="69">
        <f>Volume!J41</f>
        <v>344.05</v>
      </c>
      <c r="R41" s="237">
        <f t="shared" si="1"/>
        <v>75.388236</v>
      </c>
      <c r="S41" s="103">
        <f t="shared" si="2"/>
        <v>74.782708</v>
      </c>
      <c r="T41" s="109">
        <f t="shared" si="3"/>
        <v>2266000</v>
      </c>
      <c r="U41" s="103">
        <f t="shared" si="4"/>
        <v>-3.300970873786408</v>
      </c>
      <c r="V41" s="103">
        <f t="shared" si="5"/>
        <v>75.085472</v>
      </c>
      <c r="W41" s="103">
        <f t="shared" si="6"/>
        <v>0.2649185</v>
      </c>
      <c r="X41" s="103">
        <f t="shared" si="7"/>
        <v>0.0378455</v>
      </c>
      <c r="Y41" s="103">
        <f t="shared" si="8"/>
        <v>77.25927</v>
      </c>
      <c r="Z41" s="237">
        <f t="shared" si="9"/>
        <v>-1.8710339999999945</v>
      </c>
      <c r="AB41" s="77"/>
    </row>
    <row r="42" spans="1:28" s="7" customFormat="1" ht="15">
      <c r="A42" s="193" t="s">
        <v>411</v>
      </c>
      <c r="B42" s="283">
        <v>6450350</v>
      </c>
      <c r="C42" s="163">
        <v>172500</v>
      </c>
      <c r="D42" s="171">
        <v>0.03</v>
      </c>
      <c r="E42" s="172">
        <v>4600</v>
      </c>
      <c r="F42" s="167">
        <v>2300</v>
      </c>
      <c r="G42" s="171">
        <v>1</v>
      </c>
      <c r="H42" s="165">
        <v>0</v>
      </c>
      <c r="I42" s="168">
        <v>0</v>
      </c>
      <c r="J42" s="171">
        <v>0</v>
      </c>
      <c r="K42" s="164">
        <v>6454950</v>
      </c>
      <c r="L42" s="112">
        <v>174800</v>
      </c>
      <c r="M42" s="352">
        <v>0.03</v>
      </c>
      <c r="N42" s="112">
        <v>6442300</v>
      </c>
      <c r="O42" s="173">
        <f t="shared" si="0"/>
        <v>0.9980402636736149</v>
      </c>
      <c r="P42" s="108">
        <f>Volume!K42</f>
        <v>230.8</v>
      </c>
      <c r="Q42" s="69">
        <f>Volume!J42</f>
        <v>230.85</v>
      </c>
      <c r="R42" s="237">
        <f t="shared" si="1"/>
        <v>149.01252075</v>
      </c>
      <c r="S42" s="103">
        <f t="shared" si="2"/>
        <v>148.7204955</v>
      </c>
      <c r="T42" s="109">
        <f t="shared" si="3"/>
        <v>6280150</v>
      </c>
      <c r="U42" s="103">
        <f t="shared" si="4"/>
        <v>2.7833730086064823</v>
      </c>
      <c r="V42" s="103">
        <f t="shared" si="5"/>
        <v>148.90632975</v>
      </c>
      <c r="W42" s="103">
        <f t="shared" si="6"/>
        <v>0.106191</v>
      </c>
      <c r="X42" s="103">
        <f t="shared" si="7"/>
        <v>0</v>
      </c>
      <c r="Y42" s="103">
        <f t="shared" si="8"/>
        <v>144.945862</v>
      </c>
      <c r="Z42" s="237">
        <f t="shared" si="9"/>
        <v>4.066658749999988</v>
      </c>
      <c r="AB42" s="77"/>
    </row>
    <row r="43" spans="1:28" s="7" customFormat="1" ht="15">
      <c r="A43" s="193" t="s">
        <v>391</v>
      </c>
      <c r="B43" s="283">
        <v>12715000</v>
      </c>
      <c r="C43" s="163">
        <v>105000</v>
      </c>
      <c r="D43" s="171">
        <v>0.01</v>
      </c>
      <c r="E43" s="172">
        <v>672500</v>
      </c>
      <c r="F43" s="167">
        <v>80000</v>
      </c>
      <c r="G43" s="171">
        <v>0.14</v>
      </c>
      <c r="H43" s="165">
        <v>97500</v>
      </c>
      <c r="I43" s="168">
        <v>17500</v>
      </c>
      <c r="J43" s="171">
        <v>0.22</v>
      </c>
      <c r="K43" s="164">
        <v>13485000</v>
      </c>
      <c r="L43" s="112">
        <v>202500</v>
      </c>
      <c r="M43" s="352">
        <v>0.02</v>
      </c>
      <c r="N43" s="112">
        <v>13440000</v>
      </c>
      <c r="O43" s="173">
        <f t="shared" si="0"/>
        <v>0.996662958843159</v>
      </c>
      <c r="P43" s="108">
        <f>Volume!K43</f>
        <v>140.8</v>
      </c>
      <c r="Q43" s="69">
        <f>Volume!J43</f>
        <v>138.85</v>
      </c>
      <c r="R43" s="237">
        <f t="shared" si="1"/>
        <v>187.239225</v>
      </c>
      <c r="S43" s="103">
        <f t="shared" si="2"/>
        <v>186.6144</v>
      </c>
      <c r="T43" s="109">
        <f t="shared" si="3"/>
        <v>13282500</v>
      </c>
      <c r="U43" s="103">
        <f t="shared" si="4"/>
        <v>1.5245623941276116</v>
      </c>
      <c r="V43" s="103">
        <f t="shared" si="5"/>
        <v>176.547775</v>
      </c>
      <c r="W43" s="103">
        <f t="shared" si="6"/>
        <v>9.3376625</v>
      </c>
      <c r="X43" s="103">
        <f t="shared" si="7"/>
        <v>1.3537875</v>
      </c>
      <c r="Y43" s="103">
        <f t="shared" si="8"/>
        <v>187.01760000000002</v>
      </c>
      <c r="Z43" s="237">
        <f t="shared" si="9"/>
        <v>0.22162499999998886</v>
      </c>
      <c r="AB43" s="77"/>
    </row>
    <row r="44" spans="1:28" s="7" customFormat="1" ht="15">
      <c r="A44" s="193" t="s">
        <v>78</v>
      </c>
      <c r="B44" s="164">
        <v>1974400</v>
      </c>
      <c r="C44" s="162">
        <v>161600</v>
      </c>
      <c r="D44" s="170">
        <v>0.09</v>
      </c>
      <c r="E44" s="164">
        <v>6400</v>
      </c>
      <c r="F44" s="112">
        <v>3200</v>
      </c>
      <c r="G44" s="170">
        <v>1</v>
      </c>
      <c r="H44" s="164">
        <v>4800</v>
      </c>
      <c r="I44" s="112">
        <v>0</v>
      </c>
      <c r="J44" s="170">
        <v>0</v>
      </c>
      <c r="K44" s="164">
        <v>1985600</v>
      </c>
      <c r="L44" s="112">
        <v>164800</v>
      </c>
      <c r="M44" s="127">
        <v>0.09</v>
      </c>
      <c r="N44" s="112">
        <v>1838400</v>
      </c>
      <c r="O44" s="173">
        <f t="shared" si="0"/>
        <v>0.9258662369057212</v>
      </c>
      <c r="P44" s="108">
        <f>Volume!K44</f>
        <v>242.85</v>
      </c>
      <c r="Q44" s="69">
        <f>Volume!J44</f>
        <v>237.9</v>
      </c>
      <c r="R44" s="237">
        <f t="shared" si="1"/>
        <v>47.237424</v>
      </c>
      <c r="S44" s="103">
        <f t="shared" si="2"/>
        <v>43.735536</v>
      </c>
      <c r="T44" s="109">
        <f t="shared" si="3"/>
        <v>1820800</v>
      </c>
      <c r="U44" s="103">
        <f t="shared" si="4"/>
        <v>9.050966608084359</v>
      </c>
      <c r="V44" s="103">
        <f t="shared" si="5"/>
        <v>46.970976</v>
      </c>
      <c r="W44" s="103">
        <f t="shared" si="6"/>
        <v>0.152256</v>
      </c>
      <c r="X44" s="103">
        <f t="shared" si="7"/>
        <v>0.114192</v>
      </c>
      <c r="Y44" s="103">
        <f t="shared" si="8"/>
        <v>44.218128</v>
      </c>
      <c r="Z44" s="237">
        <f t="shared" si="9"/>
        <v>3.019295999999997</v>
      </c>
      <c r="AB44" s="77"/>
    </row>
    <row r="45" spans="1:28" s="7" customFormat="1" ht="15">
      <c r="A45" s="193" t="s">
        <v>138</v>
      </c>
      <c r="B45" s="164">
        <v>6202875</v>
      </c>
      <c r="C45" s="162">
        <v>438600</v>
      </c>
      <c r="D45" s="170">
        <v>0.08</v>
      </c>
      <c r="E45" s="164">
        <v>42500</v>
      </c>
      <c r="F45" s="112">
        <v>3825</v>
      </c>
      <c r="G45" s="170">
        <v>0.1</v>
      </c>
      <c r="H45" s="164">
        <v>10625</v>
      </c>
      <c r="I45" s="112">
        <v>2975</v>
      </c>
      <c r="J45" s="170">
        <v>0.39</v>
      </c>
      <c r="K45" s="164">
        <v>6256000</v>
      </c>
      <c r="L45" s="112">
        <v>445400</v>
      </c>
      <c r="M45" s="127">
        <v>0.08</v>
      </c>
      <c r="N45" s="112">
        <v>6247500</v>
      </c>
      <c r="O45" s="173">
        <f t="shared" si="0"/>
        <v>0.998641304347826</v>
      </c>
      <c r="P45" s="108">
        <f>Volume!K45</f>
        <v>591.2</v>
      </c>
      <c r="Q45" s="69">
        <f>Volume!J45</f>
        <v>579.95</v>
      </c>
      <c r="R45" s="237">
        <f t="shared" si="1"/>
        <v>362.81672000000003</v>
      </c>
      <c r="S45" s="103">
        <f t="shared" si="2"/>
        <v>362.32376250000004</v>
      </c>
      <c r="T45" s="109">
        <f t="shared" si="3"/>
        <v>5810600</v>
      </c>
      <c r="U45" s="103">
        <f t="shared" si="4"/>
        <v>7.665301345816267</v>
      </c>
      <c r="V45" s="103">
        <f t="shared" si="5"/>
        <v>359.7357356250001</v>
      </c>
      <c r="W45" s="103">
        <f t="shared" si="6"/>
        <v>2.4647875000000004</v>
      </c>
      <c r="X45" s="103">
        <f t="shared" si="7"/>
        <v>0.6161968750000001</v>
      </c>
      <c r="Y45" s="103">
        <f t="shared" si="8"/>
        <v>343.52267200000006</v>
      </c>
      <c r="Z45" s="237">
        <f t="shared" si="9"/>
        <v>19.294047999999975</v>
      </c>
      <c r="AB45" s="77"/>
    </row>
    <row r="46" spans="1:28" s="7" customFormat="1" ht="15">
      <c r="A46" s="193" t="s">
        <v>160</v>
      </c>
      <c r="B46" s="283">
        <v>1959100</v>
      </c>
      <c r="C46" s="163">
        <v>-47850</v>
      </c>
      <c r="D46" s="171">
        <v>-0.02</v>
      </c>
      <c r="E46" s="172">
        <v>4950</v>
      </c>
      <c r="F46" s="167">
        <v>0</v>
      </c>
      <c r="G46" s="171">
        <v>0</v>
      </c>
      <c r="H46" s="165">
        <v>0</v>
      </c>
      <c r="I46" s="168">
        <v>0</v>
      </c>
      <c r="J46" s="171">
        <v>0</v>
      </c>
      <c r="K46" s="164">
        <v>1964050</v>
      </c>
      <c r="L46" s="112">
        <v>-47850</v>
      </c>
      <c r="M46" s="352">
        <v>-0.02</v>
      </c>
      <c r="N46" s="112">
        <v>1964050</v>
      </c>
      <c r="O46" s="173">
        <f t="shared" si="0"/>
        <v>1</v>
      </c>
      <c r="P46" s="108">
        <f>Volume!K46</f>
        <v>355.1</v>
      </c>
      <c r="Q46" s="69">
        <f>Volume!J46</f>
        <v>358.1</v>
      </c>
      <c r="R46" s="237">
        <f t="shared" si="1"/>
        <v>70.3326305</v>
      </c>
      <c r="S46" s="103">
        <f t="shared" si="2"/>
        <v>70.3326305</v>
      </c>
      <c r="T46" s="109">
        <f t="shared" si="3"/>
        <v>2011900</v>
      </c>
      <c r="U46" s="103">
        <f t="shared" si="4"/>
        <v>-2.3783488244942594</v>
      </c>
      <c r="V46" s="103">
        <f t="shared" si="5"/>
        <v>70.155371</v>
      </c>
      <c r="W46" s="103">
        <f t="shared" si="6"/>
        <v>0.1772595</v>
      </c>
      <c r="X46" s="103">
        <f t="shared" si="7"/>
        <v>0</v>
      </c>
      <c r="Y46" s="103">
        <f t="shared" si="8"/>
        <v>71.442569</v>
      </c>
      <c r="Z46" s="237">
        <f t="shared" si="9"/>
        <v>-1.1099385000000126</v>
      </c>
      <c r="AB46" s="77"/>
    </row>
    <row r="47" spans="1:28" s="58" customFormat="1" ht="15">
      <c r="A47" s="193" t="s">
        <v>161</v>
      </c>
      <c r="B47" s="164">
        <v>7514100</v>
      </c>
      <c r="C47" s="162">
        <v>6900</v>
      </c>
      <c r="D47" s="170">
        <v>0</v>
      </c>
      <c r="E47" s="164">
        <v>1386900</v>
      </c>
      <c r="F47" s="112">
        <v>117300</v>
      </c>
      <c r="G47" s="170">
        <v>0.09</v>
      </c>
      <c r="H47" s="164">
        <v>27600</v>
      </c>
      <c r="I47" s="112">
        <v>0</v>
      </c>
      <c r="J47" s="170">
        <v>0</v>
      </c>
      <c r="K47" s="164">
        <v>8928600</v>
      </c>
      <c r="L47" s="112">
        <v>124200</v>
      </c>
      <c r="M47" s="127">
        <v>0.01</v>
      </c>
      <c r="N47" s="112">
        <v>8307600</v>
      </c>
      <c r="O47" s="173">
        <f t="shared" si="0"/>
        <v>0.9304482225656878</v>
      </c>
      <c r="P47" s="108">
        <f>Volume!K47</f>
        <v>34.5</v>
      </c>
      <c r="Q47" s="69">
        <f>Volume!J47</f>
        <v>34.25</v>
      </c>
      <c r="R47" s="237">
        <f t="shared" si="1"/>
        <v>30.580455</v>
      </c>
      <c r="S47" s="103">
        <f t="shared" si="2"/>
        <v>28.45353</v>
      </c>
      <c r="T47" s="109">
        <f t="shared" si="3"/>
        <v>8804400</v>
      </c>
      <c r="U47" s="103">
        <f t="shared" si="4"/>
        <v>1.4106583072100314</v>
      </c>
      <c r="V47" s="103">
        <f t="shared" si="5"/>
        <v>25.7357925</v>
      </c>
      <c r="W47" s="103">
        <f t="shared" si="6"/>
        <v>4.7501325</v>
      </c>
      <c r="X47" s="103">
        <f t="shared" si="7"/>
        <v>0.09453</v>
      </c>
      <c r="Y47" s="103">
        <f t="shared" si="8"/>
        <v>30.37518</v>
      </c>
      <c r="Z47" s="237">
        <f t="shared" si="9"/>
        <v>0.20527500000000032</v>
      </c>
      <c r="AA47" s="78"/>
      <c r="AB47" s="77"/>
    </row>
    <row r="48" spans="1:28" s="58" customFormat="1" ht="15">
      <c r="A48" s="193" t="s">
        <v>392</v>
      </c>
      <c r="B48" s="164">
        <v>297000</v>
      </c>
      <c r="C48" s="162">
        <v>-3600</v>
      </c>
      <c r="D48" s="170">
        <v>-0.01</v>
      </c>
      <c r="E48" s="164">
        <v>0</v>
      </c>
      <c r="F48" s="112">
        <v>0</v>
      </c>
      <c r="G48" s="170">
        <v>0</v>
      </c>
      <c r="H48" s="164">
        <v>0</v>
      </c>
      <c r="I48" s="112">
        <v>0</v>
      </c>
      <c r="J48" s="170">
        <v>0</v>
      </c>
      <c r="K48" s="164">
        <v>297000</v>
      </c>
      <c r="L48" s="112">
        <v>-3600</v>
      </c>
      <c r="M48" s="127">
        <v>-0.01</v>
      </c>
      <c r="N48" s="112">
        <v>297000</v>
      </c>
      <c r="O48" s="173">
        <f t="shared" si="0"/>
        <v>1</v>
      </c>
      <c r="P48" s="108">
        <f>Volume!K48</f>
        <v>240.3</v>
      </c>
      <c r="Q48" s="69">
        <f>Volume!J48</f>
        <v>240.8</v>
      </c>
      <c r="R48" s="237">
        <f t="shared" si="1"/>
        <v>7.15176</v>
      </c>
      <c r="S48" s="103">
        <f t="shared" si="2"/>
        <v>7.15176</v>
      </c>
      <c r="T48" s="109">
        <f t="shared" si="3"/>
        <v>300600</v>
      </c>
      <c r="U48" s="103">
        <f t="shared" si="4"/>
        <v>-1.1976047904191618</v>
      </c>
      <c r="V48" s="103">
        <f t="shared" si="5"/>
        <v>7.15176</v>
      </c>
      <c r="W48" s="103">
        <f t="shared" si="6"/>
        <v>0</v>
      </c>
      <c r="X48" s="103">
        <f t="shared" si="7"/>
        <v>0</v>
      </c>
      <c r="Y48" s="103">
        <f t="shared" si="8"/>
        <v>7.223418</v>
      </c>
      <c r="Z48" s="237">
        <f t="shared" si="9"/>
        <v>-0.07165799999999933</v>
      </c>
      <c r="AA48" s="78"/>
      <c r="AB48" s="77"/>
    </row>
    <row r="49" spans="1:28" s="7" customFormat="1" ht="15">
      <c r="A49" s="193" t="s">
        <v>3</v>
      </c>
      <c r="B49" s="283">
        <v>9351250</v>
      </c>
      <c r="C49" s="163">
        <v>-445000</v>
      </c>
      <c r="D49" s="171">
        <v>-0.05</v>
      </c>
      <c r="E49" s="172">
        <v>631250</v>
      </c>
      <c r="F49" s="167">
        <v>47500</v>
      </c>
      <c r="G49" s="171">
        <v>0.08</v>
      </c>
      <c r="H49" s="165">
        <v>65000</v>
      </c>
      <c r="I49" s="168">
        <v>2500</v>
      </c>
      <c r="J49" s="171">
        <v>0.04</v>
      </c>
      <c r="K49" s="164">
        <v>10047500</v>
      </c>
      <c r="L49" s="112">
        <v>-395000</v>
      </c>
      <c r="M49" s="352">
        <v>-0.04</v>
      </c>
      <c r="N49" s="112">
        <v>9990000</v>
      </c>
      <c r="O49" s="173">
        <f t="shared" si="0"/>
        <v>0.99427718337895</v>
      </c>
      <c r="P49" s="108">
        <f>Volume!K49</f>
        <v>213.45</v>
      </c>
      <c r="Q49" s="69">
        <f>Volume!J49</f>
        <v>212.2</v>
      </c>
      <c r="R49" s="237">
        <f t="shared" si="1"/>
        <v>213.20795</v>
      </c>
      <c r="S49" s="103">
        <f t="shared" si="2"/>
        <v>211.9878</v>
      </c>
      <c r="T49" s="109">
        <f t="shared" si="3"/>
        <v>10442500</v>
      </c>
      <c r="U49" s="103">
        <f t="shared" si="4"/>
        <v>-3.782619104620541</v>
      </c>
      <c r="V49" s="103">
        <f t="shared" si="5"/>
        <v>198.433525</v>
      </c>
      <c r="W49" s="103">
        <f t="shared" si="6"/>
        <v>13.395125</v>
      </c>
      <c r="X49" s="103">
        <f t="shared" si="7"/>
        <v>1.3793</v>
      </c>
      <c r="Y49" s="103">
        <f t="shared" si="8"/>
        <v>222.8951625</v>
      </c>
      <c r="Z49" s="237">
        <f t="shared" si="9"/>
        <v>-9.687212499999987</v>
      </c>
      <c r="AB49" s="77"/>
    </row>
    <row r="50" spans="1:28" s="7" customFormat="1" ht="15">
      <c r="A50" s="193" t="s">
        <v>218</v>
      </c>
      <c r="B50" s="283">
        <v>914550</v>
      </c>
      <c r="C50" s="163">
        <v>-17850</v>
      </c>
      <c r="D50" s="171">
        <v>-0.02</v>
      </c>
      <c r="E50" s="172">
        <v>2100</v>
      </c>
      <c r="F50" s="167">
        <v>0</v>
      </c>
      <c r="G50" s="171">
        <v>0</v>
      </c>
      <c r="H50" s="165">
        <v>2100</v>
      </c>
      <c r="I50" s="168">
        <v>0</v>
      </c>
      <c r="J50" s="171">
        <v>0</v>
      </c>
      <c r="K50" s="164">
        <v>918750</v>
      </c>
      <c r="L50" s="112">
        <v>-17850</v>
      </c>
      <c r="M50" s="352">
        <v>-0.02</v>
      </c>
      <c r="N50" s="112">
        <v>918750</v>
      </c>
      <c r="O50" s="173">
        <f t="shared" si="0"/>
        <v>1</v>
      </c>
      <c r="P50" s="108">
        <f>Volume!K50</f>
        <v>358.5</v>
      </c>
      <c r="Q50" s="69">
        <f>Volume!J50</f>
        <v>357.7</v>
      </c>
      <c r="R50" s="237">
        <f t="shared" si="1"/>
        <v>32.8636875</v>
      </c>
      <c r="S50" s="103">
        <f t="shared" si="2"/>
        <v>32.8636875</v>
      </c>
      <c r="T50" s="109">
        <f t="shared" si="3"/>
        <v>936600</v>
      </c>
      <c r="U50" s="103">
        <f t="shared" si="4"/>
        <v>-1.905829596412556</v>
      </c>
      <c r="V50" s="103">
        <f t="shared" si="5"/>
        <v>32.7134535</v>
      </c>
      <c r="W50" s="103">
        <f t="shared" si="6"/>
        <v>0.075117</v>
      </c>
      <c r="X50" s="103">
        <f t="shared" si="7"/>
        <v>0.075117</v>
      </c>
      <c r="Y50" s="103">
        <f t="shared" si="8"/>
        <v>33.57711</v>
      </c>
      <c r="Z50" s="237">
        <f t="shared" si="9"/>
        <v>-0.7134225000000001</v>
      </c>
      <c r="AB50" s="77"/>
    </row>
    <row r="51" spans="1:28" s="7" customFormat="1" ht="15">
      <c r="A51" s="193" t="s">
        <v>162</v>
      </c>
      <c r="B51" s="283">
        <v>577200</v>
      </c>
      <c r="C51" s="163">
        <v>43200</v>
      </c>
      <c r="D51" s="171">
        <v>0.08</v>
      </c>
      <c r="E51" s="172">
        <v>0</v>
      </c>
      <c r="F51" s="167">
        <v>0</v>
      </c>
      <c r="G51" s="171">
        <v>0</v>
      </c>
      <c r="H51" s="165">
        <v>0</v>
      </c>
      <c r="I51" s="168">
        <v>0</v>
      </c>
      <c r="J51" s="171">
        <v>0</v>
      </c>
      <c r="K51" s="164">
        <v>577200</v>
      </c>
      <c r="L51" s="112">
        <v>43200</v>
      </c>
      <c r="M51" s="352">
        <v>0.08</v>
      </c>
      <c r="N51" s="112">
        <v>573600</v>
      </c>
      <c r="O51" s="173">
        <f t="shared" si="0"/>
        <v>0.9937629937629938</v>
      </c>
      <c r="P51" s="108">
        <f>Volume!K51</f>
        <v>322.5</v>
      </c>
      <c r="Q51" s="69">
        <f>Volume!J51</f>
        <v>311.95</v>
      </c>
      <c r="R51" s="237">
        <f t="shared" si="1"/>
        <v>18.005754</v>
      </c>
      <c r="S51" s="103">
        <f t="shared" si="2"/>
        <v>17.893452</v>
      </c>
      <c r="T51" s="109">
        <f t="shared" si="3"/>
        <v>534000</v>
      </c>
      <c r="U51" s="103">
        <f t="shared" si="4"/>
        <v>8.089887640449438</v>
      </c>
      <c r="V51" s="103">
        <f t="shared" si="5"/>
        <v>18.005754</v>
      </c>
      <c r="W51" s="103">
        <f t="shared" si="6"/>
        <v>0</v>
      </c>
      <c r="X51" s="103">
        <f t="shared" si="7"/>
        <v>0</v>
      </c>
      <c r="Y51" s="103">
        <f t="shared" si="8"/>
        <v>17.2215</v>
      </c>
      <c r="Z51" s="237">
        <f t="shared" si="9"/>
        <v>0.7842540000000007</v>
      </c>
      <c r="AB51" s="77"/>
    </row>
    <row r="52" spans="1:28" s="58" customFormat="1" ht="15">
      <c r="A52" s="193" t="s">
        <v>286</v>
      </c>
      <c r="B52" s="164">
        <v>638000</v>
      </c>
      <c r="C52" s="162">
        <v>66000</v>
      </c>
      <c r="D52" s="170">
        <v>0.12</v>
      </c>
      <c r="E52" s="164">
        <v>2000</v>
      </c>
      <c r="F52" s="112">
        <v>0</v>
      </c>
      <c r="G52" s="170">
        <v>0</v>
      </c>
      <c r="H52" s="164">
        <v>0</v>
      </c>
      <c r="I52" s="112">
        <v>0</v>
      </c>
      <c r="J52" s="170">
        <v>0</v>
      </c>
      <c r="K52" s="164">
        <v>640000</v>
      </c>
      <c r="L52" s="112">
        <v>66000</v>
      </c>
      <c r="M52" s="127">
        <v>0.11</v>
      </c>
      <c r="N52" s="112">
        <v>638000</v>
      </c>
      <c r="O52" s="173">
        <f t="shared" si="0"/>
        <v>0.996875</v>
      </c>
      <c r="P52" s="108">
        <f>Volume!K52</f>
        <v>253.3</v>
      </c>
      <c r="Q52" s="69">
        <f>Volume!J52</f>
        <v>243.25</v>
      </c>
      <c r="R52" s="237">
        <f t="shared" si="1"/>
        <v>15.568</v>
      </c>
      <c r="S52" s="103">
        <f t="shared" si="2"/>
        <v>15.51935</v>
      </c>
      <c r="T52" s="109">
        <f t="shared" si="3"/>
        <v>574000</v>
      </c>
      <c r="U52" s="103">
        <f t="shared" si="4"/>
        <v>11.498257839721255</v>
      </c>
      <c r="V52" s="103">
        <f t="shared" si="5"/>
        <v>15.51935</v>
      </c>
      <c r="W52" s="103">
        <f t="shared" si="6"/>
        <v>0.04865</v>
      </c>
      <c r="X52" s="103">
        <f t="shared" si="7"/>
        <v>0</v>
      </c>
      <c r="Y52" s="103">
        <f t="shared" si="8"/>
        <v>14.53942</v>
      </c>
      <c r="Z52" s="237">
        <f t="shared" si="9"/>
        <v>1.0285799999999998</v>
      </c>
      <c r="AA52" s="78"/>
      <c r="AB52" s="77"/>
    </row>
    <row r="53" spans="1:28" s="58" customFormat="1" ht="15">
      <c r="A53" s="193" t="s">
        <v>183</v>
      </c>
      <c r="B53" s="164">
        <v>1006050</v>
      </c>
      <c r="C53" s="162">
        <v>57950</v>
      </c>
      <c r="D53" s="170">
        <v>0.06</v>
      </c>
      <c r="E53" s="164">
        <v>0</v>
      </c>
      <c r="F53" s="112">
        <v>0</v>
      </c>
      <c r="G53" s="170">
        <v>0</v>
      </c>
      <c r="H53" s="164">
        <v>0</v>
      </c>
      <c r="I53" s="112">
        <v>0</v>
      </c>
      <c r="J53" s="170">
        <v>0</v>
      </c>
      <c r="K53" s="164">
        <v>1006050</v>
      </c>
      <c r="L53" s="112">
        <v>57950</v>
      </c>
      <c r="M53" s="127">
        <v>0.06</v>
      </c>
      <c r="N53" s="112">
        <v>999400</v>
      </c>
      <c r="O53" s="173">
        <f t="shared" si="0"/>
        <v>0.9933899905571294</v>
      </c>
      <c r="P53" s="108">
        <f>Volume!K53</f>
        <v>311.1</v>
      </c>
      <c r="Q53" s="69">
        <f>Volume!J53</f>
        <v>321.3</v>
      </c>
      <c r="R53" s="237">
        <f t="shared" si="1"/>
        <v>32.3243865</v>
      </c>
      <c r="S53" s="103">
        <f t="shared" si="2"/>
        <v>32.110722</v>
      </c>
      <c r="T53" s="109">
        <f t="shared" si="3"/>
        <v>948100</v>
      </c>
      <c r="U53" s="103">
        <f t="shared" si="4"/>
        <v>6.112224448897796</v>
      </c>
      <c r="V53" s="103">
        <f t="shared" si="5"/>
        <v>32.3243865</v>
      </c>
      <c r="W53" s="103">
        <f t="shared" si="6"/>
        <v>0</v>
      </c>
      <c r="X53" s="103">
        <f t="shared" si="7"/>
        <v>0</v>
      </c>
      <c r="Y53" s="103">
        <f t="shared" si="8"/>
        <v>29.495391</v>
      </c>
      <c r="Z53" s="237">
        <f t="shared" si="9"/>
        <v>2.8289955000000013</v>
      </c>
      <c r="AA53" s="78"/>
      <c r="AB53" s="77"/>
    </row>
    <row r="54" spans="1:28" s="7" customFormat="1" ht="15">
      <c r="A54" s="193" t="s">
        <v>219</v>
      </c>
      <c r="B54" s="164">
        <v>5988600</v>
      </c>
      <c r="C54" s="162">
        <v>307800</v>
      </c>
      <c r="D54" s="170">
        <v>0.05</v>
      </c>
      <c r="E54" s="164">
        <v>234900</v>
      </c>
      <c r="F54" s="112">
        <v>10800</v>
      </c>
      <c r="G54" s="170">
        <v>0.05</v>
      </c>
      <c r="H54" s="164">
        <v>0</v>
      </c>
      <c r="I54" s="112">
        <v>0</v>
      </c>
      <c r="J54" s="170">
        <v>0</v>
      </c>
      <c r="K54" s="164">
        <v>6223500</v>
      </c>
      <c r="L54" s="112">
        <v>318600</v>
      </c>
      <c r="M54" s="127">
        <v>0.05</v>
      </c>
      <c r="N54" s="112">
        <v>6139800</v>
      </c>
      <c r="O54" s="173">
        <f t="shared" si="0"/>
        <v>0.9865509761388286</v>
      </c>
      <c r="P54" s="108">
        <f>Volume!K54</f>
        <v>100.8</v>
      </c>
      <c r="Q54" s="69">
        <f>Volume!J54</f>
        <v>99.85</v>
      </c>
      <c r="R54" s="237">
        <f t="shared" si="1"/>
        <v>62.1416475</v>
      </c>
      <c r="S54" s="103">
        <f t="shared" si="2"/>
        <v>61.305903</v>
      </c>
      <c r="T54" s="109">
        <f t="shared" si="3"/>
        <v>5904900</v>
      </c>
      <c r="U54" s="103">
        <f t="shared" si="4"/>
        <v>5.3955189757658895</v>
      </c>
      <c r="V54" s="103">
        <f t="shared" si="5"/>
        <v>59.796171</v>
      </c>
      <c r="W54" s="103">
        <f t="shared" si="6"/>
        <v>2.3454765</v>
      </c>
      <c r="X54" s="103">
        <f t="shared" si="7"/>
        <v>0</v>
      </c>
      <c r="Y54" s="103">
        <f t="shared" si="8"/>
        <v>59.521392</v>
      </c>
      <c r="Z54" s="237">
        <f t="shared" si="9"/>
        <v>2.620255499999999</v>
      </c>
      <c r="AB54" s="77"/>
    </row>
    <row r="55" spans="1:28" s="7" customFormat="1" ht="15">
      <c r="A55" s="193" t="s">
        <v>412</v>
      </c>
      <c r="B55" s="164">
        <v>11712750</v>
      </c>
      <c r="C55" s="162">
        <v>-399000</v>
      </c>
      <c r="D55" s="170">
        <v>-0.03</v>
      </c>
      <c r="E55" s="164">
        <v>535500</v>
      </c>
      <c r="F55" s="112">
        <v>5250</v>
      </c>
      <c r="G55" s="170">
        <v>0.01</v>
      </c>
      <c r="H55" s="164">
        <v>63000</v>
      </c>
      <c r="I55" s="112">
        <v>0</v>
      </c>
      <c r="J55" s="170">
        <v>0</v>
      </c>
      <c r="K55" s="164">
        <v>12311250</v>
      </c>
      <c r="L55" s="112">
        <v>-393750</v>
      </c>
      <c r="M55" s="127">
        <v>-0.03</v>
      </c>
      <c r="N55" s="112">
        <v>12285000</v>
      </c>
      <c r="O55" s="173">
        <f t="shared" si="0"/>
        <v>0.997867803837953</v>
      </c>
      <c r="P55" s="108">
        <f>Volume!K55</f>
        <v>43.85</v>
      </c>
      <c r="Q55" s="69">
        <f>Volume!J55</f>
        <v>44.4</v>
      </c>
      <c r="R55" s="237">
        <f t="shared" si="1"/>
        <v>54.66195</v>
      </c>
      <c r="S55" s="103">
        <f t="shared" si="2"/>
        <v>54.5454</v>
      </c>
      <c r="T55" s="109">
        <f t="shared" si="3"/>
        <v>12705000</v>
      </c>
      <c r="U55" s="103">
        <f t="shared" si="4"/>
        <v>-3.0991735537190084</v>
      </c>
      <c r="V55" s="103">
        <f t="shared" si="5"/>
        <v>52.00461</v>
      </c>
      <c r="W55" s="103">
        <f t="shared" si="6"/>
        <v>2.37762</v>
      </c>
      <c r="X55" s="103">
        <f t="shared" si="7"/>
        <v>0.27972</v>
      </c>
      <c r="Y55" s="103">
        <f t="shared" si="8"/>
        <v>55.711425</v>
      </c>
      <c r="Z55" s="237">
        <f t="shared" si="9"/>
        <v>-1.049475000000001</v>
      </c>
      <c r="AB55" s="77"/>
    </row>
    <row r="56" spans="1:28" s="7" customFormat="1" ht="15">
      <c r="A56" s="193" t="s">
        <v>163</v>
      </c>
      <c r="B56" s="164">
        <v>331452</v>
      </c>
      <c r="C56" s="162">
        <v>6758</v>
      </c>
      <c r="D56" s="170">
        <v>0.02</v>
      </c>
      <c r="E56" s="164">
        <v>1240</v>
      </c>
      <c r="F56" s="112">
        <v>124</v>
      </c>
      <c r="G56" s="170">
        <v>0.11</v>
      </c>
      <c r="H56" s="164">
        <v>248</v>
      </c>
      <c r="I56" s="112">
        <v>0</v>
      </c>
      <c r="J56" s="170">
        <v>0</v>
      </c>
      <c r="K56" s="164">
        <v>332940</v>
      </c>
      <c r="L56" s="112">
        <v>6882</v>
      </c>
      <c r="M56" s="127">
        <v>0.02</v>
      </c>
      <c r="N56" s="112">
        <v>330646</v>
      </c>
      <c r="O56" s="173">
        <f t="shared" si="0"/>
        <v>0.9931098696461825</v>
      </c>
      <c r="P56" s="108">
        <f>Volume!K56</f>
        <v>4778.6</v>
      </c>
      <c r="Q56" s="69">
        <f>Volume!J56</f>
        <v>4872.8</v>
      </c>
      <c r="R56" s="237">
        <f t="shared" si="1"/>
        <v>162.2350032</v>
      </c>
      <c r="S56" s="103">
        <f t="shared" si="2"/>
        <v>161.11718288</v>
      </c>
      <c r="T56" s="109">
        <f t="shared" si="3"/>
        <v>326058</v>
      </c>
      <c r="U56" s="103">
        <f t="shared" si="4"/>
        <v>2.110667427267541</v>
      </c>
      <c r="V56" s="103">
        <f t="shared" si="5"/>
        <v>161.50993056000002</v>
      </c>
      <c r="W56" s="103">
        <f t="shared" si="6"/>
        <v>0.6042272</v>
      </c>
      <c r="X56" s="103">
        <f t="shared" si="7"/>
        <v>0.12084544000000001</v>
      </c>
      <c r="Y56" s="103">
        <f t="shared" si="8"/>
        <v>155.81007588000003</v>
      </c>
      <c r="Z56" s="237">
        <f t="shared" si="9"/>
        <v>6.424927319999966</v>
      </c>
      <c r="AB56" s="77"/>
    </row>
    <row r="57" spans="1:28" s="7" customFormat="1" ht="15">
      <c r="A57" s="193" t="s">
        <v>194</v>
      </c>
      <c r="B57" s="164">
        <v>5292800</v>
      </c>
      <c r="C57" s="162">
        <v>-74800</v>
      </c>
      <c r="D57" s="170">
        <v>-0.01</v>
      </c>
      <c r="E57" s="164">
        <v>118800</v>
      </c>
      <c r="F57" s="112">
        <v>5600</v>
      </c>
      <c r="G57" s="170">
        <v>0.05</v>
      </c>
      <c r="H57" s="164">
        <v>12800</v>
      </c>
      <c r="I57" s="112">
        <v>1600</v>
      </c>
      <c r="J57" s="170">
        <v>0.14</v>
      </c>
      <c r="K57" s="164">
        <v>5424400</v>
      </c>
      <c r="L57" s="112">
        <v>-67600</v>
      </c>
      <c r="M57" s="127">
        <v>-0.01</v>
      </c>
      <c r="N57" s="112">
        <v>5398400</v>
      </c>
      <c r="O57" s="173">
        <f t="shared" si="0"/>
        <v>0.9952068431531598</v>
      </c>
      <c r="P57" s="108">
        <f>Volume!K57</f>
        <v>649.5</v>
      </c>
      <c r="Q57" s="69">
        <f>Volume!J57</f>
        <v>645.75</v>
      </c>
      <c r="R57" s="237">
        <f t="shared" si="1"/>
        <v>350.28063</v>
      </c>
      <c r="S57" s="103">
        <f t="shared" si="2"/>
        <v>348.60168</v>
      </c>
      <c r="T57" s="109">
        <f t="shared" si="3"/>
        <v>5492000</v>
      </c>
      <c r="U57" s="103">
        <f t="shared" si="4"/>
        <v>-1.23088128186453</v>
      </c>
      <c r="V57" s="103">
        <f t="shared" si="5"/>
        <v>341.78256</v>
      </c>
      <c r="W57" s="103">
        <f t="shared" si="6"/>
        <v>7.67151</v>
      </c>
      <c r="X57" s="103">
        <f t="shared" si="7"/>
        <v>0.82656</v>
      </c>
      <c r="Y57" s="103">
        <f t="shared" si="8"/>
        <v>356.7054</v>
      </c>
      <c r="Z57" s="237">
        <f t="shared" si="9"/>
        <v>-6.424770000000024</v>
      </c>
      <c r="AB57" s="77"/>
    </row>
    <row r="58" spans="1:28" s="7" customFormat="1" ht="15">
      <c r="A58" s="193" t="s">
        <v>413</v>
      </c>
      <c r="B58" s="164">
        <v>150750</v>
      </c>
      <c r="C58" s="162">
        <v>4800</v>
      </c>
      <c r="D58" s="170">
        <v>0.03</v>
      </c>
      <c r="E58" s="164">
        <v>150</v>
      </c>
      <c r="F58" s="112">
        <v>0</v>
      </c>
      <c r="G58" s="170">
        <v>0</v>
      </c>
      <c r="H58" s="164">
        <v>0</v>
      </c>
      <c r="I58" s="112">
        <v>0</v>
      </c>
      <c r="J58" s="170">
        <v>0</v>
      </c>
      <c r="K58" s="164">
        <v>150900</v>
      </c>
      <c r="L58" s="112">
        <v>4800</v>
      </c>
      <c r="M58" s="127">
        <v>0.03</v>
      </c>
      <c r="N58" s="112">
        <v>150150</v>
      </c>
      <c r="O58" s="173">
        <f t="shared" si="0"/>
        <v>0.9950298210735586</v>
      </c>
      <c r="P58" s="108">
        <f>Volume!K58</f>
        <v>1793.9</v>
      </c>
      <c r="Q58" s="69">
        <f>Volume!J58</f>
        <v>1824.7</v>
      </c>
      <c r="R58" s="237">
        <f t="shared" si="1"/>
        <v>27.534723</v>
      </c>
      <c r="S58" s="103">
        <f t="shared" si="2"/>
        <v>27.3978705</v>
      </c>
      <c r="T58" s="109">
        <f t="shared" si="3"/>
        <v>146100</v>
      </c>
      <c r="U58" s="103">
        <f t="shared" si="4"/>
        <v>3.285420944558522</v>
      </c>
      <c r="V58" s="103">
        <f t="shared" si="5"/>
        <v>27.5073525</v>
      </c>
      <c r="W58" s="103">
        <f t="shared" si="6"/>
        <v>0.0273705</v>
      </c>
      <c r="X58" s="103">
        <f t="shared" si="7"/>
        <v>0</v>
      </c>
      <c r="Y58" s="103">
        <f t="shared" si="8"/>
        <v>26.208879</v>
      </c>
      <c r="Z58" s="237">
        <f t="shared" si="9"/>
        <v>1.325844</v>
      </c>
      <c r="AB58" s="77"/>
    </row>
    <row r="59" spans="1:28" s="7" customFormat="1" ht="15">
      <c r="A59" s="193" t="s">
        <v>414</v>
      </c>
      <c r="B59" s="164">
        <v>568400</v>
      </c>
      <c r="C59" s="162">
        <v>-8200</v>
      </c>
      <c r="D59" s="170">
        <v>-0.01</v>
      </c>
      <c r="E59" s="164">
        <v>1400</v>
      </c>
      <c r="F59" s="112">
        <v>200</v>
      </c>
      <c r="G59" s="170">
        <v>0.17</v>
      </c>
      <c r="H59" s="164">
        <v>0</v>
      </c>
      <c r="I59" s="112">
        <v>0</v>
      </c>
      <c r="J59" s="170">
        <v>0</v>
      </c>
      <c r="K59" s="164">
        <v>569800</v>
      </c>
      <c r="L59" s="112">
        <v>-8000</v>
      </c>
      <c r="M59" s="127">
        <v>-0.01</v>
      </c>
      <c r="N59" s="112">
        <v>569400</v>
      </c>
      <c r="O59" s="173">
        <f t="shared" si="0"/>
        <v>0.9992979992979993</v>
      </c>
      <c r="P59" s="108">
        <f>Volume!K59</f>
        <v>1092.2</v>
      </c>
      <c r="Q59" s="69">
        <f>Volume!J59</f>
        <v>1072.95</v>
      </c>
      <c r="R59" s="237">
        <f t="shared" si="1"/>
        <v>61.136691</v>
      </c>
      <c r="S59" s="103">
        <f t="shared" si="2"/>
        <v>61.093773</v>
      </c>
      <c r="T59" s="109">
        <f t="shared" si="3"/>
        <v>577800</v>
      </c>
      <c r="U59" s="103">
        <f t="shared" si="4"/>
        <v>-1.3845621322256836</v>
      </c>
      <c r="V59" s="103">
        <f t="shared" si="5"/>
        <v>60.986478</v>
      </c>
      <c r="W59" s="103">
        <f t="shared" si="6"/>
        <v>0.150213</v>
      </c>
      <c r="X59" s="103">
        <f t="shared" si="7"/>
        <v>0</v>
      </c>
      <c r="Y59" s="103">
        <f t="shared" si="8"/>
        <v>63.107316</v>
      </c>
      <c r="Z59" s="237">
        <f t="shared" si="9"/>
        <v>-1.9706249999999983</v>
      </c>
      <c r="AB59" s="77"/>
    </row>
    <row r="60" spans="1:28" s="58" customFormat="1" ht="15">
      <c r="A60" s="193" t="s">
        <v>220</v>
      </c>
      <c r="B60" s="164">
        <v>5829600</v>
      </c>
      <c r="C60" s="162">
        <v>201600</v>
      </c>
      <c r="D60" s="170">
        <v>0.04</v>
      </c>
      <c r="E60" s="164">
        <v>151200</v>
      </c>
      <c r="F60" s="112">
        <v>21600</v>
      </c>
      <c r="G60" s="170">
        <v>0.17</v>
      </c>
      <c r="H60" s="164">
        <v>16800</v>
      </c>
      <c r="I60" s="112">
        <v>0</v>
      </c>
      <c r="J60" s="170">
        <v>0</v>
      </c>
      <c r="K60" s="164">
        <v>5997600</v>
      </c>
      <c r="L60" s="112">
        <v>223200</v>
      </c>
      <c r="M60" s="127">
        <v>0.04</v>
      </c>
      <c r="N60" s="112">
        <v>5988000</v>
      </c>
      <c r="O60" s="173">
        <f t="shared" si="0"/>
        <v>0.9983993597438976</v>
      </c>
      <c r="P60" s="108">
        <f>Volume!K60</f>
        <v>118.3</v>
      </c>
      <c r="Q60" s="69">
        <f>Volume!J60</f>
        <v>113.35</v>
      </c>
      <c r="R60" s="237">
        <f t="shared" si="1"/>
        <v>67.982796</v>
      </c>
      <c r="S60" s="103">
        <f t="shared" si="2"/>
        <v>67.87398</v>
      </c>
      <c r="T60" s="109">
        <f t="shared" si="3"/>
        <v>5774400</v>
      </c>
      <c r="U60" s="103">
        <f t="shared" si="4"/>
        <v>3.865336658354115</v>
      </c>
      <c r="V60" s="103">
        <f t="shared" si="5"/>
        <v>66.078516</v>
      </c>
      <c r="W60" s="103">
        <f t="shared" si="6"/>
        <v>1.713852</v>
      </c>
      <c r="X60" s="103">
        <f t="shared" si="7"/>
        <v>0.190428</v>
      </c>
      <c r="Y60" s="103">
        <f t="shared" si="8"/>
        <v>68.311152</v>
      </c>
      <c r="Z60" s="237">
        <f t="shared" si="9"/>
        <v>-0.32835600000001364</v>
      </c>
      <c r="AA60" s="78"/>
      <c r="AB60" s="77"/>
    </row>
    <row r="61" spans="1:28" s="58" customFormat="1" ht="15">
      <c r="A61" s="193" t="s">
        <v>164</v>
      </c>
      <c r="B61" s="164">
        <v>21470000</v>
      </c>
      <c r="C61" s="162">
        <v>610200</v>
      </c>
      <c r="D61" s="170">
        <v>0.03</v>
      </c>
      <c r="E61" s="164">
        <v>689300</v>
      </c>
      <c r="F61" s="112">
        <v>56500</v>
      </c>
      <c r="G61" s="170">
        <v>0.09</v>
      </c>
      <c r="H61" s="164">
        <v>124300</v>
      </c>
      <c r="I61" s="112">
        <v>22600</v>
      </c>
      <c r="J61" s="170">
        <v>0.22</v>
      </c>
      <c r="K61" s="164">
        <v>22283600</v>
      </c>
      <c r="L61" s="112">
        <v>689300</v>
      </c>
      <c r="M61" s="127">
        <v>0.03</v>
      </c>
      <c r="N61" s="112">
        <v>21978500</v>
      </c>
      <c r="O61" s="173">
        <f t="shared" si="0"/>
        <v>0.9863083164300203</v>
      </c>
      <c r="P61" s="108">
        <f>Volume!K61</f>
        <v>54.35</v>
      </c>
      <c r="Q61" s="69">
        <f>Volume!J61</f>
        <v>53.85</v>
      </c>
      <c r="R61" s="237">
        <f t="shared" si="1"/>
        <v>119.997186</v>
      </c>
      <c r="S61" s="103">
        <f t="shared" si="2"/>
        <v>118.3542225</v>
      </c>
      <c r="T61" s="109">
        <f t="shared" si="3"/>
        <v>21594300</v>
      </c>
      <c r="U61" s="103">
        <f t="shared" si="4"/>
        <v>3.192046049188906</v>
      </c>
      <c r="V61" s="103">
        <f t="shared" si="5"/>
        <v>115.61595</v>
      </c>
      <c r="W61" s="103">
        <f t="shared" si="6"/>
        <v>3.7118805</v>
      </c>
      <c r="X61" s="103">
        <f t="shared" si="7"/>
        <v>0.6693555</v>
      </c>
      <c r="Y61" s="103">
        <f t="shared" si="8"/>
        <v>117.3650205</v>
      </c>
      <c r="Z61" s="237">
        <f t="shared" si="9"/>
        <v>2.6321654999999993</v>
      </c>
      <c r="AA61" s="78"/>
      <c r="AB61" s="77"/>
    </row>
    <row r="62" spans="1:28" s="58" customFormat="1" ht="15">
      <c r="A62" s="193" t="s">
        <v>165</v>
      </c>
      <c r="B62" s="164">
        <v>279500</v>
      </c>
      <c r="C62" s="162">
        <v>-10400</v>
      </c>
      <c r="D62" s="170">
        <v>-0.04</v>
      </c>
      <c r="E62" s="164">
        <v>2600</v>
      </c>
      <c r="F62" s="112">
        <v>0</v>
      </c>
      <c r="G62" s="170">
        <v>0</v>
      </c>
      <c r="H62" s="164">
        <v>0</v>
      </c>
      <c r="I62" s="112">
        <v>0</v>
      </c>
      <c r="J62" s="170">
        <v>0</v>
      </c>
      <c r="K62" s="164">
        <v>282100</v>
      </c>
      <c r="L62" s="112">
        <v>-10400</v>
      </c>
      <c r="M62" s="127">
        <v>-0.04</v>
      </c>
      <c r="N62" s="112">
        <v>280800</v>
      </c>
      <c r="O62" s="173">
        <f t="shared" si="0"/>
        <v>0.9953917050691244</v>
      </c>
      <c r="P62" s="108">
        <f>Volume!K62</f>
        <v>280.2</v>
      </c>
      <c r="Q62" s="69">
        <f>Volume!J62</f>
        <v>279.1</v>
      </c>
      <c r="R62" s="237">
        <f t="shared" si="1"/>
        <v>7.873411</v>
      </c>
      <c r="S62" s="103">
        <f t="shared" si="2"/>
        <v>7.837128</v>
      </c>
      <c r="T62" s="109">
        <f t="shared" si="3"/>
        <v>292500</v>
      </c>
      <c r="U62" s="103">
        <f t="shared" si="4"/>
        <v>-3.5555555555555554</v>
      </c>
      <c r="V62" s="103">
        <f t="shared" si="5"/>
        <v>7.800845</v>
      </c>
      <c r="W62" s="103">
        <f t="shared" si="6"/>
        <v>0.072566</v>
      </c>
      <c r="X62" s="103">
        <f t="shared" si="7"/>
        <v>0</v>
      </c>
      <c r="Y62" s="103">
        <f t="shared" si="8"/>
        <v>8.19585</v>
      </c>
      <c r="Z62" s="237">
        <f t="shared" si="9"/>
        <v>-0.32243900000000014</v>
      </c>
      <c r="AA62" s="78"/>
      <c r="AB62" s="77"/>
    </row>
    <row r="63" spans="1:28" s="58" customFormat="1" ht="15">
      <c r="A63" s="193" t="s">
        <v>415</v>
      </c>
      <c r="B63" s="164">
        <v>270600</v>
      </c>
      <c r="C63" s="162">
        <v>45300</v>
      </c>
      <c r="D63" s="170">
        <v>0.2</v>
      </c>
      <c r="E63" s="164">
        <v>600</v>
      </c>
      <c r="F63" s="112">
        <v>0</v>
      </c>
      <c r="G63" s="170">
        <v>0</v>
      </c>
      <c r="H63" s="164">
        <v>0</v>
      </c>
      <c r="I63" s="112">
        <v>0</v>
      </c>
      <c r="J63" s="170">
        <v>0</v>
      </c>
      <c r="K63" s="164">
        <v>271200</v>
      </c>
      <c r="L63" s="112">
        <v>45300</v>
      </c>
      <c r="M63" s="127">
        <v>0.2</v>
      </c>
      <c r="N63" s="112">
        <v>265500</v>
      </c>
      <c r="O63" s="173">
        <f t="shared" si="0"/>
        <v>0.9789823008849557</v>
      </c>
      <c r="P63" s="108">
        <f>Volume!K63</f>
        <v>2440.1</v>
      </c>
      <c r="Q63" s="69">
        <f>Volume!J63</f>
        <v>2664.35</v>
      </c>
      <c r="R63" s="237">
        <f t="shared" si="1"/>
        <v>72.257172</v>
      </c>
      <c r="S63" s="103">
        <f t="shared" si="2"/>
        <v>70.7384925</v>
      </c>
      <c r="T63" s="109">
        <f t="shared" si="3"/>
        <v>225900</v>
      </c>
      <c r="U63" s="103">
        <f t="shared" si="4"/>
        <v>20.0531208499336</v>
      </c>
      <c r="V63" s="103">
        <f t="shared" si="5"/>
        <v>72.097311</v>
      </c>
      <c r="W63" s="103">
        <f t="shared" si="6"/>
        <v>0.159861</v>
      </c>
      <c r="X63" s="103">
        <f t="shared" si="7"/>
        <v>0</v>
      </c>
      <c r="Y63" s="103">
        <f t="shared" si="8"/>
        <v>55.121859</v>
      </c>
      <c r="Z63" s="237">
        <f t="shared" si="9"/>
        <v>17.135312999999996</v>
      </c>
      <c r="AA63" s="78"/>
      <c r="AB63" s="77"/>
    </row>
    <row r="64" spans="1:29" s="58" customFormat="1" ht="15">
      <c r="A64" s="193" t="s">
        <v>89</v>
      </c>
      <c r="B64" s="164">
        <v>3576750</v>
      </c>
      <c r="C64" s="162">
        <v>234000</v>
      </c>
      <c r="D64" s="170">
        <v>0.07</v>
      </c>
      <c r="E64" s="164">
        <v>93000</v>
      </c>
      <c r="F64" s="112">
        <v>4500</v>
      </c>
      <c r="G64" s="170">
        <v>0.05</v>
      </c>
      <c r="H64" s="164">
        <v>10500</v>
      </c>
      <c r="I64" s="112">
        <v>3000</v>
      </c>
      <c r="J64" s="170">
        <v>0.4</v>
      </c>
      <c r="K64" s="164">
        <v>3680250</v>
      </c>
      <c r="L64" s="112">
        <v>241500</v>
      </c>
      <c r="M64" s="127">
        <v>0.07</v>
      </c>
      <c r="N64" s="112">
        <v>3588750</v>
      </c>
      <c r="O64" s="173">
        <f t="shared" si="0"/>
        <v>0.9751375585897697</v>
      </c>
      <c r="P64" s="108">
        <f>Volume!K64</f>
        <v>293.5</v>
      </c>
      <c r="Q64" s="69">
        <f>Volume!J64</f>
        <v>291.45</v>
      </c>
      <c r="R64" s="237">
        <f t="shared" si="1"/>
        <v>107.26088625</v>
      </c>
      <c r="S64" s="103">
        <f t="shared" si="2"/>
        <v>104.59411875</v>
      </c>
      <c r="T64" s="109">
        <f t="shared" si="3"/>
        <v>3438750</v>
      </c>
      <c r="U64" s="103">
        <f t="shared" si="4"/>
        <v>7.022900763358779</v>
      </c>
      <c r="V64" s="103">
        <f t="shared" si="5"/>
        <v>104.24437875</v>
      </c>
      <c r="W64" s="103">
        <f t="shared" si="6"/>
        <v>2.710485</v>
      </c>
      <c r="X64" s="103">
        <f t="shared" si="7"/>
        <v>0.3060225</v>
      </c>
      <c r="Y64" s="103">
        <f t="shared" si="8"/>
        <v>100.9273125</v>
      </c>
      <c r="Z64" s="237">
        <f t="shared" si="9"/>
        <v>6.333573749999999</v>
      </c>
      <c r="AA64" s="377"/>
      <c r="AB64" s="78"/>
      <c r="AC64"/>
    </row>
    <row r="65" spans="1:29" s="58" customFormat="1" ht="15">
      <c r="A65" s="193" t="s">
        <v>287</v>
      </c>
      <c r="B65" s="164">
        <v>2272000</v>
      </c>
      <c r="C65" s="162">
        <v>42000</v>
      </c>
      <c r="D65" s="170">
        <v>0.02</v>
      </c>
      <c r="E65" s="164">
        <v>8000</v>
      </c>
      <c r="F65" s="112">
        <v>2000</v>
      </c>
      <c r="G65" s="170">
        <v>0.33</v>
      </c>
      <c r="H65" s="164">
        <v>0</v>
      </c>
      <c r="I65" s="112">
        <v>0</v>
      </c>
      <c r="J65" s="170">
        <v>0</v>
      </c>
      <c r="K65" s="164">
        <v>2280000</v>
      </c>
      <c r="L65" s="112">
        <v>44000</v>
      </c>
      <c r="M65" s="127">
        <v>0.02</v>
      </c>
      <c r="N65" s="112">
        <v>2262000</v>
      </c>
      <c r="O65" s="173">
        <f t="shared" si="0"/>
        <v>0.9921052631578947</v>
      </c>
      <c r="P65" s="108">
        <f>Volume!K65</f>
        <v>177.6</v>
      </c>
      <c r="Q65" s="69">
        <f>Volume!J65</f>
        <v>176.1</v>
      </c>
      <c r="R65" s="237">
        <f t="shared" si="1"/>
        <v>40.1508</v>
      </c>
      <c r="S65" s="103">
        <f t="shared" si="2"/>
        <v>39.83382</v>
      </c>
      <c r="T65" s="109">
        <f t="shared" si="3"/>
        <v>2236000</v>
      </c>
      <c r="U65" s="103">
        <f t="shared" si="4"/>
        <v>1.9677996422182469</v>
      </c>
      <c r="V65" s="103">
        <f t="shared" si="5"/>
        <v>40.00992</v>
      </c>
      <c r="W65" s="103">
        <f t="shared" si="6"/>
        <v>0.14088</v>
      </c>
      <c r="X65" s="103">
        <f t="shared" si="7"/>
        <v>0</v>
      </c>
      <c r="Y65" s="103">
        <f t="shared" si="8"/>
        <v>39.71136</v>
      </c>
      <c r="Z65" s="237">
        <f t="shared" si="9"/>
        <v>0.4394399999999976</v>
      </c>
      <c r="AA65" s="78"/>
      <c r="AB65" s="77"/>
      <c r="AC65"/>
    </row>
    <row r="66" spans="1:29" s="58" customFormat="1" ht="15">
      <c r="A66" s="193" t="s">
        <v>416</v>
      </c>
      <c r="B66" s="164">
        <v>858900</v>
      </c>
      <c r="C66" s="162">
        <v>16450</v>
      </c>
      <c r="D66" s="170">
        <v>0.02</v>
      </c>
      <c r="E66" s="164">
        <v>0</v>
      </c>
      <c r="F66" s="112">
        <v>0</v>
      </c>
      <c r="G66" s="170">
        <v>0</v>
      </c>
      <c r="H66" s="164">
        <v>0</v>
      </c>
      <c r="I66" s="112">
        <v>0</v>
      </c>
      <c r="J66" s="170">
        <v>0</v>
      </c>
      <c r="K66" s="164">
        <v>858900</v>
      </c>
      <c r="L66" s="112">
        <v>16450</v>
      </c>
      <c r="M66" s="127">
        <v>0.02</v>
      </c>
      <c r="N66" s="112">
        <v>857850</v>
      </c>
      <c r="O66" s="173">
        <f t="shared" si="0"/>
        <v>0.9987775061124694</v>
      </c>
      <c r="P66" s="108">
        <f>Volume!K66</f>
        <v>600.9</v>
      </c>
      <c r="Q66" s="69">
        <f>Volume!J66</f>
        <v>597.1</v>
      </c>
      <c r="R66" s="237">
        <f t="shared" si="1"/>
        <v>51.284919</v>
      </c>
      <c r="S66" s="103">
        <f t="shared" si="2"/>
        <v>51.2222235</v>
      </c>
      <c r="T66" s="109">
        <f t="shared" si="3"/>
        <v>842450</v>
      </c>
      <c r="U66" s="103">
        <f t="shared" si="4"/>
        <v>1.9526381387619443</v>
      </c>
      <c r="V66" s="103">
        <f t="shared" si="5"/>
        <v>51.284919</v>
      </c>
      <c r="W66" s="103">
        <f t="shared" si="6"/>
        <v>0</v>
      </c>
      <c r="X66" s="103">
        <f t="shared" si="7"/>
        <v>0</v>
      </c>
      <c r="Y66" s="103">
        <f t="shared" si="8"/>
        <v>50.6228205</v>
      </c>
      <c r="Z66" s="237">
        <f t="shared" si="9"/>
        <v>0.662098499999999</v>
      </c>
      <c r="AA66" s="78"/>
      <c r="AB66" s="77"/>
      <c r="AC66"/>
    </row>
    <row r="67" spans="1:29" s="58" customFormat="1" ht="15">
      <c r="A67" s="193" t="s">
        <v>271</v>
      </c>
      <c r="B67" s="164">
        <v>1723200</v>
      </c>
      <c r="C67" s="162">
        <v>44400</v>
      </c>
      <c r="D67" s="170">
        <v>0.03</v>
      </c>
      <c r="E67" s="164">
        <v>14400</v>
      </c>
      <c r="F67" s="112">
        <v>0</v>
      </c>
      <c r="G67" s="170">
        <v>0</v>
      </c>
      <c r="H67" s="164">
        <v>2400</v>
      </c>
      <c r="I67" s="112">
        <v>0</v>
      </c>
      <c r="J67" s="170">
        <v>0</v>
      </c>
      <c r="K67" s="164">
        <v>1740000</v>
      </c>
      <c r="L67" s="112">
        <v>44400</v>
      </c>
      <c r="M67" s="127">
        <v>0.03</v>
      </c>
      <c r="N67" s="112">
        <v>1712400</v>
      </c>
      <c r="O67" s="173">
        <f t="shared" si="0"/>
        <v>0.9841379310344828</v>
      </c>
      <c r="P67" s="108">
        <f>Volume!K67</f>
        <v>292</v>
      </c>
      <c r="Q67" s="69">
        <f>Volume!J67</f>
        <v>294.5</v>
      </c>
      <c r="R67" s="237">
        <f t="shared" si="1"/>
        <v>51.243</v>
      </c>
      <c r="S67" s="103">
        <f t="shared" si="2"/>
        <v>50.43018</v>
      </c>
      <c r="T67" s="109">
        <f t="shared" si="3"/>
        <v>1695600</v>
      </c>
      <c r="U67" s="103">
        <f t="shared" si="4"/>
        <v>2.6185421089879686</v>
      </c>
      <c r="V67" s="103">
        <f t="shared" si="5"/>
        <v>50.74824</v>
      </c>
      <c r="W67" s="103">
        <f t="shared" si="6"/>
        <v>0.42408</v>
      </c>
      <c r="X67" s="103">
        <f t="shared" si="7"/>
        <v>0.07068</v>
      </c>
      <c r="Y67" s="103">
        <f t="shared" si="8"/>
        <v>49.51152</v>
      </c>
      <c r="Z67" s="237">
        <f t="shared" si="9"/>
        <v>1.7314800000000048</v>
      </c>
      <c r="AA67" s="78"/>
      <c r="AB67" s="77"/>
      <c r="AC67"/>
    </row>
    <row r="68" spans="1:29" s="58" customFormat="1" ht="15">
      <c r="A68" s="193" t="s">
        <v>221</v>
      </c>
      <c r="B68" s="164">
        <v>539400</v>
      </c>
      <c r="C68" s="162">
        <v>22200</v>
      </c>
      <c r="D68" s="170">
        <v>0.04</v>
      </c>
      <c r="E68" s="164">
        <v>2700</v>
      </c>
      <c r="F68" s="112">
        <v>0</v>
      </c>
      <c r="G68" s="170">
        <v>0</v>
      </c>
      <c r="H68" s="164">
        <v>0</v>
      </c>
      <c r="I68" s="112">
        <v>0</v>
      </c>
      <c r="J68" s="170">
        <v>0</v>
      </c>
      <c r="K68" s="164">
        <v>542100</v>
      </c>
      <c r="L68" s="112">
        <v>22200</v>
      </c>
      <c r="M68" s="127">
        <v>0.04</v>
      </c>
      <c r="N68" s="112">
        <v>541200</v>
      </c>
      <c r="O68" s="173">
        <f t="shared" si="0"/>
        <v>0.9983397897066962</v>
      </c>
      <c r="P68" s="108">
        <f>Volume!K68</f>
        <v>1281.65</v>
      </c>
      <c r="Q68" s="69">
        <f>Volume!J68</f>
        <v>1281.5</v>
      </c>
      <c r="R68" s="237">
        <f t="shared" si="1"/>
        <v>69.470115</v>
      </c>
      <c r="S68" s="103">
        <f t="shared" si="2"/>
        <v>69.35478</v>
      </c>
      <c r="T68" s="109">
        <f t="shared" si="3"/>
        <v>519900</v>
      </c>
      <c r="U68" s="103">
        <f t="shared" si="4"/>
        <v>4.2700519330640505</v>
      </c>
      <c r="V68" s="103">
        <f t="shared" si="5"/>
        <v>69.12411</v>
      </c>
      <c r="W68" s="103">
        <f t="shared" si="6"/>
        <v>0.346005</v>
      </c>
      <c r="X68" s="103">
        <f t="shared" si="7"/>
        <v>0</v>
      </c>
      <c r="Y68" s="103">
        <f t="shared" si="8"/>
        <v>66.6329835</v>
      </c>
      <c r="Z68" s="237">
        <f t="shared" si="9"/>
        <v>2.8371315000000124</v>
      </c>
      <c r="AA68" s="78"/>
      <c r="AB68" s="77"/>
      <c r="AC68"/>
    </row>
    <row r="69" spans="1:29" s="58" customFormat="1" ht="15">
      <c r="A69" s="193" t="s">
        <v>233</v>
      </c>
      <c r="B69" s="164">
        <v>3609000</v>
      </c>
      <c r="C69" s="162">
        <v>-117000</v>
      </c>
      <c r="D69" s="170">
        <v>-0.03</v>
      </c>
      <c r="E69" s="164">
        <v>80000</v>
      </c>
      <c r="F69" s="112">
        <v>8000</v>
      </c>
      <c r="G69" s="170">
        <v>0.11</v>
      </c>
      <c r="H69" s="164">
        <v>12000</v>
      </c>
      <c r="I69" s="112">
        <v>1000</v>
      </c>
      <c r="J69" s="170">
        <v>0.09</v>
      </c>
      <c r="K69" s="164">
        <v>3701000</v>
      </c>
      <c r="L69" s="112">
        <v>-108000</v>
      </c>
      <c r="M69" s="127">
        <v>-0.03</v>
      </c>
      <c r="N69" s="112">
        <v>3693000</v>
      </c>
      <c r="O69" s="173">
        <f t="shared" si="0"/>
        <v>0.9978384220480951</v>
      </c>
      <c r="P69" s="108">
        <f>Volume!K69</f>
        <v>491.05</v>
      </c>
      <c r="Q69" s="69">
        <f>Volume!J69</f>
        <v>494.05</v>
      </c>
      <c r="R69" s="237">
        <f t="shared" si="1"/>
        <v>182.847905</v>
      </c>
      <c r="S69" s="103">
        <f t="shared" si="2"/>
        <v>182.452665</v>
      </c>
      <c r="T69" s="109">
        <f t="shared" si="3"/>
        <v>3809000</v>
      </c>
      <c r="U69" s="103">
        <f t="shared" si="4"/>
        <v>-2.8353898661065897</v>
      </c>
      <c r="V69" s="103">
        <f t="shared" si="5"/>
        <v>178.302645</v>
      </c>
      <c r="W69" s="103">
        <f t="shared" si="6"/>
        <v>3.9524</v>
      </c>
      <c r="X69" s="103">
        <f t="shared" si="7"/>
        <v>0.59286</v>
      </c>
      <c r="Y69" s="103">
        <f t="shared" si="8"/>
        <v>187.040945</v>
      </c>
      <c r="Z69" s="237">
        <f t="shared" si="9"/>
        <v>-4.193039999999996</v>
      </c>
      <c r="AA69" s="78"/>
      <c r="AB69" s="77"/>
      <c r="AC69"/>
    </row>
    <row r="70" spans="1:29" s="58" customFormat="1" ht="15">
      <c r="A70" s="193" t="s">
        <v>166</v>
      </c>
      <c r="B70" s="164">
        <v>3958900</v>
      </c>
      <c r="C70" s="162">
        <v>35400</v>
      </c>
      <c r="D70" s="170">
        <v>0.01</v>
      </c>
      <c r="E70" s="164">
        <v>153400</v>
      </c>
      <c r="F70" s="112">
        <v>11800</v>
      </c>
      <c r="G70" s="170">
        <v>0.08</v>
      </c>
      <c r="H70" s="164">
        <v>23600</v>
      </c>
      <c r="I70" s="112">
        <v>2950</v>
      </c>
      <c r="J70" s="170">
        <v>0.14</v>
      </c>
      <c r="K70" s="164">
        <v>4135900</v>
      </c>
      <c r="L70" s="112">
        <v>50150</v>
      </c>
      <c r="M70" s="127">
        <v>0.01</v>
      </c>
      <c r="N70" s="112">
        <v>4121150</v>
      </c>
      <c r="O70" s="173">
        <f t="shared" si="0"/>
        <v>0.9964336661911555</v>
      </c>
      <c r="P70" s="108">
        <f>Volume!K70</f>
        <v>108.8</v>
      </c>
      <c r="Q70" s="69">
        <f>Volume!J70</f>
        <v>107.2</v>
      </c>
      <c r="R70" s="237">
        <f t="shared" si="1"/>
        <v>44.336848</v>
      </c>
      <c r="S70" s="103">
        <f t="shared" si="2"/>
        <v>44.178728</v>
      </c>
      <c r="T70" s="109">
        <f t="shared" si="3"/>
        <v>4085750</v>
      </c>
      <c r="U70" s="103">
        <f t="shared" si="4"/>
        <v>1.227436823104693</v>
      </c>
      <c r="V70" s="103">
        <f t="shared" si="5"/>
        <v>42.439408</v>
      </c>
      <c r="W70" s="103">
        <f t="shared" si="6"/>
        <v>1.644448</v>
      </c>
      <c r="X70" s="103">
        <f t="shared" si="7"/>
        <v>0.252992</v>
      </c>
      <c r="Y70" s="103">
        <f t="shared" si="8"/>
        <v>44.45296</v>
      </c>
      <c r="Z70" s="237">
        <f t="shared" si="9"/>
        <v>-0.116111999999994</v>
      </c>
      <c r="AA70" s="78"/>
      <c r="AB70" s="77"/>
      <c r="AC70"/>
    </row>
    <row r="71" spans="1:28" s="58" customFormat="1" ht="15">
      <c r="A71" s="193" t="s">
        <v>222</v>
      </c>
      <c r="B71" s="164">
        <v>597432</v>
      </c>
      <c r="C71" s="162">
        <v>11088</v>
      </c>
      <c r="D71" s="170">
        <v>0.02</v>
      </c>
      <c r="E71" s="164">
        <v>176</v>
      </c>
      <c r="F71" s="112">
        <v>0</v>
      </c>
      <c r="G71" s="170">
        <v>0</v>
      </c>
      <c r="H71" s="164">
        <v>0</v>
      </c>
      <c r="I71" s="112">
        <v>0</v>
      </c>
      <c r="J71" s="170">
        <v>0</v>
      </c>
      <c r="K71" s="164">
        <v>597608</v>
      </c>
      <c r="L71" s="112">
        <v>11088</v>
      </c>
      <c r="M71" s="127">
        <v>0.02</v>
      </c>
      <c r="N71" s="112">
        <v>597256</v>
      </c>
      <c r="O71" s="173">
        <f aca="true" t="shared" si="10" ref="O71:O134">N71/K71</f>
        <v>0.9994109851273745</v>
      </c>
      <c r="P71" s="108">
        <f>Volume!K71</f>
        <v>2450.85</v>
      </c>
      <c r="Q71" s="69">
        <f>Volume!J71</f>
        <v>2421.1</v>
      </c>
      <c r="R71" s="237">
        <f aca="true" t="shared" si="11" ref="R71:R134">Q71*K71/10000000</f>
        <v>144.68687287999998</v>
      </c>
      <c r="S71" s="103">
        <f aca="true" t="shared" si="12" ref="S71:S134">Q71*N71/10000000</f>
        <v>144.60165016</v>
      </c>
      <c r="T71" s="109">
        <f aca="true" t="shared" si="13" ref="T71:T134">K71-L71</f>
        <v>586520</v>
      </c>
      <c r="U71" s="103">
        <f aca="true" t="shared" si="14" ref="U71:U134">L71/T71*100</f>
        <v>1.8904726181545386</v>
      </c>
      <c r="V71" s="103">
        <f aca="true" t="shared" si="15" ref="V71:V134">Q71*B71/10000000</f>
        <v>144.64426152000001</v>
      </c>
      <c r="W71" s="103">
        <f aca="true" t="shared" si="16" ref="W71:W134">Q71*E71/10000000</f>
        <v>0.04261136</v>
      </c>
      <c r="X71" s="103">
        <f aca="true" t="shared" si="17" ref="X71:X134">Q71*H71/10000000</f>
        <v>0</v>
      </c>
      <c r="Y71" s="103">
        <f aca="true" t="shared" si="18" ref="Y71:Y134">(T71*P71)/10000000</f>
        <v>143.7472542</v>
      </c>
      <c r="Z71" s="237">
        <f aca="true" t="shared" si="19" ref="Z71:Z134">R71-Y71</f>
        <v>0.9396186799999953</v>
      </c>
      <c r="AA71" s="78"/>
      <c r="AB71" s="77"/>
    </row>
    <row r="72" spans="1:28" s="58" customFormat="1" ht="15">
      <c r="A72" s="193" t="s">
        <v>288</v>
      </c>
      <c r="B72" s="164">
        <v>6603000</v>
      </c>
      <c r="C72" s="162">
        <v>-51000</v>
      </c>
      <c r="D72" s="170">
        <v>-0.01</v>
      </c>
      <c r="E72" s="164">
        <v>471000</v>
      </c>
      <c r="F72" s="112">
        <v>18000</v>
      </c>
      <c r="G72" s="170">
        <v>0.04</v>
      </c>
      <c r="H72" s="164">
        <v>49500</v>
      </c>
      <c r="I72" s="112">
        <v>1500</v>
      </c>
      <c r="J72" s="170">
        <v>0.03</v>
      </c>
      <c r="K72" s="164">
        <v>7123500</v>
      </c>
      <c r="L72" s="112">
        <v>-31500</v>
      </c>
      <c r="M72" s="127">
        <v>0</v>
      </c>
      <c r="N72" s="112">
        <v>7089000</v>
      </c>
      <c r="O72" s="173">
        <f t="shared" si="10"/>
        <v>0.9951568751316067</v>
      </c>
      <c r="P72" s="108">
        <f>Volume!K72</f>
        <v>212.4</v>
      </c>
      <c r="Q72" s="69">
        <f>Volume!J72</f>
        <v>211.9</v>
      </c>
      <c r="R72" s="237">
        <f t="shared" si="11"/>
        <v>150.946965</v>
      </c>
      <c r="S72" s="103">
        <f t="shared" si="12"/>
        <v>150.21591</v>
      </c>
      <c r="T72" s="109">
        <f t="shared" si="13"/>
        <v>7155000</v>
      </c>
      <c r="U72" s="103">
        <f t="shared" si="14"/>
        <v>-0.44025157232704404</v>
      </c>
      <c r="V72" s="103">
        <f t="shared" si="15"/>
        <v>139.91757</v>
      </c>
      <c r="W72" s="103">
        <f t="shared" si="16"/>
        <v>9.98049</v>
      </c>
      <c r="X72" s="103">
        <f t="shared" si="17"/>
        <v>1.048905</v>
      </c>
      <c r="Y72" s="103">
        <f t="shared" si="18"/>
        <v>151.9722</v>
      </c>
      <c r="Z72" s="237">
        <f t="shared" si="19"/>
        <v>-1.0252349999999808</v>
      </c>
      <c r="AA72" s="378"/>
      <c r="AB72"/>
    </row>
    <row r="73" spans="1:28" s="7" customFormat="1" ht="15">
      <c r="A73" s="193" t="s">
        <v>289</v>
      </c>
      <c r="B73" s="164">
        <v>3032400</v>
      </c>
      <c r="C73" s="162">
        <v>-16800</v>
      </c>
      <c r="D73" s="170">
        <v>-0.01</v>
      </c>
      <c r="E73" s="164">
        <v>14000</v>
      </c>
      <c r="F73" s="112">
        <v>-1400</v>
      </c>
      <c r="G73" s="170">
        <v>-0.09</v>
      </c>
      <c r="H73" s="164">
        <v>0</v>
      </c>
      <c r="I73" s="112">
        <v>0</v>
      </c>
      <c r="J73" s="170">
        <v>0</v>
      </c>
      <c r="K73" s="164">
        <v>3046400</v>
      </c>
      <c r="L73" s="112">
        <v>-18200</v>
      </c>
      <c r="M73" s="127">
        <v>-0.01</v>
      </c>
      <c r="N73" s="112">
        <v>3042200</v>
      </c>
      <c r="O73" s="173">
        <f t="shared" si="10"/>
        <v>0.9986213235294118</v>
      </c>
      <c r="P73" s="108">
        <f>Volume!K73</f>
        <v>147.8</v>
      </c>
      <c r="Q73" s="69">
        <f>Volume!J73</f>
        <v>145.25</v>
      </c>
      <c r="R73" s="237">
        <f t="shared" si="11"/>
        <v>44.24896</v>
      </c>
      <c r="S73" s="103">
        <f t="shared" si="12"/>
        <v>44.187955</v>
      </c>
      <c r="T73" s="109">
        <f t="shared" si="13"/>
        <v>3064600</v>
      </c>
      <c r="U73" s="103">
        <f t="shared" si="14"/>
        <v>-0.5938784833257195</v>
      </c>
      <c r="V73" s="103">
        <f t="shared" si="15"/>
        <v>44.04561</v>
      </c>
      <c r="W73" s="103">
        <f t="shared" si="16"/>
        <v>0.20335</v>
      </c>
      <c r="X73" s="103">
        <f t="shared" si="17"/>
        <v>0</v>
      </c>
      <c r="Y73" s="103">
        <f t="shared" si="18"/>
        <v>45.294788000000004</v>
      </c>
      <c r="Z73" s="237">
        <f t="shared" si="19"/>
        <v>-1.0458280000000073</v>
      </c>
      <c r="AA73"/>
      <c r="AB73"/>
    </row>
    <row r="74" spans="1:28" s="7" customFormat="1" ht="15">
      <c r="A74" s="193" t="s">
        <v>195</v>
      </c>
      <c r="B74" s="164">
        <v>19772518</v>
      </c>
      <c r="C74" s="162">
        <v>1577430</v>
      </c>
      <c r="D74" s="170">
        <v>0.09</v>
      </c>
      <c r="E74" s="164">
        <v>732010</v>
      </c>
      <c r="F74" s="112">
        <v>142278</v>
      </c>
      <c r="G74" s="170">
        <v>0.24</v>
      </c>
      <c r="H74" s="164">
        <v>45364</v>
      </c>
      <c r="I74" s="112">
        <v>10310</v>
      </c>
      <c r="J74" s="170">
        <v>0.29</v>
      </c>
      <c r="K74" s="164">
        <v>20549892</v>
      </c>
      <c r="L74" s="112">
        <v>1730018</v>
      </c>
      <c r="M74" s="127">
        <v>0.09</v>
      </c>
      <c r="N74" s="112">
        <v>20525148</v>
      </c>
      <c r="O74" s="173">
        <f t="shared" si="10"/>
        <v>0.9987959060806743</v>
      </c>
      <c r="P74" s="108">
        <f>Volume!K74</f>
        <v>110.7</v>
      </c>
      <c r="Q74" s="69">
        <f>Volume!J74</f>
        <v>109.55</v>
      </c>
      <c r="R74" s="237">
        <f t="shared" si="11"/>
        <v>225.12406686</v>
      </c>
      <c r="S74" s="103">
        <f t="shared" si="12"/>
        <v>224.85299634</v>
      </c>
      <c r="T74" s="109">
        <f t="shared" si="13"/>
        <v>18819874</v>
      </c>
      <c r="U74" s="103">
        <f t="shared" si="14"/>
        <v>9.19250575216391</v>
      </c>
      <c r="V74" s="103">
        <f t="shared" si="15"/>
        <v>216.60793469</v>
      </c>
      <c r="W74" s="103">
        <f t="shared" si="16"/>
        <v>8.01916955</v>
      </c>
      <c r="X74" s="103">
        <f t="shared" si="17"/>
        <v>0.49696262</v>
      </c>
      <c r="Y74" s="103">
        <f t="shared" si="18"/>
        <v>208.33600518</v>
      </c>
      <c r="Z74" s="237">
        <f t="shared" si="19"/>
        <v>16.78806168</v>
      </c>
      <c r="AA74"/>
      <c r="AB74"/>
    </row>
    <row r="75" spans="1:28" s="7" customFormat="1" ht="15">
      <c r="A75" s="193" t="s">
        <v>290</v>
      </c>
      <c r="B75" s="164">
        <v>7099400</v>
      </c>
      <c r="C75" s="162">
        <v>291200</v>
      </c>
      <c r="D75" s="170">
        <v>0.04</v>
      </c>
      <c r="E75" s="164">
        <v>526400</v>
      </c>
      <c r="F75" s="112">
        <v>42000</v>
      </c>
      <c r="G75" s="170">
        <v>0.09</v>
      </c>
      <c r="H75" s="164">
        <v>19600</v>
      </c>
      <c r="I75" s="112">
        <v>4200</v>
      </c>
      <c r="J75" s="170">
        <v>0.27</v>
      </c>
      <c r="K75" s="164">
        <v>7645400</v>
      </c>
      <c r="L75" s="112">
        <v>337400</v>
      </c>
      <c r="M75" s="127">
        <v>0.05</v>
      </c>
      <c r="N75" s="112">
        <v>7600600</v>
      </c>
      <c r="O75" s="173">
        <f t="shared" si="10"/>
        <v>0.9941402673503021</v>
      </c>
      <c r="P75" s="108">
        <f>Volume!K75</f>
        <v>99.6</v>
      </c>
      <c r="Q75" s="69">
        <f>Volume!J75</f>
        <v>98.65</v>
      </c>
      <c r="R75" s="237">
        <f t="shared" si="11"/>
        <v>75.421871</v>
      </c>
      <c r="S75" s="103">
        <f t="shared" si="12"/>
        <v>74.979919</v>
      </c>
      <c r="T75" s="109">
        <f t="shared" si="13"/>
        <v>7308000</v>
      </c>
      <c r="U75" s="103">
        <f t="shared" si="14"/>
        <v>4.616858237547892</v>
      </c>
      <c r="V75" s="103">
        <f t="shared" si="15"/>
        <v>70.035581</v>
      </c>
      <c r="W75" s="103">
        <f t="shared" si="16"/>
        <v>5.192936</v>
      </c>
      <c r="X75" s="103">
        <f t="shared" si="17"/>
        <v>0.193354</v>
      </c>
      <c r="Y75" s="103">
        <f t="shared" si="18"/>
        <v>72.78768</v>
      </c>
      <c r="Z75" s="237">
        <f t="shared" si="19"/>
        <v>2.6341910000000013</v>
      </c>
      <c r="AA75"/>
      <c r="AB75" s="77"/>
    </row>
    <row r="76" spans="1:28" s="7" customFormat="1" ht="15">
      <c r="A76" s="193" t="s">
        <v>197</v>
      </c>
      <c r="B76" s="164">
        <v>2759250</v>
      </c>
      <c r="C76" s="162">
        <v>-5850</v>
      </c>
      <c r="D76" s="170">
        <v>0</v>
      </c>
      <c r="E76" s="164">
        <v>14300</v>
      </c>
      <c r="F76" s="112">
        <v>2600</v>
      </c>
      <c r="G76" s="170">
        <v>0.22</v>
      </c>
      <c r="H76" s="164">
        <v>0</v>
      </c>
      <c r="I76" s="112">
        <v>0</v>
      </c>
      <c r="J76" s="170">
        <v>0</v>
      </c>
      <c r="K76" s="164">
        <v>2773550</v>
      </c>
      <c r="L76" s="112">
        <v>-3250</v>
      </c>
      <c r="M76" s="127">
        <v>0</v>
      </c>
      <c r="N76" s="112">
        <v>2767700</v>
      </c>
      <c r="O76" s="173">
        <f t="shared" si="10"/>
        <v>0.9978907897820483</v>
      </c>
      <c r="P76" s="108">
        <f>Volume!K76</f>
        <v>338.1</v>
      </c>
      <c r="Q76" s="69">
        <f>Volume!J76</f>
        <v>347.75</v>
      </c>
      <c r="R76" s="237">
        <f t="shared" si="11"/>
        <v>96.45020125</v>
      </c>
      <c r="S76" s="103">
        <f t="shared" si="12"/>
        <v>96.2467675</v>
      </c>
      <c r="T76" s="109">
        <f t="shared" si="13"/>
        <v>2776800</v>
      </c>
      <c r="U76" s="103">
        <f t="shared" si="14"/>
        <v>-0.11704119850187267</v>
      </c>
      <c r="V76" s="103">
        <f t="shared" si="15"/>
        <v>95.95291875</v>
      </c>
      <c r="W76" s="103">
        <f t="shared" si="16"/>
        <v>0.4972825</v>
      </c>
      <c r="X76" s="103">
        <f t="shared" si="17"/>
        <v>0</v>
      </c>
      <c r="Y76" s="103">
        <f t="shared" si="18"/>
        <v>93.88360800000001</v>
      </c>
      <c r="Z76" s="237">
        <f t="shared" si="19"/>
        <v>2.566593249999997</v>
      </c>
      <c r="AA76"/>
      <c r="AB76" s="77"/>
    </row>
    <row r="77" spans="1:28" s="7" customFormat="1" ht="15">
      <c r="A77" s="193" t="s">
        <v>4</v>
      </c>
      <c r="B77" s="164">
        <v>1002000</v>
      </c>
      <c r="C77" s="162">
        <v>69900</v>
      </c>
      <c r="D77" s="170">
        <v>0.07</v>
      </c>
      <c r="E77" s="164">
        <v>0</v>
      </c>
      <c r="F77" s="112">
        <v>0</v>
      </c>
      <c r="G77" s="170">
        <v>0</v>
      </c>
      <c r="H77" s="164">
        <v>0</v>
      </c>
      <c r="I77" s="112">
        <v>0</v>
      </c>
      <c r="J77" s="170">
        <v>0</v>
      </c>
      <c r="K77" s="164">
        <v>1002000</v>
      </c>
      <c r="L77" s="112">
        <v>69900</v>
      </c>
      <c r="M77" s="127">
        <v>0.07</v>
      </c>
      <c r="N77" s="112">
        <v>1001100</v>
      </c>
      <c r="O77" s="173">
        <f t="shared" si="10"/>
        <v>0.9991017964071857</v>
      </c>
      <c r="P77" s="108">
        <f>Volume!K77</f>
        <v>1833.1</v>
      </c>
      <c r="Q77" s="69">
        <f>Volume!J77</f>
        <v>1819.7</v>
      </c>
      <c r="R77" s="237">
        <f t="shared" si="11"/>
        <v>182.33394</v>
      </c>
      <c r="S77" s="103">
        <f t="shared" si="12"/>
        <v>182.170167</v>
      </c>
      <c r="T77" s="109">
        <f t="shared" si="13"/>
        <v>932100</v>
      </c>
      <c r="U77" s="103">
        <f t="shared" si="14"/>
        <v>7.4991953653041525</v>
      </c>
      <c r="V77" s="103">
        <f t="shared" si="15"/>
        <v>182.33394</v>
      </c>
      <c r="W77" s="103">
        <f t="shared" si="16"/>
        <v>0</v>
      </c>
      <c r="X77" s="103">
        <f t="shared" si="17"/>
        <v>0</v>
      </c>
      <c r="Y77" s="103">
        <f t="shared" si="18"/>
        <v>170.863251</v>
      </c>
      <c r="Z77" s="237">
        <f t="shared" si="19"/>
        <v>11.470689000000021</v>
      </c>
      <c r="AA77"/>
      <c r="AB77" s="77"/>
    </row>
    <row r="78" spans="1:28" s="7" customFormat="1" ht="15">
      <c r="A78" s="193" t="s">
        <v>79</v>
      </c>
      <c r="B78" s="164">
        <v>1513400</v>
      </c>
      <c r="C78" s="162">
        <v>51400</v>
      </c>
      <c r="D78" s="170">
        <v>0.04</v>
      </c>
      <c r="E78" s="164">
        <v>800</v>
      </c>
      <c r="F78" s="112">
        <v>0</v>
      </c>
      <c r="G78" s="170">
        <v>0</v>
      </c>
      <c r="H78" s="164">
        <v>0</v>
      </c>
      <c r="I78" s="112">
        <v>0</v>
      </c>
      <c r="J78" s="170">
        <v>0</v>
      </c>
      <c r="K78" s="164">
        <v>1514200</v>
      </c>
      <c r="L78" s="112">
        <v>51400</v>
      </c>
      <c r="M78" s="127">
        <v>0.04</v>
      </c>
      <c r="N78" s="112">
        <v>1511800</v>
      </c>
      <c r="O78" s="173">
        <f t="shared" si="10"/>
        <v>0.9984150046229032</v>
      </c>
      <c r="P78" s="108">
        <f>Volume!K78</f>
        <v>1127.2</v>
      </c>
      <c r="Q78" s="69">
        <f>Volume!J78</f>
        <v>1105.55</v>
      </c>
      <c r="R78" s="237">
        <f t="shared" si="11"/>
        <v>167.402381</v>
      </c>
      <c r="S78" s="103">
        <f t="shared" si="12"/>
        <v>167.137049</v>
      </c>
      <c r="T78" s="109">
        <f t="shared" si="13"/>
        <v>1462800</v>
      </c>
      <c r="U78" s="103">
        <f t="shared" si="14"/>
        <v>3.5138091331692642</v>
      </c>
      <c r="V78" s="103">
        <f t="shared" si="15"/>
        <v>167.313937</v>
      </c>
      <c r="W78" s="103">
        <f t="shared" si="16"/>
        <v>0.088444</v>
      </c>
      <c r="X78" s="103">
        <f t="shared" si="17"/>
        <v>0</v>
      </c>
      <c r="Y78" s="103">
        <f t="shared" si="18"/>
        <v>164.886816</v>
      </c>
      <c r="Z78" s="237">
        <f t="shared" si="19"/>
        <v>2.515564999999981</v>
      </c>
      <c r="AA78"/>
      <c r="AB78" s="77"/>
    </row>
    <row r="79" spans="1:28" s="58" customFormat="1" ht="15">
      <c r="A79" s="193" t="s">
        <v>196</v>
      </c>
      <c r="B79" s="164">
        <v>1397600</v>
      </c>
      <c r="C79" s="162">
        <v>84400</v>
      </c>
      <c r="D79" s="170">
        <v>0.06</v>
      </c>
      <c r="E79" s="164">
        <v>3200</v>
      </c>
      <c r="F79" s="112">
        <v>2400</v>
      </c>
      <c r="G79" s="170">
        <v>3</v>
      </c>
      <c r="H79" s="164">
        <v>800</v>
      </c>
      <c r="I79" s="112">
        <v>0</v>
      </c>
      <c r="J79" s="170">
        <v>0</v>
      </c>
      <c r="K79" s="164">
        <v>1401600</v>
      </c>
      <c r="L79" s="112">
        <v>86800</v>
      </c>
      <c r="M79" s="127">
        <v>0.07</v>
      </c>
      <c r="N79" s="112">
        <v>1385200</v>
      </c>
      <c r="O79" s="173">
        <f t="shared" si="10"/>
        <v>0.9882990867579908</v>
      </c>
      <c r="P79" s="108">
        <f>Volume!K79</f>
        <v>716.35</v>
      </c>
      <c r="Q79" s="69">
        <f>Volume!J79</f>
        <v>701.2</v>
      </c>
      <c r="R79" s="237">
        <f t="shared" si="11"/>
        <v>98.28019200000001</v>
      </c>
      <c r="S79" s="103">
        <f t="shared" si="12"/>
        <v>97.13022400000001</v>
      </c>
      <c r="T79" s="109">
        <f t="shared" si="13"/>
        <v>1314800</v>
      </c>
      <c r="U79" s="103">
        <f t="shared" si="14"/>
        <v>6.6017645269242475</v>
      </c>
      <c r="V79" s="103">
        <f t="shared" si="15"/>
        <v>97.99971200000002</v>
      </c>
      <c r="W79" s="103">
        <f t="shared" si="16"/>
        <v>0.224384</v>
      </c>
      <c r="X79" s="103">
        <f t="shared" si="17"/>
        <v>0.056096</v>
      </c>
      <c r="Y79" s="103">
        <f t="shared" si="18"/>
        <v>94.185698</v>
      </c>
      <c r="Z79" s="237">
        <f t="shared" si="19"/>
        <v>4.094494000000012</v>
      </c>
      <c r="AA79"/>
      <c r="AB79" s="77"/>
    </row>
    <row r="80" spans="1:28" s="7" customFormat="1" ht="15">
      <c r="A80" s="193" t="s">
        <v>437</v>
      </c>
      <c r="B80" s="164">
        <v>29816930</v>
      </c>
      <c r="C80" s="162">
        <v>-70180</v>
      </c>
      <c r="D80" s="170">
        <v>0</v>
      </c>
      <c r="E80" s="164">
        <v>3282510</v>
      </c>
      <c r="F80" s="112">
        <v>148335</v>
      </c>
      <c r="G80" s="170">
        <v>0.05</v>
      </c>
      <c r="H80" s="164">
        <v>759220</v>
      </c>
      <c r="I80" s="112">
        <v>162690</v>
      </c>
      <c r="J80" s="170">
        <v>0.27</v>
      </c>
      <c r="K80" s="164">
        <v>33858660</v>
      </c>
      <c r="L80" s="112">
        <v>240845</v>
      </c>
      <c r="M80" s="127">
        <v>0.01</v>
      </c>
      <c r="N80" s="112">
        <v>33622600</v>
      </c>
      <c r="O80" s="173">
        <f t="shared" si="10"/>
        <v>0.9930280761258715</v>
      </c>
      <c r="P80" s="108">
        <f>Volume!K80</f>
        <v>148.85</v>
      </c>
      <c r="Q80" s="69">
        <f>Volume!J80</f>
        <v>153</v>
      </c>
      <c r="R80" s="237">
        <f t="shared" si="11"/>
        <v>518.037498</v>
      </c>
      <c r="S80" s="103">
        <f t="shared" si="12"/>
        <v>514.42578</v>
      </c>
      <c r="T80" s="109">
        <f t="shared" si="13"/>
        <v>33617815</v>
      </c>
      <c r="U80" s="103">
        <f t="shared" si="14"/>
        <v>0.716420742989989</v>
      </c>
      <c r="V80" s="103">
        <f t="shared" si="15"/>
        <v>456.199029</v>
      </c>
      <c r="W80" s="103">
        <f t="shared" si="16"/>
        <v>50.222403</v>
      </c>
      <c r="X80" s="103">
        <f t="shared" si="17"/>
        <v>11.616066</v>
      </c>
      <c r="Y80" s="103">
        <f t="shared" si="18"/>
        <v>500.401176275</v>
      </c>
      <c r="Z80" s="237">
        <f t="shared" si="19"/>
        <v>17.636321725000016</v>
      </c>
      <c r="AB80" s="77"/>
    </row>
    <row r="81" spans="1:28" s="58" customFormat="1" ht="15">
      <c r="A81" s="193" t="s">
        <v>198</v>
      </c>
      <c r="B81" s="164">
        <v>9533000</v>
      </c>
      <c r="C81" s="162">
        <v>529000</v>
      </c>
      <c r="D81" s="170">
        <v>0.06</v>
      </c>
      <c r="E81" s="164">
        <v>1072000</v>
      </c>
      <c r="F81" s="112">
        <v>213000</v>
      </c>
      <c r="G81" s="170">
        <v>0.25</v>
      </c>
      <c r="H81" s="164">
        <v>211000</v>
      </c>
      <c r="I81" s="112">
        <v>55000</v>
      </c>
      <c r="J81" s="170">
        <v>0.35</v>
      </c>
      <c r="K81" s="164">
        <v>10816000</v>
      </c>
      <c r="L81" s="112">
        <v>797000</v>
      </c>
      <c r="M81" s="127">
        <v>0.08</v>
      </c>
      <c r="N81" s="112">
        <v>10790000</v>
      </c>
      <c r="O81" s="173">
        <f t="shared" si="10"/>
        <v>0.9975961538461539</v>
      </c>
      <c r="P81" s="108">
        <f>Volume!K81</f>
        <v>195.6</v>
      </c>
      <c r="Q81" s="69">
        <f>Volume!J81</f>
        <v>191.55</v>
      </c>
      <c r="R81" s="237">
        <f t="shared" si="11"/>
        <v>207.18048000000002</v>
      </c>
      <c r="S81" s="103">
        <f t="shared" si="12"/>
        <v>206.68245000000002</v>
      </c>
      <c r="T81" s="109">
        <f t="shared" si="13"/>
        <v>10019000</v>
      </c>
      <c r="U81" s="103">
        <f t="shared" si="14"/>
        <v>7.954885717137438</v>
      </c>
      <c r="V81" s="103">
        <f t="shared" si="15"/>
        <v>182.604615</v>
      </c>
      <c r="W81" s="103">
        <f t="shared" si="16"/>
        <v>20.53416</v>
      </c>
      <c r="X81" s="103">
        <f t="shared" si="17"/>
        <v>4.041705</v>
      </c>
      <c r="Y81" s="103">
        <f t="shared" si="18"/>
        <v>195.97164</v>
      </c>
      <c r="Z81" s="237">
        <f t="shared" si="19"/>
        <v>11.20884000000001</v>
      </c>
      <c r="AA81" s="78"/>
      <c r="AB81" s="77"/>
    </row>
    <row r="82" spans="1:28" s="58" customFormat="1" ht="15">
      <c r="A82" s="193" t="s">
        <v>199</v>
      </c>
      <c r="B82" s="164">
        <v>3464500</v>
      </c>
      <c r="C82" s="162">
        <v>-33800</v>
      </c>
      <c r="D82" s="170">
        <v>-0.01</v>
      </c>
      <c r="E82" s="164">
        <v>91000</v>
      </c>
      <c r="F82" s="112">
        <v>6500</v>
      </c>
      <c r="G82" s="170">
        <v>0.08</v>
      </c>
      <c r="H82" s="164">
        <v>23400</v>
      </c>
      <c r="I82" s="112">
        <v>7800</v>
      </c>
      <c r="J82" s="170">
        <v>0.5</v>
      </c>
      <c r="K82" s="164">
        <v>3578900</v>
      </c>
      <c r="L82" s="112">
        <v>-19500</v>
      </c>
      <c r="M82" s="127">
        <v>-0.01</v>
      </c>
      <c r="N82" s="112">
        <v>3541200</v>
      </c>
      <c r="O82" s="173">
        <f t="shared" si="10"/>
        <v>0.9894660370504904</v>
      </c>
      <c r="P82" s="108">
        <f>Volume!K82</f>
        <v>277</v>
      </c>
      <c r="Q82" s="69">
        <f>Volume!J82</f>
        <v>271.85</v>
      </c>
      <c r="R82" s="237">
        <f t="shared" si="11"/>
        <v>97.29239650000001</v>
      </c>
      <c r="S82" s="103">
        <f t="shared" si="12"/>
        <v>96.26752200000001</v>
      </c>
      <c r="T82" s="109">
        <f t="shared" si="13"/>
        <v>3598400</v>
      </c>
      <c r="U82" s="103">
        <f t="shared" si="14"/>
        <v>-0.541907514450867</v>
      </c>
      <c r="V82" s="103">
        <f t="shared" si="15"/>
        <v>94.18243250000002</v>
      </c>
      <c r="W82" s="103">
        <f t="shared" si="16"/>
        <v>2.4738350000000002</v>
      </c>
      <c r="X82" s="103">
        <f t="shared" si="17"/>
        <v>0.6361290000000001</v>
      </c>
      <c r="Y82" s="103">
        <f t="shared" si="18"/>
        <v>99.67568</v>
      </c>
      <c r="Z82" s="237">
        <f t="shared" si="19"/>
        <v>-2.3832834999999903</v>
      </c>
      <c r="AA82" s="78"/>
      <c r="AB82" s="77"/>
    </row>
    <row r="83" spans="1:28" s="58" customFormat="1" ht="15">
      <c r="A83" s="193" t="s">
        <v>401</v>
      </c>
      <c r="B83" s="164">
        <v>265750</v>
      </c>
      <c r="C83" s="162">
        <v>-12000</v>
      </c>
      <c r="D83" s="170">
        <v>-0.04</v>
      </c>
      <c r="E83" s="164">
        <v>0</v>
      </c>
      <c r="F83" s="112">
        <v>0</v>
      </c>
      <c r="G83" s="170">
        <v>0</v>
      </c>
      <c r="H83" s="164">
        <v>0</v>
      </c>
      <c r="I83" s="112">
        <v>0</v>
      </c>
      <c r="J83" s="170">
        <v>0</v>
      </c>
      <c r="K83" s="164">
        <v>265750</v>
      </c>
      <c r="L83" s="112">
        <v>-12000</v>
      </c>
      <c r="M83" s="127">
        <v>-0.04</v>
      </c>
      <c r="N83" s="112">
        <v>264500</v>
      </c>
      <c r="O83" s="173">
        <f t="shared" si="10"/>
        <v>0.9952963311382879</v>
      </c>
      <c r="P83" s="108">
        <f>Volume!K83</f>
        <v>556.15</v>
      </c>
      <c r="Q83" s="69">
        <f>Volume!J83</f>
        <v>545.35</v>
      </c>
      <c r="R83" s="237">
        <f t="shared" si="11"/>
        <v>14.49267625</v>
      </c>
      <c r="S83" s="103">
        <f t="shared" si="12"/>
        <v>14.4245075</v>
      </c>
      <c r="T83" s="109">
        <f t="shared" si="13"/>
        <v>277750</v>
      </c>
      <c r="U83" s="103">
        <f t="shared" si="14"/>
        <v>-4.32043204320432</v>
      </c>
      <c r="V83" s="103">
        <f t="shared" si="15"/>
        <v>14.49267625</v>
      </c>
      <c r="W83" s="103">
        <f t="shared" si="16"/>
        <v>0</v>
      </c>
      <c r="X83" s="103">
        <f t="shared" si="17"/>
        <v>0</v>
      </c>
      <c r="Y83" s="103">
        <f t="shared" si="18"/>
        <v>15.44706625</v>
      </c>
      <c r="Z83" s="237">
        <f t="shared" si="19"/>
        <v>-0.9543900000000001</v>
      </c>
      <c r="AA83" s="78"/>
      <c r="AB83" s="77"/>
    </row>
    <row r="84" spans="1:28" s="58" customFormat="1" ht="15">
      <c r="A84" s="193" t="s">
        <v>417</v>
      </c>
      <c r="B84" s="164">
        <v>9555000</v>
      </c>
      <c r="C84" s="162">
        <v>18750</v>
      </c>
      <c r="D84" s="170">
        <v>0</v>
      </c>
      <c r="E84" s="164">
        <v>438750</v>
      </c>
      <c r="F84" s="112">
        <v>22500</v>
      </c>
      <c r="G84" s="170">
        <v>0.05</v>
      </c>
      <c r="H84" s="164">
        <v>18750</v>
      </c>
      <c r="I84" s="112">
        <v>0</v>
      </c>
      <c r="J84" s="170">
        <v>0</v>
      </c>
      <c r="K84" s="164">
        <v>10012500</v>
      </c>
      <c r="L84" s="112">
        <v>41250</v>
      </c>
      <c r="M84" s="127">
        <v>0</v>
      </c>
      <c r="N84" s="112">
        <v>9900000</v>
      </c>
      <c r="O84" s="173">
        <f t="shared" si="10"/>
        <v>0.9887640449438202</v>
      </c>
      <c r="P84" s="108">
        <f>Volume!K84</f>
        <v>56.15</v>
      </c>
      <c r="Q84" s="69">
        <f>Volume!J84</f>
        <v>55.35</v>
      </c>
      <c r="R84" s="237">
        <f t="shared" si="11"/>
        <v>55.4191875</v>
      </c>
      <c r="S84" s="103">
        <f t="shared" si="12"/>
        <v>54.7965</v>
      </c>
      <c r="T84" s="109">
        <f t="shared" si="13"/>
        <v>9971250</v>
      </c>
      <c r="U84" s="103">
        <f t="shared" si="14"/>
        <v>0.4136893569010906</v>
      </c>
      <c r="V84" s="103">
        <f t="shared" si="15"/>
        <v>52.886925</v>
      </c>
      <c r="W84" s="103">
        <f t="shared" si="16"/>
        <v>2.42848125</v>
      </c>
      <c r="X84" s="103">
        <f t="shared" si="17"/>
        <v>0.10378125</v>
      </c>
      <c r="Y84" s="103">
        <f t="shared" si="18"/>
        <v>55.98856875</v>
      </c>
      <c r="Z84" s="237">
        <f t="shared" si="19"/>
        <v>-0.5693812499999993</v>
      </c>
      <c r="AA84" s="78"/>
      <c r="AB84" s="77"/>
    </row>
    <row r="85" spans="1:28" s="7" customFormat="1" ht="15">
      <c r="A85" s="193" t="s">
        <v>43</v>
      </c>
      <c r="B85" s="164">
        <v>627600</v>
      </c>
      <c r="C85" s="162">
        <v>7350</v>
      </c>
      <c r="D85" s="170">
        <v>0.01</v>
      </c>
      <c r="E85" s="164">
        <v>450</v>
      </c>
      <c r="F85" s="112">
        <v>0</v>
      </c>
      <c r="G85" s="170">
        <v>0</v>
      </c>
      <c r="H85" s="164">
        <v>150</v>
      </c>
      <c r="I85" s="112">
        <v>0</v>
      </c>
      <c r="J85" s="170">
        <v>0</v>
      </c>
      <c r="K85" s="164">
        <v>628200</v>
      </c>
      <c r="L85" s="112">
        <v>7350</v>
      </c>
      <c r="M85" s="127">
        <v>0.01</v>
      </c>
      <c r="N85" s="112">
        <v>626550</v>
      </c>
      <c r="O85" s="173">
        <f t="shared" si="10"/>
        <v>0.9973734479465138</v>
      </c>
      <c r="P85" s="108">
        <f>Volume!K85</f>
        <v>2373.65</v>
      </c>
      <c r="Q85" s="69">
        <f>Volume!J85</f>
        <v>2402</v>
      </c>
      <c r="R85" s="237">
        <f t="shared" si="11"/>
        <v>150.89364</v>
      </c>
      <c r="S85" s="103">
        <f t="shared" si="12"/>
        <v>150.49731</v>
      </c>
      <c r="T85" s="109">
        <f t="shared" si="13"/>
        <v>620850</v>
      </c>
      <c r="U85" s="103">
        <f t="shared" si="14"/>
        <v>1.1838608359507128</v>
      </c>
      <c r="V85" s="103">
        <f t="shared" si="15"/>
        <v>150.74952</v>
      </c>
      <c r="W85" s="103">
        <f t="shared" si="16"/>
        <v>0.10809</v>
      </c>
      <c r="X85" s="103">
        <f t="shared" si="17"/>
        <v>0.03603</v>
      </c>
      <c r="Y85" s="103">
        <f t="shared" si="18"/>
        <v>147.36806025</v>
      </c>
      <c r="Z85" s="237">
        <f t="shared" si="19"/>
        <v>3.5255797499999915</v>
      </c>
      <c r="AB85" s="77"/>
    </row>
    <row r="86" spans="1:28" s="7" customFormat="1" ht="15">
      <c r="A86" s="193" t="s">
        <v>200</v>
      </c>
      <c r="B86" s="164">
        <v>7865900</v>
      </c>
      <c r="C86" s="162">
        <v>-29050</v>
      </c>
      <c r="D86" s="170">
        <v>0</v>
      </c>
      <c r="E86" s="164">
        <v>262150</v>
      </c>
      <c r="F86" s="112">
        <v>63350</v>
      </c>
      <c r="G86" s="170">
        <v>0.32</v>
      </c>
      <c r="H86" s="164">
        <v>49350</v>
      </c>
      <c r="I86" s="112">
        <v>0</v>
      </c>
      <c r="J86" s="170">
        <v>0</v>
      </c>
      <c r="K86" s="164">
        <v>8177400</v>
      </c>
      <c r="L86" s="112">
        <v>34300</v>
      </c>
      <c r="M86" s="127">
        <v>0</v>
      </c>
      <c r="N86" s="112">
        <v>7633850</v>
      </c>
      <c r="O86" s="173">
        <f t="shared" si="10"/>
        <v>0.9335302174285225</v>
      </c>
      <c r="P86" s="108">
        <f>Volume!K86</f>
        <v>911.2</v>
      </c>
      <c r="Q86" s="69">
        <f>Volume!J86</f>
        <v>909.1</v>
      </c>
      <c r="R86" s="237">
        <f t="shared" si="11"/>
        <v>743.407434</v>
      </c>
      <c r="S86" s="103">
        <f t="shared" si="12"/>
        <v>693.9933035</v>
      </c>
      <c r="T86" s="109">
        <f t="shared" si="13"/>
        <v>8143100</v>
      </c>
      <c r="U86" s="103">
        <f t="shared" si="14"/>
        <v>0.42121550760766785</v>
      </c>
      <c r="V86" s="103">
        <f t="shared" si="15"/>
        <v>715.088969</v>
      </c>
      <c r="W86" s="103">
        <f t="shared" si="16"/>
        <v>23.8320565</v>
      </c>
      <c r="X86" s="103">
        <f t="shared" si="17"/>
        <v>4.4864085</v>
      </c>
      <c r="Y86" s="103">
        <f t="shared" si="18"/>
        <v>741.999272</v>
      </c>
      <c r="Z86" s="237">
        <f t="shared" si="19"/>
        <v>1.4081619999999475</v>
      </c>
      <c r="AB86" s="77"/>
    </row>
    <row r="87" spans="1:28" s="58" customFormat="1" ht="15">
      <c r="A87" s="193" t="s">
        <v>141</v>
      </c>
      <c r="B87" s="164">
        <v>50517600</v>
      </c>
      <c r="C87" s="162">
        <v>674400</v>
      </c>
      <c r="D87" s="170">
        <v>0.01</v>
      </c>
      <c r="E87" s="164">
        <v>6093600</v>
      </c>
      <c r="F87" s="112">
        <v>820800</v>
      </c>
      <c r="G87" s="170">
        <v>0.16</v>
      </c>
      <c r="H87" s="164">
        <v>1387200</v>
      </c>
      <c r="I87" s="112">
        <v>225600</v>
      </c>
      <c r="J87" s="170">
        <v>0.19</v>
      </c>
      <c r="K87" s="164">
        <v>57998400</v>
      </c>
      <c r="L87" s="112">
        <v>1720800</v>
      </c>
      <c r="M87" s="127">
        <v>0.03</v>
      </c>
      <c r="N87" s="112">
        <v>57350400</v>
      </c>
      <c r="O87" s="173">
        <f t="shared" si="10"/>
        <v>0.9888272779938757</v>
      </c>
      <c r="P87" s="108">
        <f>Volume!K87</f>
        <v>100.8</v>
      </c>
      <c r="Q87" s="69">
        <f>Volume!J87</f>
        <v>101.45</v>
      </c>
      <c r="R87" s="237">
        <f t="shared" si="11"/>
        <v>588.393768</v>
      </c>
      <c r="S87" s="103">
        <f t="shared" si="12"/>
        <v>581.819808</v>
      </c>
      <c r="T87" s="109">
        <f t="shared" si="13"/>
        <v>56277600</v>
      </c>
      <c r="U87" s="103">
        <f t="shared" si="14"/>
        <v>3.0576996886860845</v>
      </c>
      <c r="V87" s="103">
        <f t="shared" si="15"/>
        <v>512.501052</v>
      </c>
      <c r="W87" s="103">
        <f t="shared" si="16"/>
        <v>61.819572</v>
      </c>
      <c r="X87" s="103">
        <f t="shared" si="17"/>
        <v>14.073144</v>
      </c>
      <c r="Y87" s="103">
        <f t="shared" si="18"/>
        <v>567.278208</v>
      </c>
      <c r="Z87" s="237">
        <f t="shared" si="19"/>
        <v>21.115560000000073</v>
      </c>
      <c r="AA87" s="78"/>
      <c r="AB87" s="77"/>
    </row>
    <row r="88" spans="1:28" s="58" customFormat="1" ht="15">
      <c r="A88" s="193" t="s">
        <v>398</v>
      </c>
      <c r="B88" s="164">
        <v>32051700</v>
      </c>
      <c r="C88" s="162">
        <v>407700</v>
      </c>
      <c r="D88" s="170">
        <v>0.01</v>
      </c>
      <c r="E88" s="164">
        <v>5969700</v>
      </c>
      <c r="F88" s="112">
        <v>415800</v>
      </c>
      <c r="G88" s="170">
        <v>0.07</v>
      </c>
      <c r="H88" s="164">
        <v>456300</v>
      </c>
      <c r="I88" s="112">
        <v>16200</v>
      </c>
      <c r="J88" s="170">
        <v>0.04</v>
      </c>
      <c r="K88" s="164">
        <v>38477700</v>
      </c>
      <c r="L88" s="112">
        <v>839700</v>
      </c>
      <c r="M88" s="127">
        <v>0.02</v>
      </c>
      <c r="N88" s="112">
        <v>37978200</v>
      </c>
      <c r="O88" s="173">
        <f t="shared" si="10"/>
        <v>0.9870184548452741</v>
      </c>
      <c r="P88" s="108">
        <f>Volume!K88</f>
        <v>121.95</v>
      </c>
      <c r="Q88" s="69">
        <f>Volume!J88</f>
        <v>121.05</v>
      </c>
      <c r="R88" s="237">
        <f t="shared" si="11"/>
        <v>465.7725585</v>
      </c>
      <c r="S88" s="103">
        <f t="shared" si="12"/>
        <v>459.726111</v>
      </c>
      <c r="T88" s="109">
        <f t="shared" si="13"/>
        <v>37638000</v>
      </c>
      <c r="U88" s="103">
        <f t="shared" si="14"/>
        <v>2.230989956958393</v>
      </c>
      <c r="V88" s="103">
        <f t="shared" si="15"/>
        <v>387.9858285</v>
      </c>
      <c r="W88" s="103">
        <f t="shared" si="16"/>
        <v>72.2632185</v>
      </c>
      <c r="X88" s="103">
        <f t="shared" si="17"/>
        <v>5.5235115</v>
      </c>
      <c r="Y88" s="103">
        <f t="shared" si="18"/>
        <v>458.99541</v>
      </c>
      <c r="Z88" s="237">
        <f t="shared" si="19"/>
        <v>6.77714850000001</v>
      </c>
      <c r="AA88" s="78"/>
      <c r="AB88" s="77"/>
    </row>
    <row r="89" spans="1:28" s="7" customFormat="1" ht="15">
      <c r="A89" s="193" t="s">
        <v>184</v>
      </c>
      <c r="B89" s="164">
        <v>11915050</v>
      </c>
      <c r="C89" s="162">
        <v>946950</v>
      </c>
      <c r="D89" s="170">
        <v>0.09</v>
      </c>
      <c r="E89" s="164">
        <v>1778850</v>
      </c>
      <c r="F89" s="112">
        <v>118000</v>
      </c>
      <c r="G89" s="170">
        <v>0.07</v>
      </c>
      <c r="H89" s="164">
        <v>238950</v>
      </c>
      <c r="I89" s="112">
        <v>17700</v>
      </c>
      <c r="J89" s="170">
        <v>0.08</v>
      </c>
      <c r="K89" s="164">
        <v>13932850</v>
      </c>
      <c r="L89" s="112">
        <v>1082650</v>
      </c>
      <c r="M89" s="127">
        <v>0.08</v>
      </c>
      <c r="N89" s="112">
        <v>13747000</v>
      </c>
      <c r="O89" s="173">
        <f t="shared" si="10"/>
        <v>0.9866610205377938</v>
      </c>
      <c r="P89" s="108">
        <f>Volume!K89</f>
        <v>114.9</v>
      </c>
      <c r="Q89" s="69">
        <f>Volume!J89</f>
        <v>112.65</v>
      </c>
      <c r="R89" s="237">
        <f t="shared" si="11"/>
        <v>156.95355525</v>
      </c>
      <c r="S89" s="103">
        <f t="shared" si="12"/>
        <v>154.859955</v>
      </c>
      <c r="T89" s="109">
        <f t="shared" si="13"/>
        <v>12850200</v>
      </c>
      <c r="U89" s="103">
        <f t="shared" si="14"/>
        <v>8.425160697887971</v>
      </c>
      <c r="V89" s="103">
        <f t="shared" si="15"/>
        <v>134.22303825</v>
      </c>
      <c r="W89" s="103">
        <f t="shared" si="16"/>
        <v>20.03874525</v>
      </c>
      <c r="X89" s="103">
        <f t="shared" si="17"/>
        <v>2.69177175</v>
      </c>
      <c r="Y89" s="103">
        <f t="shared" si="18"/>
        <v>147.648798</v>
      </c>
      <c r="Z89" s="237">
        <f t="shared" si="19"/>
        <v>9.304757249999994</v>
      </c>
      <c r="AB89" s="77"/>
    </row>
    <row r="90" spans="1:28" s="58" customFormat="1" ht="15">
      <c r="A90" s="193" t="s">
        <v>175</v>
      </c>
      <c r="B90" s="164">
        <v>106603875</v>
      </c>
      <c r="C90" s="162">
        <v>9670500</v>
      </c>
      <c r="D90" s="170">
        <v>0.1</v>
      </c>
      <c r="E90" s="164">
        <v>19498500</v>
      </c>
      <c r="F90" s="112">
        <v>3512250</v>
      </c>
      <c r="G90" s="170">
        <v>0.22</v>
      </c>
      <c r="H90" s="164">
        <v>3622500</v>
      </c>
      <c r="I90" s="112">
        <v>779625</v>
      </c>
      <c r="J90" s="170">
        <v>0.27</v>
      </c>
      <c r="K90" s="164">
        <v>129724875</v>
      </c>
      <c r="L90" s="112">
        <v>13962375</v>
      </c>
      <c r="M90" s="127">
        <v>0.12</v>
      </c>
      <c r="N90" s="112">
        <v>128937375</v>
      </c>
      <c r="O90" s="173">
        <f t="shared" si="10"/>
        <v>0.9939294603290233</v>
      </c>
      <c r="P90" s="108">
        <f>Volume!K90</f>
        <v>47.65</v>
      </c>
      <c r="Q90" s="69">
        <f>Volume!J90</f>
        <v>50</v>
      </c>
      <c r="R90" s="237">
        <f t="shared" si="11"/>
        <v>648.624375</v>
      </c>
      <c r="S90" s="103">
        <f t="shared" si="12"/>
        <v>644.686875</v>
      </c>
      <c r="T90" s="109">
        <f t="shared" si="13"/>
        <v>115762500</v>
      </c>
      <c r="U90" s="103">
        <f t="shared" si="14"/>
        <v>12.061224489795919</v>
      </c>
      <c r="V90" s="103">
        <f t="shared" si="15"/>
        <v>533.019375</v>
      </c>
      <c r="W90" s="103">
        <f t="shared" si="16"/>
        <v>97.4925</v>
      </c>
      <c r="X90" s="103">
        <f t="shared" si="17"/>
        <v>18.1125</v>
      </c>
      <c r="Y90" s="103">
        <f t="shared" si="18"/>
        <v>551.6083125</v>
      </c>
      <c r="Z90" s="237">
        <f t="shared" si="19"/>
        <v>97.01606249999998</v>
      </c>
      <c r="AA90" s="78"/>
      <c r="AB90" s="77"/>
    </row>
    <row r="91" spans="1:28" s="7" customFormat="1" ht="15">
      <c r="A91" s="193" t="s">
        <v>142</v>
      </c>
      <c r="B91" s="164">
        <v>11229750</v>
      </c>
      <c r="C91" s="162">
        <v>-52500</v>
      </c>
      <c r="D91" s="170">
        <v>0</v>
      </c>
      <c r="E91" s="164">
        <v>311500</v>
      </c>
      <c r="F91" s="112">
        <v>17500</v>
      </c>
      <c r="G91" s="170">
        <v>0.06</v>
      </c>
      <c r="H91" s="164">
        <v>14000</v>
      </c>
      <c r="I91" s="112">
        <v>0</v>
      </c>
      <c r="J91" s="170">
        <v>0</v>
      </c>
      <c r="K91" s="164">
        <v>11555250</v>
      </c>
      <c r="L91" s="112">
        <v>-35000</v>
      </c>
      <c r="M91" s="127">
        <v>0</v>
      </c>
      <c r="N91" s="112">
        <v>11495750</v>
      </c>
      <c r="O91" s="173">
        <f t="shared" si="10"/>
        <v>0.994850825382402</v>
      </c>
      <c r="P91" s="108">
        <f>Volume!K91</f>
        <v>144.2</v>
      </c>
      <c r="Q91" s="69">
        <f>Volume!J91</f>
        <v>143.05</v>
      </c>
      <c r="R91" s="237">
        <f t="shared" si="11"/>
        <v>165.29785125000004</v>
      </c>
      <c r="S91" s="103">
        <f t="shared" si="12"/>
        <v>164.44670375</v>
      </c>
      <c r="T91" s="109">
        <f t="shared" si="13"/>
        <v>11590250</v>
      </c>
      <c r="U91" s="103">
        <f t="shared" si="14"/>
        <v>-0.30197795560924057</v>
      </c>
      <c r="V91" s="103">
        <f t="shared" si="15"/>
        <v>160.64157375000002</v>
      </c>
      <c r="W91" s="103">
        <f t="shared" si="16"/>
        <v>4.4560075</v>
      </c>
      <c r="X91" s="103">
        <f t="shared" si="17"/>
        <v>0.20027000000000003</v>
      </c>
      <c r="Y91" s="103">
        <f t="shared" si="18"/>
        <v>167.13140499999997</v>
      </c>
      <c r="Z91" s="237">
        <f t="shared" si="19"/>
        <v>-1.8335537499999361</v>
      </c>
      <c r="AB91" s="77"/>
    </row>
    <row r="92" spans="1:28" s="7" customFormat="1" ht="15">
      <c r="A92" s="193" t="s">
        <v>176</v>
      </c>
      <c r="B92" s="164">
        <v>9810700</v>
      </c>
      <c r="C92" s="162">
        <v>-271150</v>
      </c>
      <c r="D92" s="170">
        <v>-0.03</v>
      </c>
      <c r="E92" s="164">
        <v>395850</v>
      </c>
      <c r="F92" s="112">
        <v>63800</v>
      </c>
      <c r="G92" s="170">
        <v>0.19</v>
      </c>
      <c r="H92" s="164">
        <v>55100</v>
      </c>
      <c r="I92" s="112">
        <v>7250</v>
      </c>
      <c r="J92" s="170">
        <v>0.15</v>
      </c>
      <c r="K92" s="164">
        <v>10261650</v>
      </c>
      <c r="L92" s="112">
        <v>-200100</v>
      </c>
      <c r="M92" s="127">
        <v>-0.02</v>
      </c>
      <c r="N92" s="112">
        <v>10238450</v>
      </c>
      <c r="O92" s="173">
        <f t="shared" si="10"/>
        <v>0.9977391550091846</v>
      </c>
      <c r="P92" s="108">
        <f>Volume!K92</f>
        <v>171.1</v>
      </c>
      <c r="Q92" s="69">
        <f>Volume!J92</f>
        <v>168.7</v>
      </c>
      <c r="R92" s="237">
        <f t="shared" si="11"/>
        <v>173.1140355</v>
      </c>
      <c r="S92" s="103">
        <f t="shared" si="12"/>
        <v>172.7226515</v>
      </c>
      <c r="T92" s="109">
        <f t="shared" si="13"/>
        <v>10461750</v>
      </c>
      <c r="U92" s="103">
        <f t="shared" si="14"/>
        <v>-1.9126819126819128</v>
      </c>
      <c r="V92" s="103">
        <f t="shared" si="15"/>
        <v>165.506509</v>
      </c>
      <c r="W92" s="103">
        <f t="shared" si="16"/>
        <v>6.677989499999999</v>
      </c>
      <c r="X92" s="103">
        <f t="shared" si="17"/>
        <v>0.929537</v>
      </c>
      <c r="Y92" s="103">
        <f t="shared" si="18"/>
        <v>179.0005425</v>
      </c>
      <c r="Z92" s="237">
        <f t="shared" si="19"/>
        <v>-5.886506999999995</v>
      </c>
      <c r="AB92" s="77"/>
    </row>
    <row r="93" spans="1:28" s="7" customFormat="1" ht="15">
      <c r="A93" s="193" t="s">
        <v>418</v>
      </c>
      <c r="B93" s="164">
        <v>1265500</v>
      </c>
      <c r="C93" s="162">
        <v>39500</v>
      </c>
      <c r="D93" s="170">
        <v>0.03</v>
      </c>
      <c r="E93" s="164">
        <v>500</v>
      </c>
      <c r="F93" s="112">
        <v>0</v>
      </c>
      <c r="G93" s="170">
        <v>0</v>
      </c>
      <c r="H93" s="164">
        <v>0</v>
      </c>
      <c r="I93" s="112">
        <v>0</v>
      </c>
      <c r="J93" s="170">
        <v>0</v>
      </c>
      <c r="K93" s="164">
        <v>1266000</v>
      </c>
      <c r="L93" s="112">
        <v>39500</v>
      </c>
      <c r="M93" s="127">
        <v>0.03</v>
      </c>
      <c r="N93" s="112">
        <v>1255000</v>
      </c>
      <c r="O93" s="173">
        <f t="shared" si="10"/>
        <v>0.9913112164296999</v>
      </c>
      <c r="P93" s="108">
        <f>Volume!K93</f>
        <v>593.3</v>
      </c>
      <c r="Q93" s="69">
        <f>Volume!J93</f>
        <v>599.25</v>
      </c>
      <c r="R93" s="237">
        <f t="shared" si="11"/>
        <v>75.86505</v>
      </c>
      <c r="S93" s="103">
        <f t="shared" si="12"/>
        <v>75.205875</v>
      </c>
      <c r="T93" s="109">
        <f t="shared" si="13"/>
        <v>1226500</v>
      </c>
      <c r="U93" s="103">
        <f t="shared" si="14"/>
        <v>3.220546269873624</v>
      </c>
      <c r="V93" s="103">
        <f t="shared" si="15"/>
        <v>75.8350875</v>
      </c>
      <c r="W93" s="103">
        <f t="shared" si="16"/>
        <v>0.0299625</v>
      </c>
      <c r="X93" s="103">
        <f t="shared" si="17"/>
        <v>0</v>
      </c>
      <c r="Y93" s="103">
        <f t="shared" si="18"/>
        <v>72.768245</v>
      </c>
      <c r="Z93" s="237">
        <f t="shared" si="19"/>
        <v>3.0968050000000034</v>
      </c>
      <c r="AB93" s="77"/>
    </row>
    <row r="94" spans="1:28" s="7" customFormat="1" ht="15">
      <c r="A94" s="193" t="s">
        <v>397</v>
      </c>
      <c r="B94" s="164">
        <v>1918400</v>
      </c>
      <c r="C94" s="162">
        <v>-37400</v>
      </c>
      <c r="D94" s="170">
        <v>-0.02</v>
      </c>
      <c r="E94" s="164">
        <v>4400</v>
      </c>
      <c r="F94" s="112">
        <v>0</v>
      </c>
      <c r="G94" s="170">
        <v>0</v>
      </c>
      <c r="H94" s="164">
        <v>0</v>
      </c>
      <c r="I94" s="112">
        <v>0</v>
      </c>
      <c r="J94" s="170">
        <v>0</v>
      </c>
      <c r="K94" s="164">
        <v>1922800</v>
      </c>
      <c r="L94" s="112">
        <v>-37400</v>
      </c>
      <c r="M94" s="127">
        <v>-0.02</v>
      </c>
      <c r="N94" s="112">
        <v>1920600</v>
      </c>
      <c r="O94" s="173">
        <f t="shared" si="10"/>
        <v>0.9988558352402745</v>
      </c>
      <c r="P94" s="108">
        <f>Volume!K94</f>
        <v>123.85</v>
      </c>
      <c r="Q94" s="69">
        <f>Volume!J94</f>
        <v>120.75</v>
      </c>
      <c r="R94" s="237">
        <f t="shared" si="11"/>
        <v>23.21781</v>
      </c>
      <c r="S94" s="103">
        <f t="shared" si="12"/>
        <v>23.191245</v>
      </c>
      <c r="T94" s="109">
        <f t="shared" si="13"/>
        <v>1960200</v>
      </c>
      <c r="U94" s="103">
        <f t="shared" si="14"/>
        <v>-1.9079685746352413</v>
      </c>
      <c r="V94" s="103">
        <f t="shared" si="15"/>
        <v>23.16468</v>
      </c>
      <c r="W94" s="103">
        <f t="shared" si="16"/>
        <v>0.05313</v>
      </c>
      <c r="X94" s="103">
        <f t="shared" si="17"/>
        <v>0</v>
      </c>
      <c r="Y94" s="103">
        <f t="shared" si="18"/>
        <v>24.277077</v>
      </c>
      <c r="Z94" s="237">
        <f t="shared" si="19"/>
        <v>-1.0592669999999984</v>
      </c>
      <c r="AB94" s="77"/>
    </row>
    <row r="95" spans="1:28" s="7" customFormat="1" ht="15">
      <c r="A95" s="193" t="s">
        <v>167</v>
      </c>
      <c r="B95" s="164">
        <v>10968650</v>
      </c>
      <c r="C95" s="162">
        <v>-242550</v>
      </c>
      <c r="D95" s="170">
        <v>-0.02</v>
      </c>
      <c r="E95" s="164">
        <v>789250</v>
      </c>
      <c r="F95" s="112">
        <v>65450</v>
      </c>
      <c r="G95" s="170">
        <v>0.09</v>
      </c>
      <c r="H95" s="164">
        <v>30800</v>
      </c>
      <c r="I95" s="112">
        <v>15400</v>
      </c>
      <c r="J95" s="170">
        <v>1</v>
      </c>
      <c r="K95" s="164">
        <v>11788700</v>
      </c>
      <c r="L95" s="112">
        <v>-161700</v>
      </c>
      <c r="M95" s="127">
        <v>-0.01</v>
      </c>
      <c r="N95" s="112">
        <v>11769450</v>
      </c>
      <c r="O95" s="173">
        <f t="shared" si="10"/>
        <v>0.9983670803396473</v>
      </c>
      <c r="P95" s="108">
        <f>Volume!K95</f>
        <v>46.45</v>
      </c>
      <c r="Q95" s="69">
        <f>Volume!J95</f>
        <v>45.6</v>
      </c>
      <c r="R95" s="237">
        <f t="shared" si="11"/>
        <v>53.756472</v>
      </c>
      <c r="S95" s="103">
        <f t="shared" si="12"/>
        <v>53.668692</v>
      </c>
      <c r="T95" s="109">
        <f t="shared" si="13"/>
        <v>11950400</v>
      </c>
      <c r="U95" s="103">
        <f t="shared" si="14"/>
        <v>-1.3530927835051547</v>
      </c>
      <c r="V95" s="103">
        <f t="shared" si="15"/>
        <v>50.017044</v>
      </c>
      <c r="W95" s="103">
        <f t="shared" si="16"/>
        <v>3.59898</v>
      </c>
      <c r="X95" s="103">
        <f t="shared" si="17"/>
        <v>0.140448</v>
      </c>
      <c r="Y95" s="103">
        <f t="shared" si="18"/>
        <v>55.509608</v>
      </c>
      <c r="Z95" s="237">
        <f t="shared" si="19"/>
        <v>-1.7531359999999978</v>
      </c>
      <c r="AB95" s="77"/>
    </row>
    <row r="96" spans="1:28" s="7" customFormat="1" ht="15">
      <c r="A96" s="193" t="s">
        <v>201</v>
      </c>
      <c r="B96" s="164">
        <v>6316800</v>
      </c>
      <c r="C96" s="162">
        <v>4500</v>
      </c>
      <c r="D96" s="170">
        <v>0</v>
      </c>
      <c r="E96" s="164">
        <v>731000</v>
      </c>
      <c r="F96" s="112">
        <v>36100</v>
      </c>
      <c r="G96" s="170">
        <v>0.05</v>
      </c>
      <c r="H96" s="164">
        <v>173000</v>
      </c>
      <c r="I96" s="112">
        <v>2300</v>
      </c>
      <c r="J96" s="170">
        <v>0.01</v>
      </c>
      <c r="K96" s="164">
        <v>7220800</v>
      </c>
      <c r="L96" s="112">
        <v>42900</v>
      </c>
      <c r="M96" s="127">
        <v>0.01</v>
      </c>
      <c r="N96" s="112">
        <v>6784200</v>
      </c>
      <c r="O96" s="173">
        <f t="shared" si="10"/>
        <v>0.9395357855085309</v>
      </c>
      <c r="P96" s="108">
        <f>Volume!K96</f>
        <v>1938.35</v>
      </c>
      <c r="Q96" s="69">
        <f>Volume!J96</f>
        <v>1957.15</v>
      </c>
      <c r="R96" s="237">
        <f t="shared" si="11"/>
        <v>1413.218872</v>
      </c>
      <c r="S96" s="103">
        <f t="shared" si="12"/>
        <v>1327.769703</v>
      </c>
      <c r="T96" s="109">
        <f t="shared" si="13"/>
        <v>7177900</v>
      </c>
      <c r="U96" s="103">
        <f t="shared" si="14"/>
        <v>0.5976678415692612</v>
      </c>
      <c r="V96" s="103">
        <f t="shared" si="15"/>
        <v>1236.292512</v>
      </c>
      <c r="W96" s="103">
        <f t="shared" si="16"/>
        <v>143.067665</v>
      </c>
      <c r="X96" s="103">
        <f t="shared" si="17"/>
        <v>33.858695</v>
      </c>
      <c r="Y96" s="103">
        <f t="shared" si="18"/>
        <v>1391.3282465</v>
      </c>
      <c r="Z96" s="237">
        <f t="shared" si="19"/>
        <v>21.890625499999942</v>
      </c>
      <c r="AB96" s="77"/>
    </row>
    <row r="97" spans="1:28" s="7" customFormat="1" ht="15">
      <c r="A97" s="193" t="s">
        <v>143</v>
      </c>
      <c r="B97" s="164">
        <v>2121050</v>
      </c>
      <c r="C97" s="162">
        <v>11800</v>
      </c>
      <c r="D97" s="170">
        <v>0.01</v>
      </c>
      <c r="E97" s="164">
        <v>0</v>
      </c>
      <c r="F97" s="112">
        <v>0</v>
      </c>
      <c r="G97" s="170">
        <v>0</v>
      </c>
      <c r="H97" s="164">
        <v>0</v>
      </c>
      <c r="I97" s="112">
        <v>0</v>
      </c>
      <c r="J97" s="170">
        <v>0</v>
      </c>
      <c r="K97" s="164">
        <v>2121050</v>
      </c>
      <c r="L97" s="112">
        <v>11800</v>
      </c>
      <c r="M97" s="127">
        <v>0.01</v>
      </c>
      <c r="N97" s="112">
        <v>2121050</v>
      </c>
      <c r="O97" s="173">
        <f t="shared" si="10"/>
        <v>1</v>
      </c>
      <c r="P97" s="108">
        <f>Volume!K97</f>
        <v>114.1</v>
      </c>
      <c r="Q97" s="69">
        <f>Volume!J97</f>
        <v>111.9</v>
      </c>
      <c r="R97" s="237">
        <f t="shared" si="11"/>
        <v>23.7345495</v>
      </c>
      <c r="S97" s="103">
        <f t="shared" si="12"/>
        <v>23.7345495</v>
      </c>
      <c r="T97" s="109">
        <f t="shared" si="13"/>
        <v>2109250</v>
      </c>
      <c r="U97" s="103">
        <f t="shared" si="14"/>
        <v>0.5594405594405595</v>
      </c>
      <c r="V97" s="103">
        <f t="shared" si="15"/>
        <v>23.7345495</v>
      </c>
      <c r="W97" s="103">
        <f t="shared" si="16"/>
        <v>0</v>
      </c>
      <c r="X97" s="103">
        <f t="shared" si="17"/>
        <v>0</v>
      </c>
      <c r="Y97" s="103">
        <f t="shared" si="18"/>
        <v>24.0665425</v>
      </c>
      <c r="Z97" s="237">
        <f t="shared" si="19"/>
        <v>-0.33199300000000065</v>
      </c>
      <c r="AB97" s="77"/>
    </row>
    <row r="98" spans="1:28" s="58" customFormat="1" ht="15">
      <c r="A98" s="193" t="s">
        <v>90</v>
      </c>
      <c r="B98" s="164">
        <v>1594800</v>
      </c>
      <c r="C98" s="162">
        <v>-39000</v>
      </c>
      <c r="D98" s="170">
        <v>-0.02</v>
      </c>
      <c r="E98" s="164">
        <v>3600</v>
      </c>
      <c r="F98" s="112">
        <v>0</v>
      </c>
      <c r="G98" s="170">
        <v>0</v>
      </c>
      <c r="H98" s="164">
        <v>0</v>
      </c>
      <c r="I98" s="112">
        <v>0</v>
      </c>
      <c r="J98" s="170">
        <v>0</v>
      </c>
      <c r="K98" s="164">
        <v>1598400</v>
      </c>
      <c r="L98" s="112">
        <v>-39000</v>
      </c>
      <c r="M98" s="127">
        <v>-0.02</v>
      </c>
      <c r="N98" s="112">
        <v>1593000</v>
      </c>
      <c r="O98" s="173">
        <f t="shared" si="10"/>
        <v>0.9966216216216216</v>
      </c>
      <c r="P98" s="108">
        <f>Volume!K98</f>
        <v>444.85</v>
      </c>
      <c r="Q98" s="69">
        <f>Volume!J98</f>
        <v>440.1</v>
      </c>
      <c r="R98" s="237">
        <f t="shared" si="11"/>
        <v>70.345584</v>
      </c>
      <c r="S98" s="103">
        <f t="shared" si="12"/>
        <v>70.10793</v>
      </c>
      <c r="T98" s="109">
        <f t="shared" si="13"/>
        <v>1637400</v>
      </c>
      <c r="U98" s="103">
        <f t="shared" si="14"/>
        <v>-2.381824844265299</v>
      </c>
      <c r="V98" s="103">
        <f t="shared" si="15"/>
        <v>70.187148</v>
      </c>
      <c r="W98" s="103">
        <f t="shared" si="16"/>
        <v>0.158436</v>
      </c>
      <c r="X98" s="103">
        <f t="shared" si="17"/>
        <v>0</v>
      </c>
      <c r="Y98" s="103">
        <f t="shared" si="18"/>
        <v>72.839739</v>
      </c>
      <c r="Z98" s="237">
        <f t="shared" si="19"/>
        <v>-2.494154999999992</v>
      </c>
      <c r="AA98" s="78"/>
      <c r="AB98" s="77"/>
    </row>
    <row r="99" spans="1:28" s="7" customFormat="1" ht="15">
      <c r="A99" s="193" t="s">
        <v>35</v>
      </c>
      <c r="B99" s="164">
        <v>1767700</v>
      </c>
      <c r="C99" s="162">
        <v>62700</v>
      </c>
      <c r="D99" s="170">
        <v>0.04</v>
      </c>
      <c r="E99" s="164">
        <v>2200</v>
      </c>
      <c r="F99" s="112">
        <v>0</v>
      </c>
      <c r="G99" s="170">
        <v>0</v>
      </c>
      <c r="H99" s="164">
        <v>4400</v>
      </c>
      <c r="I99" s="112">
        <v>0</v>
      </c>
      <c r="J99" s="170">
        <v>0</v>
      </c>
      <c r="K99" s="164">
        <v>1774300</v>
      </c>
      <c r="L99" s="112">
        <v>62700</v>
      </c>
      <c r="M99" s="127">
        <v>0.04</v>
      </c>
      <c r="N99" s="112">
        <v>1765500</v>
      </c>
      <c r="O99" s="173">
        <f t="shared" si="10"/>
        <v>0.9950402975821451</v>
      </c>
      <c r="P99" s="108">
        <f>Volume!K99</f>
        <v>338.9</v>
      </c>
      <c r="Q99" s="69">
        <f>Volume!J99</f>
        <v>336.75</v>
      </c>
      <c r="R99" s="237">
        <f t="shared" si="11"/>
        <v>59.7495525</v>
      </c>
      <c r="S99" s="103">
        <f t="shared" si="12"/>
        <v>59.4532125</v>
      </c>
      <c r="T99" s="109">
        <f t="shared" si="13"/>
        <v>1711600</v>
      </c>
      <c r="U99" s="103">
        <f t="shared" si="14"/>
        <v>3.6632390745501286</v>
      </c>
      <c r="V99" s="103">
        <f t="shared" si="15"/>
        <v>59.5272975</v>
      </c>
      <c r="W99" s="103">
        <f t="shared" si="16"/>
        <v>0.074085</v>
      </c>
      <c r="X99" s="103">
        <f t="shared" si="17"/>
        <v>0.14817</v>
      </c>
      <c r="Y99" s="103">
        <f t="shared" si="18"/>
        <v>58.006124</v>
      </c>
      <c r="Z99" s="237">
        <f t="shared" si="19"/>
        <v>1.7434285000000003</v>
      </c>
      <c r="AB99" s="77"/>
    </row>
    <row r="100" spans="1:28" s="7" customFormat="1" ht="15">
      <c r="A100" s="193" t="s">
        <v>6</v>
      </c>
      <c r="B100" s="164">
        <v>15108750</v>
      </c>
      <c r="C100" s="162">
        <v>1453500</v>
      </c>
      <c r="D100" s="170">
        <v>0.11</v>
      </c>
      <c r="E100" s="164">
        <v>1253250</v>
      </c>
      <c r="F100" s="112">
        <v>252000</v>
      </c>
      <c r="G100" s="170">
        <v>0.25</v>
      </c>
      <c r="H100" s="164">
        <v>263250</v>
      </c>
      <c r="I100" s="112">
        <v>60750</v>
      </c>
      <c r="J100" s="170">
        <v>0.3</v>
      </c>
      <c r="K100" s="164">
        <v>16625250</v>
      </c>
      <c r="L100" s="112">
        <v>1766250</v>
      </c>
      <c r="M100" s="127">
        <v>0.12</v>
      </c>
      <c r="N100" s="112">
        <v>15853500</v>
      </c>
      <c r="O100" s="173">
        <f t="shared" si="10"/>
        <v>0.9535796454188659</v>
      </c>
      <c r="P100" s="108">
        <f>Volume!K100</f>
        <v>157.85</v>
      </c>
      <c r="Q100" s="69">
        <f>Volume!J100</f>
        <v>154.9</v>
      </c>
      <c r="R100" s="237">
        <f t="shared" si="11"/>
        <v>257.5251225</v>
      </c>
      <c r="S100" s="103">
        <f t="shared" si="12"/>
        <v>245.570715</v>
      </c>
      <c r="T100" s="109">
        <f t="shared" si="13"/>
        <v>14859000</v>
      </c>
      <c r="U100" s="103">
        <f t="shared" si="14"/>
        <v>11.886735311932162</v>
      </c>
      <c r="V100" s="103">
        <f t="shared" si="15"/>
        <v>234.0345375</v>
      </c>
      <c r="W100" s="103">
        <f t="shared" si="16"/>
        <v>19.4128425</v>
      </c>
      <c r="X100" s="103">
        <f t="shared" si="17"/>
        <v>4.0777425</v>
      </c>
      <c r="Y100" s="103">
        <f t="shared" si="18"/>
        <v>234.549315</v>
      </c>
      <c r="Z100" s="237">
        <f t="shared" si="19"/>
        <v>22.975807500000002</v>
      </c>
      <c r="AB100" s="77"/>
    </row>
    <row r="101" spans="1:28" s="58" customFormat="1" ht="15">
      <c r="A101" s="193" t="s">
        <v>177</v>
      </c>
      <c r="B101" s="164">
        <v>5111500</v>
      </c>
      <c r="C101" s="162">
        <v>-359500</v>
      </c>
      <c r="D101" s="170">
        <v>-0.07</v>
      </c>
      <c r="E101" s="164">
        <v>97000</v>
      </c>
      <c r="F101" s="112">
        <v>9500</v>
      </c>
      <c r="G101" s="170">
        <v>0.11</v>
      </c>
      <c r="H101" s="164">
        <v>17000</v>
      </c>
      <c r="I101" s="112">
        <v>3000</v>
      </c>
      <c r="J101" s="170">
        <v>0.21</v>
      </c>
      <c r="K101" s="164">
        <v>5225500</v>
      </c>
      <c r="L101" s="112">
        <v>-347000</v>
      </c>
      <c r="M101" s="127">
        <v>-0.06</v>
      </c>
      <c r="N101" s="112">
        <v>5209000</v>
      </c>
      <c r="O101" s="173">
        <f t="shared" si="10"/>
        <v>0.9968424074251268</v>
      </c>
      <c r="P101" s="108">
        <f>Volume!K101</f>
        <v>340.4</v>
      </c>
      <c r="Q101" s="69">
        <f>Volume!J101</f>
        <v>351.2</v>
      </c>
      <c r="R101" s="237">
        <f t="shared" si="11"/>
        <v>183.51956</v>
      </c>
      <c r="S101" s="103">
        <f t="shared" si="12"/>
        <v>182.94008</v>
      </c>
      <c r="T101" s="109">
        <f t="shared" si="13"/>
        <v>5572500</v>
      </c>
      <c r="U101" s="103">
        <f t="shared" si="14"/>
        <v>-6.227007626738447</v>
      </c>
      <c r="V101" s="103">
        <f t="shared" si="15"/>
        <v>179.51588</v>
      </c>
      <c r="W101" s="103">
        <f t="shared" si="16"/>
        <v>3.40664</v>
      </c>
      <c r="X101" s="103">
        <f t="shared" si="17"/>
        <v>0.59704</v>
      </c>
      <c r="Y101" s="103">
        <f t="shared" si="18"/>
        <v>189.68789999999998</v>
      </c>
      <c r="Z101" s="237">
        <f t="shared" si="19"/>
        <v>-6.168339999999972</v>
      </c>
      <c r="AA101" s="78"/>
      <c r="AB101" s="77"/>
    </row>
    <row r="102" spans="1:28" s="7" customFormat="1" ht="15">
      <c r="A102" s="193" t="s">
        <v>168</v>
      </c>
      <c r="B102" s="164">
        <v>151500</v>
      </c>
      <c r="C102" s="162">
        <v>-13800</v>
      </c>
      <c r="D102" s="170">
        <v>-0.08</v>
      </c>
      <c r="E102" s="164">
        <v>0</v>
      </c>
      <c r="F102" s="112">
        <v>0</v>
      </c>
      <c r="G102" s="170">
        <v>0</v>
      </c>
      <c r="H102" s="164">
        <v>0</v>
      </c>
      <c r="I102" s="112">
        <v>0</v>
      </c>
      <c r="J102" s="170">
        <v>0</v>
      </c>
      <c r="K102" s="164">
        <v>151500</v>
      </c>
      <c r="L102" s="112">
        <v>-13800</v>
      </c>
      <c r="M102" s="127">
        <v>-0.08</v>
      </c>
      <c r="N102" s="112">
        <v>151200</v>
      </c>
      <c r="O102" s="173">
        <f t="shared" si="10"/>
        <v>0.998019801980198</v>
      </c>
      <c r="P102" s="108">
        <f>Volume!K102</f>
        <v>650.1</v>
      </c>
      <c r="Q102" s="69">
        <f>Volume!J102</f>
        <v>659.95</v>
      </c>
      <c r="R102" s="237">
        <f t="shared" si="11"/>
        <v>9.9982425</v>
      </c>
      <c r="S102" s="103">
        <f t="shared" si="12"/>
        <v>9.978444</v>
      </c>
      <c r="T102" s="109">
        <f t="shared" si="13"/>
        <v>165300</v>
      </c>
      <c r="U102" s="103">
        <f t="shared" si="14"/>
        <v>-8.348457350272232</v>
      </c>
      <c r="V102" s="103">
        <f t="shared" si="15"/>
        <v>9.9982425</v>
      </c>
      <c r="W102" s="103">
        <f t="shared" si="16"/>
        <v>0</v>
      </c>
      <c r="X102" s="103">
        <f t="shared" si="17"/>
        <v>0</v>
      </c>
      <c r="Y102" s="103">
        <f t="shared" si="18"/>
        <v>10.746153</v>
      </c>
      <c r="Z102" s="237">
        <f t="shared" si="19"/>
        <v>-0.7479104999999997</v>
      </c>
      <c r="AB102" s="77"/>
    </row>
    <row r="103" spans="1:28" s="7" customFormat="1" ht="15">
      <c r="A103" s="193" t="s">
        <v>132</v>
      </c>
      <c r="B103" s="164">
        <v>1581600</v>
      </c>
      <c r="C103" s="162">
        <v>-6000</v>
      </c>
      <c r="D103" s="170">
        <v>0</v>
      </c>
      <c r="E103" s="164">
        <v>5600</v>
      </c>
      <c r="F103" s="112">
        <v>0</v>
      </c>
      <c r="G103" s="170">
        <v>0</v>
      </c>
      <c r="H103" s="164">
        <v>1200</v>
      </c>
      <c r="I103" s="112">
        <v>400</v>
      </c>
      <c r="J103" s="170">
        <v>0.5</v>
      </c>
      <c r="K103" s="164">
        <v>1588400</v>
      </c>
      <c r="L103" s="112">
        <v>-5600</v>
      </c>
      <c r="M103" s="127">
        <v>0</v>
      </c>
      <c r="N103" s="112">
        <v>1581600</v>
      </c>
      <c r="O103" s="173">
        <f t="shared" si="10"/>
        <v>0.9957189624779652</v>
      </c>
      <c r="P103" s="108">
        <f>Volume!K103</f>
        <v>783.9</v>
      </c>
      <c r="Q103" s="69">
        <f>Volume!J103</f>
        <v>773.95</v>
      </c>
      <c r="R103" s="237">
        <f t="shared" si="11"/>
        <v>122.934218</v>
      </c>
      <c r="S103" s="103">
        <f t="shared" si="12"/>
        <v>122.407932</v>
      </c>
      <c r="T103" s="109">
        <f t="shared" si="13"/>
        <v>1594000</v>
      </c>
      <c r="U103" s="103">
        <f t="shared" si="14"/>
        <v>-0.35131744040150564</v>
      </c>
      <c r="V103" s="103">
        <f t="shared" si="15"/>
        <v>122.407932</v>
      </c>
      <c r="W103" s="103">
        <f t="shared" si="16"/>
        <v>0.433412</v>
      </c>
      <c r="X103" s="103">
        <f t="shared" si="17"/>
        <v>0.092874</v>
      </c>
      <c r="Y103" s="103">
        <f t="shared" si="18"/>
        <v>124.95366</v>
      </c>
      <c r="Z103" s="237">
        <f t="shared" si="19"/>
        <v>-2.019441999999998</v>
      </c>
      <c r="AB103" s="77"/>
    </row>
    <row r="104" spans="1:28" s="58" customFormat="1" ht="15">
      <c r="A104" s="193" t="s">
        <v>144</v>
      </c>
      <c r="B104" s="164">
        <v>259000</v>
      </c>
      <c r="C104" s="162">
        <v>-4375</v>
      </c>
      <c r="D104" s="170">
        <v>-0.02</v>
      </c>
      <c r="E104" s="164">
        <v>0</v>
      </c>
      <c r="F104" s="112">
        <v>0</v>
      </c>
      <c r="G104" s="170">
        <v>0</v>
      </c>
      <c r="H104" s="164">
        <v>0</v>
      </c>
      <c r="I104" s="112">
        <v>0</v>
      </c>
      <c r="J104" s="170">
        <v>0</v>
      </c>
      <c r="K104" s="164">
        <v>259000</v>
      </c>
      <c r="L104" s="112">
        <v>-4375</v>
      </c>
      <c r="M104" s="127">
        <v>-0.02</v>
      </c>
      <c r="N104" s="112">
        <v>258500</v>
      </c>
      <c r="O104" s="173">
        <f t="shared" si="10"/>
        <v>0.9980694980694981</v>
      </c>
      <c r="P104" s="108">
        <f>Volume!K104</f>
        <v>3535.9</v>
      </c>
      <c r="Q104" s="69">
        <f>Volume!J104</f>
        <v>3537.4</v>
      </c>
      <c r="R104" s="237">
        <f t="shared" si="11"/>
        <v>91.61866</v>
      </c>
      <c r="S104" s="103">
        <f t="shared" si="12"/>
        <v>91.44179</v>
      </c>
      <c r="T104" s="109">
        <f t="shared" si="13"/>
        <v>263375</v>
      </c>
      <c r="U104" s="103">
        <f t="shared" si="14"/>
        <v>-1.6611295681063125</v>
      </c>
      <c r="V104" s="103">
        <f t="shared" si="15"/>
        <v>91.61866</v>
      </c>
      <c r="W104" s="103">
        <f t="shared" si="16"/>
        <v>0</v>
      </c>
      <c r="X104" s="103">
        <f t="shared" si="17"/>
        <v>0</v>
      </c>
      <c r="Y104" s="103">
        <f t="shared" si="18"/>
        <v>93.12676625</v>
      </c>
      <c r="Z104" s="237">
        <f t="shared" si="19"/>
        <v>-1.5081062499999973</v>
      </c>
      <c r="AA104" s="78"/>
      <c r="AB104" s="77"/>
    </row>
    <row r="105" spans="1:28" s="7" customFormat="1" ht="15">
      <c r="A105" s="193" t="s">
        <v>291</v>
      </c>
      <c r="B105" s="164">
        <v>1117800</v>
      </c>
      <c r="C105" s="162">
        <v>600</v>
      </c>
      <c r="D105" s="170">
        <v>0</v>
      </c>
      <c r="E105" s="164">
        <v>300</v>
      </c>
      <c r="F105" s="112">
        <v>0</v>
      </c>
      <c r="G105" s="170">
        <v>0</v>
      </c>
      <c r="H105" s="164">
        <v>0</v>
      </c>
      <c r="I105" s="112">
        <v>0</v>
      </c>
      <c r="J105" s="170">
        <v>0</v>
      </c>
      <c r="K105" s="164">
        <v>1118100</v>
      </c>
      <c r="L105" s="112">
        <v>600</v>
      </c>
      <c r="M105" s="127">
        <v>0</v>
      </c>
      <c r="N105" s="112">
        <v>1117200</v>
      </c>
      <c r="O105" s="173">
        <f t="shared" si="10"/>
        <v>0.9991950630533941</v>
      </c>
      <c r="P105" s="108">
        <f>Volume!K105</f>
        <v>675.5</v>
      </c>
      <c r="Q105" s="69">
        <f>Volume!J105</f>
        <v>659.3</v>
      </c>
      <c r="R105" s="237">
        <f t="shared" si="11"/>
        <v>73.716333</v>
      </c>
      <c r="S105" s="103">
        <f t="shared" si="12"/>
        <v>73.656996</v>
      </c>
      <c r="T105" s="109">
        <f t="shared" si="13"/>
        <v>1117500</v>
      </c>
      <c r="U105" s="103">
        <f t="shared" si="14"/>
        <v>0.05369127516778523</v>
      </c>
      <c r="V105" s="103">
        <f t="shared" si="15"/>
        <v>73.696554</v>
      </c>
      <c r="W105" s="103">
        <f t="shared" si="16"/>
        <v>0.019779</v>
      </c>
      <c r="X105" s="103">
        <f t="shared" si="17"/>
        <v>0</v>
      </c>
      <c r="Y105" s="103">
        <f t="shared" si="18"/>
        <v>75.487125</v>
      </c>
      <c r="Z105" s="237">
        <f t="shared" si="19"/>
        <v>-1.7707920000000001</v>
      </c>
      <c r="AB105" s="77"/>
    </row>
    <row r="106" spans="1:28" s="58" customFormat="1" ht="15">
      <c r="A106" s="193" t="s">
        <v>133</v>
      </c>
      <c r="B106" s="164">
        <v>24525000</v>
      </c>
      <c r="C106" s="162">
        <v>200000</v>
      </c>
      <c r="D106" s="170">
        <v>0.01</v>
      </c>
      <c r="E106" s="164">
        <v>4993750</v>
      </c>
      <c r="F106" s="112">
        <v>318750</v>
      </c>
      <c r="G106" s="170">
        <v>0.07</v>
      </c>
      <c r="H106" s="164">
        <v>462500</v>
      </c>
      <c r="I106" s="112">
        <v>37500</v>
      </c>
      <c r="J106" s="170">
        <v>0.09</v>
      </c>
      <c r="K106" s="164">
        <v>29981250</v>
      </c>
      <c r="L106" s="112">
        <v>556250</v>
      </c>
      <c r="M106" s="127">
        <v>0.02</v>
      </c>
      <c r="N106" s="112">
        <v>29462500</v>
      </c>
      <c r="O106" s="173">
        <f t="shared" si="10"/>
        <v>0.9826975192828852</v>
      </c>
      <c r="P106" s="108">
        <f>Volume!K106</f>
        <v>34.8</v>
      </c>
      <c r="Q106" s="69">
        <f>Volume!J106</f>
        <v>34.35</v>
      </c>
      <c r="R106" s="237">
        <f t="shared" si="11"/>
        <v>102.98559375</v>
      </c>
      <c r="S106" s="103">
        <f t="shared" si="12"/>
        <v>101.2036875</v>
      </c>
      <c r="T106" s="109">
        <f t="shared" si="13"/>
        <v>29425000</v>
      </c>
      <c r="U106" s="103">
        <f t="shared" si="14"/>
        <v>1.8903993203058622</v>
      </c>
      <c r="V106" s="103">
        <f t="shared" si="15"/>
        <v>84.243375</v>
      </c>
      <c r="W106" s="103">
        <f t="shared" si="16"/>
        <v>17.15353125</v>
      </c>
      <c r="X106" s="103">
        <f t="shared" si="17"/>
        <v>1.5886875</v>
      </c>
      <c r="Y106" s="103">
        <f t="shared" si="18"/>
        <v>102.39899999999999</v>
      </c>
      <c r="Z106" s="237">
        <f t="shared" si="19"/>
        <v>0.58659375000002</v>
      </c>
      <c r="AA106" s="78"/>
      <c r="AB106" s="77"/>
    </row>
    <row r="107" spans="1:28" s="7" customFormat="1" ht="15">
      <c r="A107" s="193" t="s">
        <v>169</v>
      </c>
      <c r="B107" s="164">
        <v>10286000</v>
      </c>
      <c r="C107" s="162">
        <v>-12000</v>
      </c>
      <c r="D107" s="170">
        <v>0</v>
      </c>
      <c r="E107" s="164">
        <v>16000</v>
      </c>
      <c r="F107" s="112">
        <v>0</v>
      </c>
      <c r="G107" s="170">
        <v>0</v>
      </c>
      <c r="H107" s="164">
        <v>0</v>
      </c>
      <c r="I107" s="112">
        <v>0</v>
      </c>
      <c r="J107" s="170">
        <v>0</v>
      </c>
      <c r="K107" s="164">
        <v>10302000</v>
      </c>
      <c r="L107" s="112">
        <v>-12000</v>
      </c>
      <c r="M107" s="127">
        <v>0</v>
      </c>
      <c r="N107" s="112">
        <v>10296000</v>
      </c>
      <c r="O107" s="173">
        <f t="shared" si="10"/>
        <v>0.9994175888177053</v>
      </c>
      <c r="P107" s="108">
        <f>Volume!K107</f>
        <v>149.55</v>
      </c>
      <c r="Q107" s="69">
        <f>Volume!J107</f>
        <v>146.05</v>
      </c>
      <c r="R107" s="237">
        <f t="shared" si="11"/>
        <v>150.46071</v>
      </c>
      <c r="S107" s="103">
        <f t="shared" si="12"/>
        <v>150.37308</v>
      </c>
      <c r="T107" s="109">
        <f t="shared" si="13"/>
        <v>10314000</v>
      </c>
      <c r="U107" s="103">
        <f t="shared" si="14"/>
        <v>-0.11634671320535195</v>
      </c>
      <c r="V107" s="103">
        <f t="shared" si="15"/>
        <v>150.22703</v>
      </c>
      <c r="W107" s="103">
        <f t="shared" si="16"/>
        <v>0.23368</v>
      </c>
      <c r="X107" s="103">
        <f t="shared" si="17"/>
        <v>0</v>
      </c>
      <c r="Y107" s="103">
        <f t="shared" si="18"/>
        <v>154.24587</v>
      </c>
      <c r="Z107" s="237">
        <f t="shared" si="19"/>
        <v>-3.7851599999999905</v>
      </c>
      <c r="AB107" s="77"/>
    </row>
    <row r="108" spans="1:28" s="7" customFormat="1" ht="15">
      <c r="A108" s="193" t="s">
        <v>292</v>
      </c>
      <c r="B108" s="164">
        <v>2998050</v>
      </c>
      <c r="C108" s="162">
        <v>-95150</v>
      </c>
      <c r="D108" s="170">
        <v>-0.03</v>
      </c>
      <c r="E108" s="164">
        <v>3850</v>
      </c>
      <c r="F108" s="112">
        <v>550</v>
      </c>
      <c r="G108" s="170">
        <v>0.17</v>
      </c>
      <c r="H108" s="164">
        <v>0</v>
      </c>
      <c r="I108" s="112">
        <v>0</v>
      </c>
      <c r="J108" s="170">
        <v>0</v>
      </c>
      <c r="K108" s="164">
        <v>3001900</v>
      </c>
      <c r="L108" s="112">
        <v>-94600</v>
      </c>
      <c r="M108" s="127">
        <v>-0.03</v>
      </c>
      <c r="N108" s="112">
        <v>2995300</v>
      </c>
      <c r="O108" s="173">
        <f t="shared" si="10"/>
        <v>0.9978013924514474</v>
      </c>
      <c r="P108" s="108">
        <f>Volume!K108</f>
        <v>577.7</v>
      </c>
      <c r="Q108" s="69">
        <f>Volume!J108</f>
        <v>581.8</v>
      </c>
      <c r="R108" s="237">
        <f t="shared" si="11"/>
        <v>174.65054199999997</v>
      </c>
      <c r="S108" s="103">
        <f t="shared" si="12"/>
        <v>174.26655399999999</v>
      </c>
      <c r="T108" s="109">
        <f t="shared" si="13"/>
        <v>3096500</v>
      </c>
      <c r="U108" s="103">
        <f t="shared" si="14"/>
        <v>-3.0550621669627</v>
      </c>
      <c r="V108" s="103">
        <f t="shared" si="15"/>
        <v>174.42654899999997</v>
      </c>
      <c r="W108" s="103">
        <f t="shared" si="16"/>
        <v>0.223993</v>
      </c>
      <c r="X108" s="103">
        <f t="shared" si="17"/>
        <v>0</v>
      </c>
      <c r="Y108" s="103">
        <f t="shared" si="18"/>
        <v>178.88480500000003</v>
      </c>
      <c r="Z108" s="237">
        <f t="shared" si="19"/>
        <v>-4.234263000000055</v>
      </c>
      <c r="AB108" s="77"/>
    </row>
    <row r="109" spans="1:28" s="7" customFormat="1" ht="15">
      <c r="A109" s="193" t="s">
        <v>419</v>
      </c>
      <c r="B109" s="164">
        <v>693500</v>
      </c>
      <c r="C109" s="162">
        <v>51500</v>
      </c>
      <c r="D109" s="170">
        <v>0.08</v>
      </c>
      <c r="E109" s="164">
        <v>0</v>
      </c>
      <c r="F109" s="112">
        <v>0</v>
      </c>
      <c r="G109" s="170">
        <v>0</v>
      </c>
      <c r="H109" s="164">
        <v>0</v>
      </c>
      <c r="I109" s="112">
        <v>0</v>
      </c>
      <c r="J109" s="170">
        <v>0</v>
      </c>
      <c r="K109" s="164">
        <v>693500</v>
      </c>
      <c r="L109" s="112">
        <v>51500</v>
      </c>
      <c r="M109" s="127">
        <v>0.08</v>
      </c>
      <c r="N109" s="112">
        <v>693500</v>
      </c>
      <c r="O109" s="173">
        <f t="shared" si="10"/>
        <v>1</v>
      </c>
      <c r="P109" s="108">
        <f>Volume!K109</f>
        <v>405.4</v>
      </c>
      <c r="Q109" s="69">
        <f>Volume!J109</f>
        <v>390.3</v>
      </c>
      <c r="R109" s="237">
        <f t="shared" si="11"/>
        <v>27.067305</v>
      </c>
      <c r="S109" s="103">
        <f t="shared" si="12"/>
        <v>27.067305</v>
      </c>
      <c r="T109" s="109">
        <f t="shared" si="13"/>
        <v>642000</v>
      </c>
      <c r="U109" s="103">
        <f t="shared" si="14"/>
        <v>8.021806853582554</v>
      </c>
      <c r="V109" s="103">
        <f t="shared" si="15"/>
        <v>27.067305</v>
      </c>
      <c r="W109" s="103">
        <f t="shared" si="16"/>
        <v>0</v>
      </c>
      <c r="X109" s="103">
        <f t="shared" si="17"/>
        <v>0</v>
      </c>
      <c r="Y109" s="103">
        <f t="shared" si="18"/>
        <v>26.02668</v>
      </c>
      <c r="Z109" s="237">
        <f t="shared" si="19"/>
        <v>1.0406250000000021</v>
      </c>
      <c r="AB109" s="77"/>
    </row>
    <row r="110" spans="1:28" s="7" customFormat="1" ht="15">
      <c r="A110" s="193" t="s">
        <v>293</v>
      </c>
      <c r="B110" s="164">
        <v>1588950</v>
      </c>
      <c r="C110" s="162">
        <v>17050</v>
      </c>
      <c r="D110" s="170">
        <v>0.01</v>
      </c>
      <c r="E110" s="164">
        <v>4400</v>
      </c>
      <c r="F110" s="112">
        <v>550</v>
      </c>
      <c r="G110" s="170">
        <v>0.14</v>
      </c>
      <c r="H110" s="164">
        <v>0</v>
      </c>
      <c r="I110" s="112">
        <v>0</v>
      </c>
      <c r="J110" s="170">
        <v>0</v>
      </c>
      <c r="K110" s="164">
        <v>1593350</v>
      </c>
      <c r="L110" s="112">
        <v>17600</v>
      </c>
      <c r="M110" s="127">
        <v>0.01</v>
      </c>
      <c r="N110" s="112">
        <v>1581800</v>
      </c>
      <c r="O110" s="173">
        <f t="shared" si="10"/>
        <v>0.9927511218501899</v>
      </c>
      <c r="P110" s="108">
        <f>Volume!K110</f>
        <v>590.5</v>
      </c>
      <c r="Q110" s="69">
        <f>Volume!J110</f>
        <v>582.25</v>
      </c>
      <c r="R110" s="237">
        <f t="shared" si="11"/>
        <v>92.77280375</v>
      </c>
      <c r="S110" s="103">
        <f t="shared" si="12"/>
        <v>92.100305</v>
      </c>
      <c r="T110" s="109">
        <f t="shared" si="13"/>
        <v>1575750</v>
      </c>
      <c r="U110" s="103">
        <f t="shared" si="14"/>
        <v>1.1169284467713787</v>
      </c>
      <c r="V110" s="103">
        <f t="shared" si="15"/>
        <v>92.51661375</v>
      </c>
      <c r="W110" s="103">
        <f t="shared" si="16"/>
        <v>0.25619</v>
      </c>
      <c r="X110" s="103">
        <f t="shared" si="17"/>
        <v>0</v>
      </c>
      <c r="Y110" s="103">
        <f t="shared" si="18"/>
        <v>93.0480375</v>
      </c>
      <c r="Z110" s="237">
        <f t="shared" si="19"/>
        <v>-0.2752337500000124</v>
      </c>
      <c r="AB110" s="77"/>
    </row>
    <row r="111" spans="1:28" s="58" customFormat="1" ht="15">
      <c r="A111" s="193" t="s">
        <v>178</v>
      </c>
      <c r="B111" s="164">
        <v>2465000</v>
      </c>
      <c r="C111" s="162">
        <v>-6250</v>
      </c>
      <c r="D111" s="170">
        <v>0</v>
      </c>
      <c r="E111" s="164">
        <v>20000</v>
      </c>
      <c r="F111" s="112">
        <v>0</v>
      </c>
      <c r="G111" s="170">
        <v>0</v>
      </c>
      <c r="H111" s="164">
        <v>0</v>
      </c>
      <c r="I111" s="112">
        <v>0</v>
      </c>
      <c r="J111" s="170">
        <v>0</v>
      </c>
      <c r="K111" s="164">
        <v>2485000</v>
      </c>
      <c r="L111" s="112">
        <v>-6250</v>
      </c>
      <c r="M111" s="127">
        <v>0</v>
      </c>
      <c r="N111" s="112">
        <v>2483750</v>
      </c>
      <c r="O111" s="173">
        <f t="shared" si="10"/>
        <v>0.9994969818913481</v>
      </c>
      <c r="P111" s="108">
        <f>Volume!K111</f>
        <v>168.35</v>
      </c>
      <c r="Q111" s="69">
        <f>Volume!J111</f>
        <v>167.65</v>
      </c>
      <c r="R111" s="237">
        <f t="shared" si="11"/>
        <v>41.661025</v>
      </c>
      <c r="S111" s="103">
        <f t="shared" si="12"/>
        <v>41.64006875</v>
      </c>
      <c r="T111" s="109">
        <f t="shared" si="13"/>
        <v>2491250</v>
      </c>
      <c r="U111" s="103">
        <f t="shared" si="14"/>
        <v>-0.2508780732563974</v>
      </c>
      <c r="V111" s="103">
        <f t="shared" si="15"/>
        <v>41.325725</v>
      </c>
      <c r="W111" s="103">
        <f t="shared" si="16"/>
        <v>0.3353</v>
      </c>
      <c r="X111" s="103">
        <f t="shared" si="17"/>
        <v>0</v>
      </c>
      <c r="Y111" s="103">
        <f t="shared" si="18"/>
        <v>41.94019375</v>
      </c>
      <c r="Z111" s="237">
        <f t="shared" si="19"/>
        <v>-0.27916874999999663</v>
      </c>
      <c r="AA111" s="78"/>
      <c r="AB111" s="77"/>
    </row>
    <row r="112" spans="1:28" s="58" customFormat="1" ht="15">
      <c r="A112" s="193" t="s">
        <v>145</v>
      </c>
      <c r="B112" s="164">
        <v>1439900</v>
      </c>
      <c r="C112" s="162">
        <v>47600</v>
      </c>
      <c r="D112" s="170">
        <v>0.03</v>
      </c>
      <c r="E112" s="164">
        <v>78200</v>
      </c>
      <c r="F112" s="112">
        <v>23800</v>
      </c>
      <c r="G112" s="170">
        <v>0.44</v>
      </c>
      <c r="H112" s="164">
        <v>0</v>
      </c>
      <c r="I112" s="112">
        <v>0</v>
      </c>
      <c r="J112" s="170">
        <v>0</v>
      </c>
      <c r="K112" s="164">
        <v>1518100</v>
      </c>
      <c r="L112" s="112">
        <v>71400</v>
      </c>
      <c r="M112" s="127">
        <v>0.05</v>
      </c>
      <c r="N112" s="112">
        <v>1455200</v>
      </c>
      <c r="O112" s="173">
        <f t="shared" si="10"/>
        <v>0.9585666293393057</v>
      </c>
      <c r="P112" s="108">
        <f>Volume!K112</f>
        <v>171.75</v>
      </c>
      <c r="Q112" s="69">
        <f>Volume!J112</f>
        <v>172.4</v>
      </c>
      <c r="R112" s="237">
        <f t="shared" si="11"/>
        <v>26.172044</v>
      </c>
      <c r="S112" s="103">
        <f t="shared" si="12"/>
        <v>25.087648</v>
      </c>
      <c r="T112" s="109">
        <f t="shared" si="13"/>
        <v>1446700</v>
      </c>
      <c r="U112" s="103">
        <f t="shared" si="14"/>
        <v>4.935370152761457</v>
      </c>
      <c r="V112" s="103">
        <f t="shared" si="15"/>
        <v>24.823876</v>
      </c>
      <c r="W112" s="103">
        <f t="shared" si="16"/>
        <v>1.348168</v>
      </c>
      <c r="X112" s="103">
        <f t="shared" si="17"/>
        <v>0</v>
      </c>
      <c r="Y112" s="103">
        <f t="shared" si="18"/>
        <v>24.8470725</v>
      </c>
      <c r="Z112" s="237">
        <f t="shared" si="19"/>
        <v>1.3249715000000002</v>
      </c>
      <c r="AA112" s="78"/>
      <c r="AB112" s="77"/>
    </row>
    <row r="113" spans="1:28" s="7" customFormat="1" ht="15">
      <c r="A113" s="193" t="s">
        <v>272</v>
      </c>
      <c r="B113" s="164">
        <v>3433150</v>
      </c>
      <c r="C113" s="162">
        <v>154700</v>
      </c>
      <c r="D113" s="170">
        <v>0.05</v>
      </c>
      <c r="E113" s="164">
        <v>104550</v>
      </c>
      <c r="F113" s="112">
        <v>5950</v>
      </c>
      <c r="G113" s="170">
        <v>0.06</v>
      </c>
      <c r="H113" s="164">
        <v>11900</v>
      </c>
      <c r="I113" s="112">
        <v>0</v>
      </c>
      <c r="J113" s="170">
        <v>0</v>
      </c>
      <c r="K113" s="164">
        <v>3549600</v>
      </c>
      <c r="L113" s="112">
        <v>160650</v>
      </c>
      <c r="M113" s="127">
        <v>0.05</v>
      </c>
      <c r="N113" s="112">
        <v>3535150</v>
      </c>
      <c r="O113" s="173">
        <f t="shared" si="10"/>
        <v>0.9959291187739464</v>
      </c>
      <c r="P113" s="108">
        <f>Volume!K113</f>
        <v>175.7</v>
      </c>
      <c r="Q113" s="69">
        <f>Volume!J113</f>
        <v>170.75</v>
      </c>
      <c r="R113" s="237">
        <f t="shared" si="11"/>
        <v>60.60942</v>
      </c>
      <c r="S113" s="103">
        <f t="shared" si="12"/>
        <v>60.36268625</v>
      </c>
      <c r="T113" s="109">
        <f t="shared" si="13"/>
        <v>3388950</v>
      </c>
      <c r="U113" s="103">
        <f t="shared" si="14"/>
        <v>4.740406320541761</v>
      </c>
      <c r="V113" s="103">
        <f t="shared" si="15"/>
        <v>58.62103625</v>
      </c>
      <c r="W113" s="103">
        <f t="shared" si="16"/>
        <v>1.78519125</v>
      </c>
      <c r="X113" s="103">
        <f t="shared" si="17"/>
        <v>0.2031925</v>
      </c>
      <c r="Y113" s="103">
        <f t="shared" si="18"/>
        <v>59.5438515</v>
      </c>
      <c r="Z113" s="237">
        <f t="shared" si="19"/>
        <v>1.0655684999999977</v>
      </c>
      <c r="AB113" s="77"/>
    </row>
    <row r="114" spans="1:28" s="58" customFormat="1" ht="15">
      <c r="A114" s="193" t="s">
        <v>210</v>
      </c>
      <c r="B114" s="164">
        <v>2186800</v>
      </c>
      <c r="C114" s="162">
        <v>120400</v>
      </c>
      <c r="D114" s="170">
        <v>0.06</v>
      </c>
      <c r="E114" s="164">
        <v>37800</v>
      </c>
      <c r="F114" s="112">
        <v>8200</v>
      </c>
      <c r="G114" s="170">
        <v>0.28</v>
      </c>
      <c r="H114" s="164">
        <v>11200</v>
      </c>
      <c r="I114" s="112">
        <v>1000</v>
      </c>
      <c r="J114" s="170">
        <v>0.1</v>
      </c>
      <c r="K114" s="164">
        <v>2235800</v>
      </c>
      <c r="L114" s="112">
        <v>129600</v>
      </c>
      <c r="M114" s="127">
        <v>0.06</v>
      </c>
      <c r="N114" s="112">
        <v>2227800</v>
      </c>
      <c r="O114" s="173">
        <f t="shared" si="10"/>
        <v>0.99642186242061</v>
      </c>
      <c r="P114" s="108">
        <f>Volume!K114</f>
        <v>1921.15</v>
      </c>
      <c r="Q114" s="69">
        <f>Volume!J114</f>
        <v>1896.95</v>
      </c>
      <c r="R114" s="237">
        <f t="shared" si="11"/>
        <v>424.120081</v>
      </c>
      <c r="S114" s="103">
        <f t="shared" si="12"/>
        <v>422.602521</v>
      </c>
      <c r="T114" s="109">
        <f t="shared" si="13"/>
        <v>2106200</v>
      </c>
      <c r="U114" s="103">
        <f t="shared" si="14"/>
        <v>6.153261798499668</v>
      </c>
      <c r="V114" s="103">
        <f t="shared" si="15"/>
        <v>414.825026</v>
      </c>
      <c r="W114" s="103">
        <f t="shared" si="16"/>
        <v>7.170471</v>
      </c>
      <c r="X114" s="103">
        <f t="shared" si="17"/>
        <v>2.124584</v>
      </c>
      <c r="Y114" s="103">
        <f t="shared" si="18"/>
        <v>404.632613</v>
      </c>
      <c r="Z114" s="237">
        <f t="shared" si="19"/>
        <v>19.487468000000035</v>
      </c>
      <c r="AA114" s="78"/>
      <c r="AB114" s="77"/>
    </row>
    <row r="115" spans="1:28" s="58" customFormat="1" ht="15">
      <c r="A115" s="193" t="s">
        <v>294</v>
      </c>
      <c r="B115" s="164">
        <v>4511850</v>
      </c>
      <c r="C115" s="162">
        <v>-82950</v>
      </c>
      <c r="D115" s="170">
        <v>-0.02</v>
      </c>
      <c r="E115" s="164">
        <v>16800</v>
      </c>
      <c r="F115" s="112">
        <v>4900</v>
      </c>
      <c r="G115" s="170">
        <v>0.41</v>
      </c>
      <c r="H115" s="164">
        <v>0</v>
      </c>
      <c r="I115" s="112">
        <v>0</v>
      </c>
      <c r="J115" s="170">
        <v>0</v>
      </c>
      <c r="K115" s="164">
        <v>4528650</v>
      </c>
      <c r="L115" s="112">
        <v>-78050</v>
      </c>
      <c r="M115" s="127">
        <v>-0.02</v>
      </c>
      <c r="N115" s="112">
        <v>4520950</v>
      </c>
      <c r="O115" s="173">
        <f t="shared" si="10"/>
        <v>0.9982997140428163</v>
      </c>
      <c r="P115" s="108">
        <f>Volume!K115</f>
        <v>705.55</v>
      </c>
      <c r="Q115" s="69">
        <f>Volume!J115</f>
        <v>689.45</v>
      </c>
      <c r="R115" s="237">
        <f t="shared" si="11"/>
        <v>312.22777425</v>
      </c>
      <c r="S115" s="103">
        <f t="shared" si="12"/>
        <v>311.69689775</v>
      </c>
      <c r="T115" s="109">
        <f t="shared" si="13"/>
        <v>4606700</v>
      </c>
      <c r="U115" s="103">
        <f t="shared" si="14"/>
        <v>-1.694271387327154</v>
      </c>
      <c r="V115" s="103">
        <f t="shared" si="15"/>
        <v>311.06949825</v>
      </c>
      <c r="W115" s="103">
        <f t="shared" si="16"/>
        <v>1.158276</v>
      </c>
      <c r="X115" s="103">
        <f t="shared" si="17"/>
        <v>0</v>
      </c>
      <c r="Y115" s="103">
        <f t="shared" si="18"/>
        <v>325.0257185</v>
      </c>
      <c r="Z115" s="237">
        <f t="shared" si="19"/>
        <v>-12.79794425</v>
      </c>
      <c r="AA115" s="78"/>
      <c r="AB115" s="77"/>
    </row>
    <row r="116" spans="1:28" s="7" customFormat="1" ht="15">
      <c r="A116" s="193" t="s">
        <v>7</v>
      </c>
      <c r="B116" s="164">
        <v>2463864</v>
      </c>
      <c r="C116" s="162">
        <v>-57096</v>
      </c>
      <c r="D116" s="170">
        <v>-0.02</v>
      </c>
      <c r="E116" s="164">
        <v>52416</v>
      </c>
      <c r="F116" s="112">
        <v>1560</v>
      </c>
      <c r="G116" s="170">
        <v>0.03</v>
      </c>
      <c r="H116" s="164">
        <v>6552</v>
      </c>
      <c r="I116" s="112">
        <v>312</v>
      </c>
      <c r="J116" s="170">
        <v>0.05</v>
      </c>
      <c r="K116" s="164">
        <v>2522832</v>
      </c>
      <c r="L116" s="112">
        <v>-55224</v>
      </c>
      <c r="M116" s="127">
        <v>-0.02</v>
      </c>
      <c r="N116" s="112">
        <v>2507856</v>
      </c>
      <c r="O116" s="173">
        <f t="shared" si="10"/>
        <v>0.9940638139995053</v>
      </c>
      <c r="P116" s="108">
        <f>Volume!K116</f>
        <v>745.9</v>
      </c>
      <c r="Q116" s="69">
        <f>Volume!J116</f>
        <v>740.45</v>
      </c>
      <c r="R116" s="237">
        <f t="shared" si="11"/>
        <v>186.80309544000002</v>
      </c>
      <c r="S116" s="103">
        <f t="shared" si="12"/>
        <v>185.69419752000002</v>
      </c>
      <c r="T116" s="109">
        <f t="shared" si="13"/>
        <v>2578056</v>
      </c>
      <c r="U116" s="103">
        <f t="shared" si="14"/>
        <v>-2.1420791480091976</v>
      </c>
      <c r="V116" s="103">
        <f t="shared" si="15"/>
        <v>182.43680988000003</v>
      </c>
      <c r="W116" s="103">
        <f t="shared" si="16"/>
        <v>3.88114272</v>
      </c>
      <c r="X116" s="103">
        <f t="shared" si="17"/>
        <v>0.48514284</v>
      </c>
      <c r="Y116" s="103">
        <f t="shared" si="18"/>
        <v>192.29719704</v>
      </c>
      <c r="Z116" s="237">
        <f t="shared" si="19"/>
        <v>-5.494101599999965</v>
      </c>
      <c r="AB116" s="77"/>
    </row>
    <row r="117" spans="1:28" s="58" customFormat="1" ht="15">
      <c r="A117" s="193" t="s">
        <v>170</v>
      </c>
      <c r="B117" s="164">
        <v>1678800</v>
      </c>
      <c r="C117" s="162">
        <v>46200</v>
      </c>
      <c r="D117" s="170">
        <v>0.03</v>
      </c>
      <c r="E117" s="164">
        <v>3600</v>
      </c>
      <c r="F117" s="112">
        <v>0</v>
      </c>
      <c r="G117" s="170">
        <v>0</v>
      </c>
      <c r="H117" s="164">
        <v>600</v>
      </c>
      <c r="I117" s="112">
        <v>0</v>
      </c>
      <c r="J117" s="170">
        <v>0</v>
      </c>
      <c r="K117" s="164">
        <v>1683000</v>
      </c>
      <c r="L117" s="112">
        <v>46200</v>
      </c>
      <c r="M117" s="127">
        <v>0.03</v>
      </c>
      <c r="N117" s="112">
        <v>1679400</v>
      </c>
      <c r="O117" s="173">
        <f t="shared" si="10"/>
        <v>0.9978609625668449</v>
      </c>
      <c r="P117" s="108">
        <f>Volume!K117</f>
        <v>595.1</v>
      </c>
      <c r="Q117" s="69">
        <f>Volume!J117</f>
        <v>595.75</v>
      </c>
      <c r="R117" s="237">
        <f t="shared" si="11"/>
        <v>100.264725</v>
      </c>
      <c r="S117" s="103">
        <f t="shared" si="12"/>
        <v>100.050255</v>
      </c>
      <c r="T117" s="109">
        <f t="shared" si="13"/>
        <v>1636800</v>
      </c>
      <c r="U117" s="103">
        <f t="shared" si="14"/>
        <v>2.82258064516129</v>
      </c>
      <c r="V117" s="103">
        <f t="shared" si="15"/>
        <v>100.01451</v>
      </c>
      <c r="W117" s="103">
        <f t="shared" si="16"/>
        <v>0.21447</v>
      </c>
      <c r="X117" s="103">
        <f t="shared" si="17"/>
        <v>0.035745</v>
      </c>
      <c r="Y117" s="103">
        <f t="shared" si="18"/>
        <v>97.405968</v>
      </c>
      <c r="Z117" s="237">
        <f t="shared" si="19"/>
        <v>2.858756999999997</v>
      </c>
      <c r="AA117" s="78"/>
      <c r="AB117" s="77"/>
    </row>
    <row r="118" spans="1:28" s="58" customFormat="1" ht="15">
      <c r="A118" s="193" t="s">
        <v>223</v>
      </c>
      <c r="B118" s="164">
        <v>2341600</v>
      </c>
      <c r="C118" s="162">
        <v>111200</v>
      </c>
      <c r="D118" s="170">
        <v>0.05</v>
      </c>
      <c r="E118" s="164">
        <v>22000</v>
      </c>
      <c r="F118" s="112">
        <v>5600</v>
      </c>
      <c r="G118" s="170">
        <v>0.34</v>
      </c>
      <c r="H118" s="164">
        <v>10800</v>
      </c>
      <c r="I118" s="112">
        <v>6000</v>
      </c>
      <c r="J118" s="170">
        <v>1.25</v>
      </c>
      <c r="K118" s="164">
        <v>2374400</v>
      </c>
      <c r="L118" s="112">
        <v>122800</v>
      </c>
      <c r="M118" s="127">
        <v>0.05</v>
      </c>
      <c r="N118" s="112">
        <v>2367600</v>
      </c>
      <c r="O118" s="173">
        <f t="shared" si="10"/>
        <v>0.9971361185983828</v>
      </c>
      <c r="P118" s="108">
        <f>Volume!K118</f>
        <v>776.6</v>
      </c>
      <c r="Q118" s="69">
        <f>Volume!J118</f>
        <v>760.95</v>
      </c>
      <c r="R118" s="237">
        <f t="shared" si="11"/>
        <v>180.679968</v>
      </c>
      <c r="S118" s="103">
        <f t="shared" si="12"/>
        <v>180.162522</v>
      </c>
      <c r="T118" s="109">
        <f t="shared" si="13"/>
        <v>2251600</v>
      </c>
      <c r="U118" s="103">
        <f t="shared" si="14"/>
        <v>5.453899449280511</v>
      </c>
      <c r="V118" s="103">
        <f t="shared" si="15"/>
        <v>178.184052</v>
      </c>
      <c r="W118" s="103">
        <f t="shared" si="16"/>
        <v>1.67409</v>
      </c>
      <c r="X118" s="103">
        <f t="shared" si="17"/>
        <v>0.8218260000000001</v>
      </c>
      <c r="Y118" s="103">
        <f t="shared" si="18"/>
        <v>174.859256</v>
      </c>
      <c r="Z118" s="237">
        <f t="shared" si="19"/>
        <v>5.8207120000000145</v>
      </c>
      <c r="AA118" s="78"/>
      <c r="AB118" s="77"/>
    </row>
    <row r="119" spans="1:28" s="58" customFormat="1" ht="15">
      <c r="A119" s="193" t="s">
        <v>207</v>
      </c>
      <c r="B119" s="164">
        <v>1302500</v>
      </c>
      <c r="C119" s="162">
        <v>-61250</v>
      </c>
      <c r="D119" s="170">
        <v>-0.04</v>
      </c>
      <c r="E119" s="164">
        <v>55000</v>
      </c>
      <c r="F119" s="112">
        <v>5000</v>
      </c>
      <c r="G119" s="170">
        <v>0.1</v>
      </c>
      <c r="H119" s="164">
        <v>8750</v>
      </c>
      <c r="I119" s="112">
        <v>6250</v>
      </c>
      <c r="J119" s="170">
        <v>2.5</v>
      </c>
      <c r="K119" s="164">
        <v>1366250</v>
      </c>
      <c r="L119" s="112">
        <v>-50000</v>
      </c>
      <c r="M119" s="127">
        <v>-0.04</v>
      </c>
      <c r="N119" s="112">
        <v>1360000</v>
      </c>
      <c r="O119" s="173">
        <f t="shared" si="10"/>
        <v>0.9954254345837146</v>
      </c>
      <c r="P119" s="108">
        <f>Volume!K119</f>
        <v>233.95</v>
      </c>
      <c r="Q119" s="69">
        <f>Volume!J119</f>
        <v>237.15</v>
      </c>
      <c r="R119" s="237">
        <f t="shared" si="11"/>
        <v>32.40061875</v>
      </c>
      <c r="S119" s="103">
        <f t="shared" si="12"/>
        <v>32.2524</v>
      </c>
      <c r="T119" s="109">
        <f t="shared" si="13"/>
        <v>1416250</v>
      </c>
      <c r="U119" s="103">
        <f t="shared" si="14"/>
        <v>-3.5304501323918798</v>
      </c>
      <c r="V119" s="103">
        <f t="shared" si="15"/>
        <v>30.8887875</v>
      </c>
      <c r="W119" s="103">
        <f t="shared" si="16"/>
        <v>1.304325</v>
      </c>
      <c r="X119" s="103">
        <f t="shared" si="17"/>
        <v>0.20750625</v>
      </c>
      <c r="Y119" s="103">
        <f t="shared" si="18"/>
        <v>33.13316875</v>
      </c>
      <c r="Z119" s="237">
        <f t="shared" si="19"/>
        <v>-0.7325500000000034</v>
      </c>
      <c r="AA119" s="78"/>
      <c r="AB119" s="77"/>
    </row>
    <row r="120" spans="1:28" s="58" customFormat="1" ht="15">
      <c r="A120" s="193" t="s">
        <v>295</v>
      </c>
      <c r="B120" s="164">
        <v>1094500</v>
      </c>
      <c r="C120" s="162">
        <v>16000</v>
      </c>
      <c r="D120" s="170">
        <v>0.01</v>
      </c>
      <c r="E120" s="164">
        <v>2250</v>
      </c>
      <c r="F120" s="112">
        <v>250</v>
      </c>
      <c r="G120" s="170">
        <v>0.13</v>
      </c>
      <c r="H120" s="164">
        <v>0</v>
      </c>
      <c r="I120" s="112">
        <v>0</v>
      </c>
      <c r="J120" s="170">
        <v>0</v>
      </c>
      <c r="K120" s="164">
        <v>1096750</v>
      </c>
      <c r="L120" s="112">
        <v>16250</v>
      </c>
      <c r="M120" s="127">
        <v>0.02</v>
      </c>
      <c r="N120" s="112">
        <v>1093250</v>
      </c>
      <c r="O120" s="173">
        <f t="shared" si="10"/>
        <v>0.9968087531342603</v>
      </c>
      <c r="P120" s="108">
        <f>Volume!K120</f>
        <v>1155.5</v>
      </c>
      <c r="Q120" s="69">
        <f>Volume!J120</f>
        <v>1150</v>
      </c>
      <c r="R120" s="237">
        <f t="shared" si="11"/>
        <v>126.12625</v>
      </c>
      <c r="S120" s="103">
        <f t="shared" si="12"/>
        <v>125.72375</v>
      </c>
      <c r="T120" s="109">
        <f t="shared" si="13"/>
        <v>1080500</v>
      </c>
      <c r="U120" s="103">
        <f t="shared" si="14"/>
        <v>1.5039333641832484</v>
      </c>
      <c r="V120" s="103">
        <f t="shared" si="15"/>
        <v>125.8675</v>
      </c>
      <c r="W120" s="103">
        <f t="shared" si="16"/>
        <v>0.25875</v>
      </c>
      <c r="X120" s="103">
        <f t="shared" si="17"/>
        <v>0</v>
      </c>
      <c r="Y120" s="103">
        <f t="shared" si="18"/>
        <v>124.851775</v>
      </c>
      <c r="Z120" s="237">
        <f t="shared" si="19"/>
        <v>1.2744749999999954</v>
      </c>
      <c r="AA120" s="78"/>
      <c r="AB120" s="77"/>
    </row>
    <row r="121" spans="1:28" s="58" customFormat="1" ht="15">
      <c r="A121" s="193" t="s">
        <v>420</v>
      </c>
      <c r="B121" s="164">
        <v>1289200</v>
      </c>
      <c r="C121" s="162">
        <v>9350</v>
      </c>
      <c r="D121" s="170">
        <v>0.01</v>
      </c>
      <c r="E121" s="164">
        <v>2750</v>
      </c>
      <c r="F121" s="112">
        <v>0</v>
      </c>
      <c r="G121" s="170">
        <v>0</v>
      </c>
      <c r="H121" s="164">
        <v>0</v>
      </c>
      <c r="I121" s="112">
        <v>0</v>
      </c>
      <c r="J121" s="170">
        <v>0</v>
      </c>
      <c r="K121" s="164">
        <v>1291950</v>
      </c>
      <c r="L121" s="112">
        <v>9350</v>
      </c>
      <c r="M121" s="127">
        <v>0.01</v>
      </c>
      <c r="N121" s="112">
        <v>1289750</v>
      </c>
      <c r="O121" s="173">
        <f t="shared" si="10"/>
        <v>0.998297147722435</v>
      </c>
      <c r="P121" s="108">
        <f>Volume!K121</f>
        <v>423.75</v>
      </c>
      <c r="Q121" s="69">
        <f>Volume!J121</f>
        <v>431.15</v>
      </c>
      <c r="R121" s="237">
        <f t="shared" si="11"/>
        <v>55.70242425</v>
      </c>
      <c r="S121" s="103">
        <f t="shared" si="12"/>
        <v>55.60757125</v>
      </c>
      <c r="T121" s="109">
        <f t="shared" si="13"/>
        <v>1282600</v>
      </c>
      <c r="U121" s="103">
        <f t="shared" si="14"/>
        <v>0.7289879931389366</v>
      </c>
      <c r="V121" s="103">
        <f t="shared" si="15"/>
        <v>55.583858</v>
      </c>
      <c r="W121" s="103">
        <f t="shared" si="16"/>
        <v>0.11856625</v>
      </c>
      <c r="X121" s="103">
        <f t="shared" si="17"/>
        <v>0</v>
      </c>
      <c r="Y121" s="103">
        <f t="shared" si="18"/>
        <v>54.350175</v>
      </c>
      <c r="Z121" s="237">
        <f t="shared" si="19"/>
        <v>1.3522492499999998</v>
      </c>
      <c r="AA121" s="78"/>
      <c r="AB121" s="77"/>
    </row>
    <row r="122" spans="1:28" s="58" customFormat="1" ht="15">
      <c r="A122" s="193" t="s">
        <v>277</v>
      </c>
      <c r="B122" s="164">
        <v>3921600</v>
      </c>
      <c r="C122" s="162">
        <v>85600</v>
      </c>
      <c r="D122" s="170">
        <v>0.02</v>
      </c>
      <c r="E122" s="164">
        <v>5600</v>
      </c>
      <c r="F122" s="112">
        <v>3200</v>
      </c>
      <c r="G122" s="170">
        <v>1.33</v>
      </c>
      <c r="H122" s="164">
        <v>0</v>
      </c>
      <c r="I122" s="112">
        <v>0</v>
      </c>
      <c r="J122" s="170">
        <v>0</v>
      </c>
      <c r="K122" s="164">
        <v>3927200</v>
      </c>
      <c r="L122" s="112">
        <v>88800</v>
      </c>
      <c r="M122" s="127">
        <v>0.02</v>
      </c>
      <c r="N122" s="112">
        <v>3924800</v>
      </c>
      <c r="O122" s="173">
        <f t="shared" si="10"/>
        <v>0.9993888775718068</v>
      </c>
      <c r="P122" s="108">
        <f>Volume!K122</f>
        <v>311.5</v>
      </c>
      <c r="Q122" s="69">
        <f>Volume!J122</f>
        <v>324.8</v>
      </c>
      <c r="R122" s="237">
        <f t="shared" si="11"/>
        <v>127.555456</v>
      </c>
      <c r="S122" s="103">
        <f t="shared" si="12"/>
        <v>127.477504</v>
      </c>
      <c r="T122" s="109">
        <f t="shared" si="13"/>
        <v>3838400</v>
      </c>
      <c r="U122" s="103">
        <f t="shared" si="14"/>
        <v>2.313463943309712</v>
      </c>
      <c r="V122" s="103">
        <f t="shared" si="15"/>
        <v>127.373568</v>
      </c>
      <c r="W122" s="103">
        <f t="shared" si="16"/>
        <v>0.181888</v>
      </c>
      <c r="X122" s="103">
        <f t="shared" si="17"/>
        <v>0</v>
      </c>
      <c r="Y122" s="103">
        <f t="shared" si="18"/>
        <v>119.56616</v>
      </c>
      <c r="Z122" s="237">
        <f t="shared" si="19"/>
        <v>7.98929600000001</v>
      </c>
      <c r="AA122" s="78"/>
      <c r="AB122" s="77"/>
    </row>
    <row r="123" spans="1:28" s="58" customFormat="1" ht="15">
      <c r="A123" s="193" t="s">
        <v>146</v>
      </c>
      <c r="B123" s="164">
        <v>11623400</v>
      </c>
      <c r="C123" s="162">
        <v>80100</v>
      </c>
      <c r="D123" s="170">
        <v>0.01</v>
      </c>
      <c r="E123" s="164">
        <v>525100</v>
      </c>
      <c r="F123" s="112">
        <v>62300</v>
      </c>
      <c r="G123" s="170">
        <v>0.13</v>
      </c>
      <c r="H123" s="164">
        <v>0</v>
      </c>
      <c r="I123" s="112">
        <v>0</v>
      </c>
      <c r="J123" s="170">
        <v>0</v>
      </c>
      <c r="K123" s="164">
        <v>12148500</v>
      </c>
      <c r="L123" s="112">
        <v>142400</v>
      </c>
      <c r="M123" s="127">
        <v>0.01</v>
      </c>
      <c r="N123" s="112">
        <v>12059500</v>
      </c>
      <c r="O123" s="173">
        <f t="shared" si="10"/>
        <v>0.9926739926739927</v>
      </c>
      <c r="P123" s="108">
        <f>Volume!K123</f>
        <v>40.35</v>
      </c>
      <c r="Q123" s="69">
        <f>Volume!J123</f>
        <v>39.95</v>
      </c>
      <c r="R123" s="237">
        <f t="shared" si="11"/>
        <v>48.533257500000005</v>
      </c>
      <c r="S123" s="103">
        <f t="shared" si="12"/>
        <v>48.17770250000001</v>
      </c>
      <c r="T123" s="109">
        <f t="shared" si="13"/>
        <v>12006100</v>
      </c>
      <c r="U123" s="103">
        <f t="shared" si="14"/>
        <v>1.1860637509266123</v>
      </c>
      <c r="V123" s="103">
        <f t="shared" si="15"/>
        <v>46.435483000000005</v>
      </c>
      <c r="W123" s="103">
        <f t="shared" si="16"/>
        <v>2.0977745</v>
      </c>
      <c r="X123" s="103">
        <f t="shared" si="17"/>
        <v>0</v>
      </c>
      <c r="Y123" s="103">
        <f t="shared" si="18"/>
        <v>48.4446135</v>
      </c>
      <c r="Z123" s="237">
        <f t="shared" si="19"/>
        <v>0.08864400000000217</v>
      </c>
      <c r="AA123" s="78"/>
      <c r="AB123" s="77"/>
    </row>
    <row r="124" spans="1:28" s="7" customFormat="1" ht="15">
      <c r="A124" s="193" t="s">
        <v>8</v>
      </c>
      <c r="B124" s="164">
        <v>22428800</v>
      </c>
      <c r="C124" s="162">
        <v>-96000</v>
      </c>
      <c r="D124" s="170">
        <v>0</v>
      </c>
      <c r="E124" s="164">
        <v>2904000</v>
      </c>
      <c r="F124" s="112">
        <v>305600</v>
      </c>
      <c r="G124" s="170">
        <v>0.12</v>
      </c>
      <c r="H124" s="164">
        <v>580800</v>
      </c>
      <c r="I124" s="112">
        <v>121600</v>
      </c>
      <c r="J124" s="170">
        <v>0.26</v>
      </c>
      <c r="K124" s="164">
        <v>25913600</v>
      </c>
      <c r="L124" s="112">
        <v>331200</v>
      </c>
      <c r="M124" s="127">
        <v>0.01</v>
      </c>
      <c r="N124" s="112">
        <v>25753600</v>
      </c>
      <c r="O124" s="173">
        <f t="shared" si="10"/>
        <v>0.9938256359594961</v>
      </c>
      <c r="P124" s="108">
        <f>Volume!K124</f>
        <v>160.05</v>
      </c>
      <c r="Q124" s="69">
        <f>Volume!J124</f>
        <v>158.2</v>
      </c>
      <c r="R124" s="237">
        <f t="shared" si="11"/>
        <v>409.95315199999993</v>
      </c>
      <c r="S124" s="103">
        <f t="shared" si="12"/>
        <v>407.421952</v>
      </c>
      <c r="T124" s="109">
        <f t="shared" si="13"/>
        <v>25582400</v>
      </c>
      <c r="U124" s="103">
        <f t="shared" si="14"/>
        <v>1.2946400650447183</v>
      </c>
      <c r="V124" s="103">
        <f t="shared" si="15"/>
        <v>354.82361599999996</v>
      </c>
      <c r="W124" s="103">
        <f t="shared" si="16"/>
        <v>45.94127999999999</v>
      </c>
      <c r="X124" s="103">
        <f t="shared" si="17"/>
        <v>9.188256</v>
      </c>
      <c r="Y124" s="103">
        <f t="shared" si="18"/>
        <v>409.44631200000003</v>
      </c>
      <c r="Z124" s="237">
        <f t="shared" si="19"/>
        <v>0.5068399999998974</v>
      </c>
      <c r="AB124" s="77"/>
    </row>
    <row r="125" spans="1:28" s="58" customFormat="1" ht="15">
      <c r="A125" s="193" t="s">
        <v>296</v>
      </c>
      <c r="B125" s="164">
        <v>3244000</v>
      </c>
      <c r="C125" s="162">
        <v>-89000</v>
      </c>
      <c r="D125" s="170">
        <v>-0.03</v>
      </c>
      <c r="E125" s="164">
        <v>62000</v>
      </c>
      <c r="F125" s="112">
        <v>6000</v>
      </c>
      <c r="G125" s="170">
        <v>0.11</v>
      </c>
      <c r="H125" s="164">
        <v>0</v>
      </c>
      <c r="I125" s="112">
        <v>0</v>
      </c>
      <c r="J125" s="170">
        <v>0</v>
      </c>
      <c r="K125" s="164">
        <v>3306000</v>
      </c>
      <c r="L125" s="112">
        <v>-83000</v>
      </c>
      <c r="M125" s="127">
        <v>-0.02</v>
      </c>
      <c r="N125" s="112">
        <v>3300000</v>
      </c>
      <c r="O125" s="173">
        <f t="shared" si="10"/>
        <v>0.9981851179673321</v>
      </c>
      <c r="P125" s="108">
        <f>Volume!K125</f>
        <v>171.45</v>
      </c>
      <c r="Q125" s="69">
        <f>Volume!J125</f>
        <v>168.9</v>
      </c>
      <c r="R125" s="237">
        <f t="shared" si="11"/>
        <v>55.83834</v>
      </c>
      <c r="S125" s="103">
        <f t="shared" si="12"/>
        <v>55.737</v>
      </c>
      <c r="T125" s="109">
        <f t="shared" si="13"/>
        <v>3389000</v>
      </c>
      <c r="U125" s="103">
        <f t="shared" si="14"/>
        <v>-2.449100029507229</v>
      </c>
      <c r="V125" s="103">
        <f t="shared" si="15"/>
        <v>54.79116</v>
      </c>
      <c r="W125" s="103">
        <f t="shared" si="16"/>
        <v>1.04718</v>
      </c>
      <c r="X125" s="103">
        <f t="shared" si="17"/>
        <v>0</v>
      </c>
      <c r="Y125" s="103">
        <f t="shared" si="18"/>
        <v>58.104405</v>
      </c>
      <c r="Z125" s="237">
        <f t="shared" si="19"/>
        <v>-2.2660649999999976</v>
      </c>
      <c r="AA125" s="78"/>
      <c r="AB125" s="77"/>
    </row>
    <row r="126" spans="1:28" s="58" customFormat="1" ht="15">
      <c r="A126" s="193" t="s">
        <v>179</v>
      </c>
      <c r="B126" s="164">
        <v>41174000</v>
      </c>
      <c r="C126" s="162">
        <v>280000</v>
      </c>
      <c r="D126" s="170">
        <v>0.01</v>
      </c>
      <c r="E126" s="164">
        <v>5782000</v>
      </c>
      <c r="F126" s="112">
        <v>616000</v>
      </c>
      <c r="G126" s="170">
        <v>0.12</v>
      </c>
      <c r="H126" s="164">
        <v>742000</v>
      </c>
      <c r="I126" s="112">
        <v>98000</v>
      </c>
      <c r="J126" s="170">
        <v>0.15</v>
      </c>
      <c r="K126" s="164">
        <v>47698000</v>
      </c>
      <c r="L126" s="112">
        <v>994000</v>
      </c>
      <c r="M126" s="127">
        <v>0.02</v>
      </c>
      <c r="N126" s="112">
        <v>47530000</v>
      </c>
      <c r="O126" s="173">
        <f t="shared" si="10"/>
        <v>0.9964778397417082</v>
      </c>
      <c r="P126" s="108">
        <f>Volume!K126</f>
        <v>21.85</v>
      </c>
      <c r="Q126" s="69">
        <f>Volume!J126</f>
        <v>21.55</v>
      </c>
      <c r="R126" s="237">
        <f t="shared" si="11"/>
        <v>102.78919</v>
      </c>
      <c r="S126" s="103">
        <f t="shared" si="12"/>
        <v>102.42715</v>
      </c>
      <c r="T126" s="109">
        <f t="shared" si="13"/>
        <v>46704000</v>
      </c>
      <c r="U126" s="103">
        <f t="shared" si="14"/>
        <v>2.128297362110312</v>
      </c>
      <c r="V126" s="103">
        <f t="shared" si="15"/>
        <v>88.72997</v>
      </c>
      <c r="W126" s="103">
        <f t="shared" si="16"/>
        <v>12.46021</v>
      </c>
      <c r="X126" s="103">
        <f t="shared" si="17"/>
        <v>1.59901</v>
      </c>
      <c r="Y126" s="103">
        <f t="shared" si="18"/>
        <v>102.04824</v>
      </c>
      <c r="Z126" s="237">
        <f t="shared" si="19"/>
        <v>0.740949999999998</v>
      </c>
      <c r="AA126" s="78"/>
      <c r="AB126" s="77"/>
    </row>
    <row r="127" spans="1:28" s="58" customFormat="1" ht="15">
      <c r="A127" s="193" t="s">
        <v>202</v>
      </c>
      <c r="B127" s="164">
        <v>2784150</v>
      </c>
      <c r="C127" s="162">
        <v>200100</v>
      </c>
      <c r="D127" s="170">
        <v>0.08</v>
      </c>
      <c r="E127" s="164">
        <v>57500</v>
      </c>
      <c r="F127" s="112">
        <v>6900</v>
      </c>
      <c r="G127" s="170">
        <v>0.14</v>
      </c>
      <c r="H127" s="164">
        <v>9200</v>
      </c>
      <c r="I127" s="112">
        <v>2300</v>
      </c>
      <c r="J127" s="170">
        <v>0.33</v>
      </c>
      <c r="K127" s="164">
        <v>2850850</v>
      </c>
      <c r="L127" s="112">
        <v>209300</v>
      </c>
      <c r="M127" s="127">
        <v>0.08</v>
      </c>
      <c r="N127" s="112">
        <v>2699050</v>
      </c>
      <c r="O127" s="173">
        <f t="shared" si="10"/>
        <v>0.9467527228721259</v>
      </c>
      <c r="P127" s="108">
        <f>Volume!K127</f>
        <v>258.2</v>
      </c>
      <c r="Q127" s="69">
        <f>Volume!J127</f>
        <v>258.85</v>
      </c>
      <c r="R127" s="237">
        <f t="shared" si="11"/>
        <v>73.79425225000001</v>
      </c>
      <c r="S127" s="103">
        <f t="shared" si="12"/>
        <v>69.86490925000001</v>
      </c>
      <c r="T127" s="109">
        <f t="shared" si="13"/>
        <v>2641550</v>
      </c>
      <c r="U127" s="103">
        <f t="shared" si="14"/>
        <v>7.9233783195472345</v>
      </c>
      <c r="V127" s="103">
        <f t="shared" si="15"/>
        <v>72.06772275000002</v>
      </c>
      <c r="W127" s="103">
        <f t="shared" si="16"/>
        <v>1.4883875000000002</v>
      </c>
      <c r="X127" s="103">
        <f t="shared" si="17"/>
        <v>0.238142</v>
      </c>
      <c r="Y127" s="103">
        <f t="shared" si="18"/>
        <v>68.204821</v>
      </c>
      <c r="Z127" s="237">
        <f t="shared" si="19"/>
        <v>5.589431250000018</v>
      </c>
      <c r="AA127" s="78"/>
      <c r="AB127" s="77"/>
    </row>
    <row r="128" spans="1:28" s="58" customFormat="1" ht="15">
      <c r="A128" s="193" t="s">
        <v>171</v>
      </c>
      <c r="B128" s="164">
        <v>4394500</v>
      </c>
      <c r="C128" s="162">
        <v>50600</v>
      </c>
      <c r="D128" s="170">
        <v>0.01</v>
      </c>
      <c r="E128" s="164">
        <v>20900</v>
      </c>
      <c r="F128" s="112">
        <v>2200</v>
      </c>
      <c r="G128" s="170">
        <v>0.12</v>
      </c>
      <c r="H128" s="164">
        <v>0</v>
      </c>
      <c r="I128" s="112">
        <v>0</v>
      </c>
      <c r="J128" s="170">
        <v>0</v>
      </c>
      <c r="K128" s="164">
        <v>4415400</v>
      </c>
      <c r="L128" s="112">
        <v>52800</v>
      </c>
      <c r="M128" s="127">
        <v>0.01</v>
      </c>
      <c r="N128" s="112">
        <v>4401100</v>
      </c>
      <c r="O128" s="173">
        <f t="shared" si="10"/>
        <v>0.9967613353263578</v>
      </c>
      <c r="P128" s="108">
        <f>Volume!K128</f>
        <v>389.55</v>
      </c>
      <c r="Q128" s="69">
        <f>Volume!J128</f>
        <v>384</v>
      </c>
      <c r="R128" s="237">
        <f t="shared" si="11"/>
        <v>169.55136</v>
      </c>
      <c r="S128" s="103">
        <f t="shared" si="12"/>
        <v>169.00224</v>
      </c>
      <c r="T128" s="109">
        <f t="shared" si="13"/>
        <v>4362600</v>
      </c>
      <c r="U128" s="103">
        <f t="shared" si="14"/>
        <v>1.2102874432677762</v>
      </c>
      <c r="V128" s="103">
        <f t="shared" si="15"/>
        <v>168.7488</v>
      </c>
      <c r="W128" s="103">
        <f t="shared" si="16"/>
        <v>0.80256</v>
      </c>
      <c r="X128" s="103">
        <f t="shared" si="17"/>
        <v>0</v>
      </c>
      <c r="Y128" s="103">
        <f t="shared" si="18"/>
        <v>169.945083</v>
      </c>
      <c r="Z128" s="237">
        <f t="shared" si="19"/>
        <v>-0.3937230000000227</v>
      </c>
      <c r="AA128" s="78"/>
      <c r="AB128" s="77"/>
    </row>
    <row r="129" spans="1:28" s="58" customFormat="1" ht="15">
      <c r="A129" s="193" t="s">
        <v>147</v>
      </c>
      <c r="B129" s="164">
        <v>5433900</v>
      </c>
      <c r="C129" s="162">
        <v>-59000</v>
      </c>
      <c r="D129" s="170">
        <v>-0.01</v>
      </c>
      <c r="E129" s="164">
        <v>283200</v>
      </c>
      <c r="F129" s="112">
        <v>41300</v>
      </c>
      <c r="G129" s="170">
        <v>0.17</v>
      </c>
      <c r="H129" s="164">
        <v>29500</v>
      </c>
      <c r="I129" s="112">
        <v>0</v>
      </c>
      <c r="J129" s="170">
        <v>0</v>
      </c>
      <c r="K129" s="164">
        <v>5746600</v>
      </c>
      <c r="L129" s="112">
        <v>-17700</v>
      </c>
      <c r="M129" s="127">
        <v>0</v>
      </c>
      <c r="N129" s="112">
        <v>5675800</v>
      </c>
      <c r="O129" s="173">
        <f t="shared" si="10"/>
        <v>0.9876796714579056</v>
      </c>
      <c r="P129" s="108">
        <f>Volume!K129</f>
        <v>64.45</v>
      </c>
      <c r="Q129" s="69">
        <f>Volume!J129</f>
        <v>63.35</v>
      </c>
      <c r="R129" s="237">
        <f t="shared" si="11"/>
        <v>36.404711</v>
      </c>
      <c r="S129" s="103">
        <f t="shared" si="12"/>
        <v>35.956193</v>
      </c>
      <c r="T129" s="109">
        <f t="shared" si="13"/>
        <v>5764300</v>
      </c>
      <c r="U129" s="103">
        <f t="shared" si="14"/>
        <v>-0.3070624360286591</v>
      </c>
      <c r="V129" s="103">
        <f t="shared" si="15"/>
        <v>34.4237565</v>
      </c>
      <c r="W129" s="103">
        <f t="shared" si="16"/>
        <v>1.794072</v>
      </c>
      <c r="X129" s="103">
        <f t="shared" si="17"/>
        <v>0.1868825</v>
      </c>
      <c r="Y129" s="103">
        <f t="shared" si="18"/>
        <v>37.1509135</v>
      </c>
      <c r="Z129" s="237">
        <f t="shared" si="19"/>
        <v>-0.7462025000000025</v>
      </c>
      <c r="AA129" s="78"/>
      <c r="AB129" s="77"/>
    </row>
    <row r="130" spans="1:28" s="7" customFormat="1" ht="15">
      <c r="A130" s="193" t="s">
        <v>148</v>
      </c>
      <c r="B130" s="164">
        <v>894520</v>
      </c>
      <c r="C130" s="162">
        <v>-101365</v>
      </c>
      <c r="D130" s="170">
        <v>-0.1</v>
      </c>
      <c r="E130" s="164">
        <v>8360</v>
      </c>
      <c r="F130" s="112">
        <v>1045</v>
      </c>
      <c r="G130" s="170">
        <v>0.14</v>
      </c>
      <c r="H130" s="164">
        <v>0</v>
      </c>
      <c r="I130" s="112">
        <v>0</v>
      </c>
      <c r="J130" s="170">
        <v>0</v>
      </c>
      <c r="K130" s="164">
        <v>902880</v>
      </c>
      <c r="L130" s="112">
        <v>-100320</v>
      </c>
      <c r="M130" s="127">
        <v>-0.1</v>
      </c>
      <c r="N130" s="112">
        <v>900790</v>
      </c>
      <c r="O130" s="173">
        <f t="shared" si="10"/>
        <v>0.9976851851851852</v>
      </c>
      <c r="P130" s="108">
        <f>Volume!K130</f>
        <v>266.4</v>
      </c>
      <c r="Q130" s="69">
        <f>Volume!J130</f>
        <v>265.5</v>
      </c>
      <c r="R130" s="237">
        <f t="shared" si="11"/>
        <v>23.971464</v>
      </c>
      <c r="S130" s="103">
        <f t="shared" si="12"/>
        <v>23.9159745</v>
      </c>
      <c r="T130" s="109">
        <f t="shared" si="13"/>
        <v>1003200</v>
      </c>
      <c r="U130" s="103">
        <f t="shared" si="14"/>
        <v>-10</v>
      </c>
      <c r="V130" s="103">
        <f t="shared" si="15"/>
        <v>23.749506</v>
      </c>
      <c r="W130" s="103">
        <f t="shared" si="16"/>
        <v>0.221958</v>
      </c>
      <c r="X130" s="103">
        <f t="shared" si="17"/>
        <v>0</v>
      </c>
      <c r="Y130" s="103">
        <f t="shared" si="18"/>
        <v>26.725247999999997</v>
      </c>
      <c r="Z130" s="237">
        <f t="shared" si="19"/>
        <v>-2.753783999999996</v>
      </c>
      <c r="AB130" s="77"/>
    </row>
    <row r="131" spans="1:28" s="7" customFormat="1" ht="15">
      <c r="A131" s="193" t="s">
        <v>122</v>
      </c>
      <c r="B131" s="164">
        <v>8927750</v>
      </c>
      <c r="C131" s="162">
        <v>147875</v>
      </c>
      <c r="D131" s="170">
        <v>0.02</v>
      </c>
      <c r="E131" s="164">
        <v>1644500</v>
      </c>
      <c r="F131" s="112">
        <v>177125</v>
      </c>
      <c r="G131" s="170">
        <v>0.12</v>
      </c>
      <c r="H131" s="164">
        <v>146250</v>
      </c>
      <c r="I131" s="112">
        <v>16250</v>
      </c>
      <c r="J131" s="170">
        <v>0.13</v>
      </c>
      <c r="K131" s="164">
        <v>10718500</v>
      </c>
      <c r="L131" s="112">
        <v>341250</v>
      </c>
      <c r="M131" s="127">
        <v>0.03</v>
      </c>
      <c r="N131" s="112">
        <v>10614500</v>
      </c>
      <c r="O131" s="173">
        <f t="shared" si="10"/>
        <v>0.9902971497877502</v>
      </c>
      <c r="P131" s="108">
        <f>Volume!K131</f>
        <v>155.75</v>
      </c>
      <c r="Q131" s="69">
        <f>Volume!J131</f>
        <v>155.45</v>
      </c>
      <c r="R131" s="237">
        <f t="shared" si="11"/>
        <v>166.61908249999996</v>
      </c>
      <c r="S131" s="103">
        <f t="shared" si="12"/>
        <v>165.0024025</v>
      </c>
      <c r="T131" s="109">
        <f t="shared" si="13"/>
        <v>10377250</v>
      </c>
      <c r="U131" s="103">
        <f t="shared" si="14"/>
        <v>3.288443470090824</v>
      </c>
      <c r="V131" s="103">
        <f t="shared" si="15"/>
        <v>138.78187375</v>
      </c>
      <c r="W131" s="103">
        <f t="shared" si="16"/>
        <v>25.563752499999996</v>
      </c>
      <c r="X131" s="103">
        <f t="shared" si="17"/>
        <v>2.27345625</v>
      </c>
      <c r="Y131" s="103">
        <f t="shared" si="18"/>
        <v>161.62566875</v>
      </c>
      <c r="Z131" s="237">
        <f t="shared" si="19"/>
        <v>4.993413749999974</v>
      </c>
      <c r="AB131" s="77"/>
    </row>
    <row r="132" spans="1:28" s="7" customFormat="1" ht="15">
      <c r="A132" s="201" t="s">
        <v>36</v>
      </c>
      <c r="B132" s="164">
        <v>7663275</v>
      </c>
      <c r="C132" s="162">
        <v>606600</v>
      </c>
      <c r="D132" s="170">
        <v>0.09</v>
      </c>
      <c r="E132" s="164">
        <v>99450</v>
      </c>
      <c r="F132" s="112">
        <v>26775</v>
      </c>
      <c r="G132" s="170">
        <v>0.37</v>
      </c>
      <c r="H132" s="164">
        <v>6075</v>
      </c>
      <c r="I132" s="112">
        <v>1350</v>
      </c>
      <c r="J132" s="170">
        <v>0.29</v>
      </c>
      <c r="K132" s="164">
        <v>7768800</v>
      </c>
      <c r="L132" s="112">
        <v>634725</v>
      </c>
      <c r="M132" s="127">
        <v>0.09</v>
      </c>
      <c r="N132" s="112">
        <v>7678800</v>
      </c>
      <c r="O132" s="173">
        <f t="shared" si="10"/>
        <v>0.9884151992585728</v>
      </c>
      <c r="P132" s="108">
        <f>Volume!K132</f>
        <v>864.1</v>
      </c>
      <c r="Q132" s="69">
        <f>Volume!J132</f>
        <v>854</v>
      </c>
      <c r="R132" s="237">
        <f t="shared" si="11"/>
        <v>663.45552</v>
      </c>
      <c r="S132" s="103">
        <f t="shared" si="12"/>
        <v>655.76952</v>
      </c>
      <c r="T132" s="109">
        <f t="shared" si="13"/>
        <v>7134075</v>
      </c>
      <c r="U132" s="103">
        <f t="shared" si="14"/>
        <v>8.897088970889708</v>
      </c>
      <c r="V132" s="103">
        <f t="shared" si="15"/>
        <v>654.443685</v>
      </c>
      <c r="W132" s="103">
        <f t="shared" si="16"/>
        <v>8.49303</v>
      </c>
      <c r="X132" s="103">
        <f t="shared" si="17"/>
        <v>0.518805</v>
      </c>
      <c r="Y132" s="103">
        <f t="shared" si="18"/>
        <v>616.45542075</v>
      </c>
      <c r="Z132" s="237">
        <f t="shared" si="19"/>
        <v>47.00009924999995</v>
      </c>
      <c r="AB132" s="77"/>
    </row>
    <row r="133" spans="1:28" s="7" customFormat="1" ht="15">
      <c r="A133" s="193" t="s">
        <v>172</v>
      </c>
      <c r="B133" s="164">
        <v>7472850</v>
      </c>
      <c r="C133" s="162">
        <v>-64050</v>
      </c>
      <c r="D133" s="170">
        <v>-0.01</v>
      </c>
      <c r="E133" s="164">
        <v>47250</v>
      </c>
      <c r="F133" s="112">
        <v>1050</v>
      </c>
      <c r="G133" s="170">
        <v>0.02</v>
      </c>
      <c r="H133" s="164">
        <v>0</v>
      </c>
      <c r="I133" s="112">
        <v>0</v>
      </c>
      <c r="J133" s="170">
        <v>0</v>
      </c>
      <c r="K133" s="164">
        <v>7520100</v>
      </c>
      <c r="L133" s="112">
        <v>-63000</v>
      </c>
      <c r="M133" s="127">
        <v>-0.01</v>
      </c>
      <c r="N133" s="112">
        <v>7511700</v>
      </c>
      <c r="O133" s="173">
        <f t="shared" si="10"/>
        <v>0.9988829935772131</v>
      </c>
      <c r="P133" s="108">
        <f>Volume!K133</f>
        <v>254.25</v>
      </c>
      <c r="Q133" s="69">
        <f>Volume!J133</f>
        <v>253.95</v>
      </c>
      <c r="R133" s="237">
        <f t="shared" si="11"/>
        <v>190.9729395</v>
      </c>
      <c r="S133" s="103">
        <f t="shared" si="12"/>
        <v>190.7596215</v>
      </c>
      <c r="T133" s="109">
        <f t="shared" si="13"/>
        <v>7583100</v>
      </c>
      <c r="U133" s="103">
        <f t="shared" si="14"/>
        <v>-0.8307947936859597</v>
      </c>
      <c r="V133" s="103">
        <f t="shared" si="15"/>
        <v>189.77302575</v>
      </c>
      <c r="W133" s="103">
        <f t="shared" si="16"/>
        <v>1.19991375</v>
      </c>
      <c r="X133" s="103">
        <f t="shared" si="17"/>
        <v>0</v>
      </c>
      <c r="Y133" s="103">
        <f t="shared" si="18"/>
        <v>192.8003175</v>
      </c>
      <c r="Z133" s="237">
        <f t="shared" si="19"/>
        <v>-1.8273780000000102</v>
      </c>
      <c r="AB133" s="77"/>
    </row>
    <row r="134" spans="1:28" s="7" customFormat="1" ht="15">
      <c r="A134" s="193" t="s">
        <v>80</v>
      </c>
      <c r="B134" s="164">
        <v>1794000</v>
      </c>
      <c r="C134" s="162">
        <v>-68400</v>
      </c>
      <c r="D134" s="170">
        <v>-0.04</v>
      </c>
      <c r="E134" s="164">
        <v>2400</v>
      </c>
      <c r="F134" s="112">
        <v>0</v>
      </c>
      <c r="G134" s="170">
        <v>0</v>
      </c>
      <c r="H134" s="164">
        <v>0</v>
      </c>
      <c r="I134" s="112">
        <v>0</v>
      </c>
      <c r="J134" s="170">
        <v>0</v>
      </c>
      <c r="K134" s="164">
        <v>1796400</v>
      </c>
      <c r="L134" s="112">
        <v>-68400</v>
      </c>
      <c r="M134" s="127">
        <v>-0.04</v>
      </c>
      <c r="N134" s="112">
        <v>1794000</v>
      </c>
      <c r="O134" s="173">
        <f t="shared" si="10"/>
        <v>0.9986639946559787</v>
      </c>
      <c r="P134" s="108">
        <f>Volume!K134</f>
        <v>229.1</v>
      </c>
      <c r="Q134" s="69">
        <f>Volume!J134</f>
        <v>223.85</v>
      </c>
      <c r="R134" s="237">
        <f t="shared" si="11"/>
        <v>40.212414</v>
      </c>
      <c r="S134" s="103">
        <f t="shared" si="12"/>
        <v>40.15869</v>
      </c>
      <c r="T134" s="109">
        <f t="shared" si="13"/>
        <v>1864800</v>
      </c>
      <c r="U134" s="103">
        <f t="shared" si="14"/>
        <v>-3.667953667953668</v>
      </c>
      <c r="V134" s="103">
        <f t="shared" si="15"/>
        <v>40.15869</v>
      </c>
      <c r="W134" s="103">
        <f t="shared" si="16"/>
        <v>0.053724</v>
      </c>
      <c r="X134" s="103">
        <f t="shared" si="17"/>
        <v>0</v>
      </c>
      <c r="Y134" s="103">
        <f t="shared" si="18"/>
        <v>42.722568</v>
      </c>
      <c r="Z134" s="237">
        <f t="shared" si="19"/>
        <v>-2.510154</v>
      </c>
      <c r="AB134" s="77"/>
    </row>
    <row r="135" spans="1:28" s="7" customFormat="1" ht="15">
      <c r="A135" s="193" t="s">
        <v>421</v>
      </c>
      <c r="B135" s="164">
        <v>471000</v>
      </c>
      <c r="C135" s="162">
        <v>1500</v>
      </c>
      <c r="D135" s="170">
        <v>0</v>
      </c>
      <c r="E135" s="164">
        <v>0</v>
      </c>
      <c r="F135" s="112">
        <v>0</v>
      </c>
      <c r="G135" s="170">
        <v>0</v>
      </c>
      <c r="H135" s="164">
        <v>0</v>
      </c>
      <c r="I135" s="112">
        <v>0</v>
      </c>
      <c r="J135" s="170">
        <v>0</v>
      </c>
      <c r="K135" s="164">
        <v>471000</v>
      </c>
      <c r="L135" s="112">
        <v>1500</v>
      </c>
      <c r="M135" s="127">
        <v>0</v>
      </c>
      <c r="N135" s="112">
        <v>471000</v>
      </c>
      <c r="O135" s="173">
        <f aca="true" t="shared" si="20" ref="O135:O194">N135/K135</f>
        <v>1</v>
      </c>
      <c r="P135" s="108">
        <f>Volume!K135</f>
        <v>436.55</v>
      </c>
      <c r="Q135" s="69">
        <f>Volume!J135</f>
        <v>435.15</v>
      </c>
      <c r="R135" s="237">
        <f aca="true" t="shared" si="21" ref="R135:R194">Q135*K135/10000000</f>
        <v>20.495565</v>
      </c>
      <c r="S135" s="103">
        <f aca="true" t="shared" si="22" ref="S135:S194">Q135*N135/10000000</f>
        <v>20.495565</v>
      </c>
      <c r="T135" s="109">
        <f aca="true" t="shared" si="23" ref="T135:T194">K135-L135</f>
        <v>469500</v>
      </c>
      <c r="U135" s="103">
        <f aca="true" t="shared" si="24" ref="U135:U194">L135/T135*100</f>
        <v>0.3194888178913738</v>
      </c>
      <c r="V135" s="103">
        <f aca="true" t="shared" si="25" ref="V135:V194">Q135*B135/10000000</f>
        <v>20.495565</v>
      </c>
      <c r="W135" s="103">
        <f aca="true" t="shared" si="26" ref="W135:W194">Q135*E135/10000000</f>
        <v>0</v>
      </c>
      <c r="X135" s="103">
        <f aca="true" t="shared" si="27" ref="X135:X194">Q135*H135/10000000</f>
        <v>0</v>
      </c>
      <c r="Y135" s="103">
        <f aca="true" t="shared" si="28" ref="Y135:Y194">(T135*P135)/10000000</f>
        <v>20.4960225</v>
      </c>
      <c r="Z135" s="237">
        <f aca="true" t="shared" si="29" ref="Z135:Z194">R135-Y135</f>
        <v>-0.0004574999999995555</v>
      </c>
      <c r="AB135" s="77"/>
    </row>
    <row r="136" spans="1:28" s="7" customFormat="1" ht="15">
      <c r="A136" s="193" t="s">
        <v>274</v>
      </c>
      <c r="B136" s="164">
        <v>6553400</v>
      </c>
      <c r="C136" s="162">
        <v>108500</v>
      </c>
      <c r="D136" s="170">
        <v>0.02</v>
      </c>
      <c r="E136" s="164">
        <v>84000</v>
      </c>
      <c r="F136" s="112">
        <v>12600</v>
      </c>
      <c r="G136" s="170">
        <v>0.18</v>
      </c>
      <c r="H136" s="164">
        <v>2100</v>
      </c>
      <c r="I136" s="112">
        <v>0</v>
      </c>
      <c r="J136" s="170">
        <v>0</v>
      </c>
      <c r="K136" s="164">
        <v>6639500</v>
      </c>
      <c r="L136" s="112">
        <v>121100</v>
      </c>
      <c r="M136" s="127">
        <v>0.02</v>
      </c>
      <c r="N136" s="112">
        <v>6628300</v>
      </c>
      <c r="O136" s="173">
        <f t="shared" si="20"/>
        <v>0.9983131259884027</v>
      </c>
      <c r="P136" s="108">
        <f>Volume!K136</f>
        <v>318.25</v>
      </c>
      <c r="Q136" s="69">
        <f>Volume!J136</f>
        <v>315.55</v>
      </c>
      <c r="R136" s="237">
        <f t="shared" si="21"/>
        <v>209.5094225</v>
      </c>
      <c r="S136" s="103">
        <f t="shared" si="22"/>
        <v>209.1560065</v>
      </c>
      <c r="T136" s="109">
        <f t="shared" si="23"/>
        <v>6518400</v>
      </c>
      <c r="U136" s="103">
        <f t="shared" si="24"/>
        <v>1.8578178694158076</v>
      </c>
      <c r="V136" s="103">
        <f t="shared" si="25"/>
        <v>206.792537</v>
      </c>
      <c r="W136" s="103">
        <f t="shared" si="26"/>
        <v>2.65062</v>
      </c>
      <c r="X136" s="103">
        <f t="shared" si="27"/>
        <v>0.0662655</v>
      </c>
      <c r="Y136" s="103">
        <f t="shared" si="28"/>
        <v>207.44808</v>
      </c>
      <c r="Z136" s="237">
        <f t="shared" si="29"/>
        <v>2.061342499999995</v>
      </c>
      <c r="AB136" s="77"/>
    </row>
    <row r="137" spans="1:28" s="7" customFormat="1" ht="15">
      <c r="A137" s="193" t="s">
        <v>422</v>
      </c>
      <c r="B137" s="164">
        <v>642500</v>
      </c>
      <c r="C137" s="162">
        <v>6500</v>
      </c>
      <c r="D137" s="170">
        <v>0.01</v>
      </c>
      <c r="E137" s="164">
        <v>0</v>
      </c>
      <c r="F137" s="112">
        <v>0</v>
      </c>
      <c r="G137" s="170">
        <v>0</v>
      </c>
      <c r="H137" s="164">
        <v>0</v>
      </c>
      <c r="I137" s="112">
        <v>0</v>
      </c>
      <c r="J137" s="170">
        <v>0</v>
      </c>
      <c r="K137" s="164">
        <v>642500</v>
      </c>
      <c r="L137" s="112">
        <v>6500</v>
      </c>
      <c r="M137" s="127">
        <v>0.01</v>
      </c>
      <c r="N137" s="112">
        <v>642500</v>
      </c>
      <c r="O137" s="173">
        <f t="shared" si="20"/>
        <v>1</v>
      </c>
      <c r="P137" s="108">
        <f>Volume!K137</f>
        <v>418.25</v>
      </c>
      <c r="Q137" s="69">
        <f>Volume!J137</f>
        <v>412.7</v>
      </c>
      <c r="R137" s="237">
        <f t="shared" si="21"/>
        <v>26.515975</v>
      </c>
      <c r="S137" s="103">
        <f t="shared" si="22"/>
        <v>26.515975</v>
      </c>
      <c r="T137" s="109">
        <f t="shared" si="23"/>
        <v>636000</v>
      </c>
      <c r="U137" s="103">
        <f t="shared" si="24"/>
        <v>1.022012578616352</v>
      </c>
      <c r="V137" s="103">
        <f t="shared" si="25"/>
        <v>26.515975</v>
      </c>
      <c r="W137" s="103">
        <f t="shared" si="26"/>
        <v>0</v>
      </c>
      <c r="X137" s="103">
        <f t="shared" si="27"/>
        <v>0</v>
      </c>
      <c r="Y137" s="103">
        <f t="shared" si="28"/>
        <v>26.6007</v>
      </c>
      <c r="Z137" s="237">
        <f t="shared" si="29"/>
        <v>-0.08472499999999883</v>
      </c>
      <c r="AB137" s="77"/>
    </row>
    <row r="138" spans="1:28" s="7" customFormat="1" ht="15">
      <c r="A138" s="193" t="s">
        <v>224</v>
      </c>
      <c r="B138" s="164">
        <v>3033550</v>
      </c>
      <c r="C138" s="162">
        <v>-168350</v>
      </c>
      <c r="D138" s="170">
        <v>-0.05</v>
      </c>
      <c r="E138" s="164">
        <v>2600</v>
      </c>
      <c r="F138" s="112">
        <v>1950</v>
      </c>
      <c r="G138" s="170">
        <v>3</v>
      </c>
      <c r="H138" s="164">
        <v>0</v>
      </c>
      <c r="I138" s="112">
        <v>0</v>
      </c>
      <c r="J138" s="170">
        <v>0</v>
      </c>
      <c r="K138" s="164">
        <v>3036150</v>
      </c>
      <c r="L138" s="112">
        <v>-166400</v>
      </c>
      <c r="M138" s="127">
        <v>-0.05</v>
      </c>
      <c r="N138" s="112">
        <v>3030300</v>
      </c>
      <c r="O138" s="173">
        <f t="shared" si="20"/>
        <v>0.9980732177263969</v>
      </c>
      <c r="P138" s="108">
        <f>Volume!K138</f>
        <v>539.8</v>
      </c>
      <c r="Q138" s="69">
        <f>Volume!J138</f>
        <v>561.3</v>
      </c>
      <c r="R138" s="237">
        <f t="shared" si="21"/>
        <v>170.4190995</v>
      </c>
      <c r="S138" s="103">
        <f t="shared" si="22"/>
        <v>170.09073899999999</v>
      </c>
      <c r="T138" s="109">
        <f t="shared" si="23"/>
        <v>3202550</v>
      </c>
      <c r="U138" s="103">
        <f t="shared" si="24"/>
        <v>-5.195859549421555</v>
      </c>
      <c r="V138" s="103">
        <f t="shared" si="25"/>
        <v>170.2731615</v>
      </c>
      <c r="W138" s="103">
        <f t="shared" si="26"/>
        <v>0.14593799999999998</v>
      </c>
      <c r="X138" s="103">
        <f t="shared" si="27"/>
        <v>0</v>
      </c>
      <c r="Y138" s="103">
        <f t="shared" si="28"/>
        <v>172.87364899999997</v>
      </c>
      <c r="Z138" s="237">
        <f t="shared" si="29"/>
        <v>-2.4545494999999846</v>
      </c>
      <c r="AB138" s="77"/>
    </row>
    <row r="139" spans="1:28" s="7" customFormat="1" ht="15">
      <c r="A139" s="193" t="s">
        <v>423</v>
      </c>
      <c r="B139" s="164">
        <v>740300</v>
      </c>
      <c r="C139" s="162">
        <v>134750</v>
      </c>
      <c r="D139" s="170">
        <v>0.22</v>
      </c>
      <c r="E139" s="164">
        <v>2750</v>
      </c>
      <c r="F139" s="112">
        <v>0</v>
      </c>
      <c r="G139" s="170">
        <v>0</v>
      </c>
      <c r="H139" s="164">
        <v>0</v>
      </c>
      <c r="I139" s="112">
        <v>0</v>
      </c>
      <c r="J139" s="170">
        <v>0</v>
      </c>
      <c r="K139" s="164">
        <v>743050</v>
      </c>
      <c r="L139" s="112">
        <v>134750</v>
      </c>
      <c r="M139" s="127">
        <v>0.22</v>
      </c>
      <c r="N139" s="112">
        <v>730400</v>
      </c>
      <c r="O139" s="173">
        <f t="shared" si="20"/>
        <v>0.9829755736491488</v>
      </c>
      <c r="P139" s="108">
        <f>Volume!K139</f>
        <v>539.45</v>
      </c>
      <c r="Q139" s="69">
        <f>Volume!J139</f>
        <v>525</v>
      </c>
      <c r="R139" s="237">
        <f t="shared" si="21"/>
        <v>39.010125</v>
      </c>
      <c r="S139" s="103">
        <f t="shared" si="22"/>
        <v>38.346</v>
      </c>
      <c r="T139" s="109">
        <f t="shared" si="23"/>
        <v>608300</v>
      </c>
      <c r="U139" s="103">
        <f t="shared" si="24"/>
        <v>22.151898734177212</v>
      </c>
      <c r="V139" s="103">
        <f t="shared" si="25"/>
        <v>38.86575</v>
      </c>
      <c r="W139" s="103">
        <f t="shared" si="26"/>
        <v>0.144375</v>
      </c>
      <c r="X139" s="103">
        <f t="shared" si="27"/>
        <v>0</v>
      </c>
      <c r="Y139" s="103">
        <f t="shared" si="28"/>
        <v>32.8147435</v>
      </c>
      <c r="Z139" s="237">
        <f t="shared" si="29"/>
        <v>6.195381500000003</v>
      </c>
      <c r="AB139" s="77"/>
    </row>
    <row r="140" spans="1:28" s="7" customFormat="1" ht="15">
      <c r="A140" s="193" t="s">
        <v>424</v>
      </c>
      <c r="B140" s="164">
        <v>22682000</v>
      </c>
      <c r="C140" s="162">
        <v>752400</v>
      </c>
      <c r="D140" s="170">
        <v>0.03</v>
      </c>
      <c r="E140" s="164">
        <v>5671600</v>
      </c>
      <c r="F140" s="112">
        <v>316800</v>
      </c>
      <c r="G140" s="170">
        <v>0.06</v>
      </c>
      <c r="H140" s="164">
        <v>1003200</v>
      </c>
      <c r="I140" s="112">
        <v>48400</v>
      </c>
      <c r="J140" s="170">
        <v>0.05</v>
      </c>
      <c r="K140" s="164">
        <v>29356800</v>
      </c>
      <c r="L140" s="112">
        <v>1117600</v>
      </c>
      <c r="M140" s="127">
        <v>0.04</v>
      </c>
      <c r="N140" s="112">
        <v>29136800</v>
      </c>
      <c r="O140" s="173">
        <f t="shared" si="20"/>
        <v>0.992505995203837</v>
      </c>
      <c r="P140" s="108">
        <f>Volume!K140</f>
        <v>55.5</v>
      </c>
      <c r="Q140" s="69">
        <f>Volume!J140</f>
        <v>55.15</v>
      </c>
      <c r="R140" s="237">
        <f t="shared" si="21"/>
        <v>161.902752</v>
      </c>
      <c r="S140" s="103">
        <f t="shared" si="22"/>
        <v>160.689452</v>
      </c>
      <c r="T140" s="109">
        <f t="shared" si="23"/>
        <v>28239200</v>
      </c>
      <c r="U140" s="103">
        <f t="shared" si="24"/>
        <v>3.9576191960112186</v>
      </c>
      <c r="V140" s="103">
        <f t="shared" si="25"/>
        <v>125.09123</v>
      </c>
      <c r="W140" s="103">
        <f t="shared" si="26"/>
        <v>31.278874</v>
      </c>
      <c r="X140" s="103">
        <f t="shared" si="27"/>
        <v>5.532648</v>
      </c>
      <c r="Y140" s="103">
        <f t="shared" si="28"/>
        <v>156.72756</v>
      </c>
      <c r="Z140" s="237">
        <f t="shared" si="29"/>
        <v>5.175191999999981</v>
      </c>
      <c r="AB140" s="77"/>
    </row>
    <row r="141" spans="1:28" s="7" customFormat="1" ht="15">
      <c r="A141" s="193" t="s">
        <v>393</v>
      </c>
      <c r="B141" s="164">
        <v>10756800</v>
      </c>
      <c r="C141" s="162">
        <v>1178400</v>
      </c>
      <c r="D141" s="170">
        <v>0.12</v>
      </c>
      <c r="E141" s="164">
        <v>912000</v>
      </c>
      <c r="F141" s="112">
        <v>64800</v>
      </c>
      <c r="G141" s="170">
        <v>0.08</v>
      </c>
      <c r="H141" s="164">
        <v>9600</v>
      </c>
      <c r="I141" s="112">
        <v>2400</v>
      </c>
      <c r="J141" s="170">
        <v>0.33</v>
      </c>
      <c r="K141" s="164">
        <v>11678400</v>
      </c>
      <c r="L141" s="112">
        <v>1245600</v>
      </c>
      <c r="M141" s="127">
        <v>0.12</v>
      </c>
      <c r="N141" s="112">
        <v>11635200</v>
      </c>
      <c r="O141" s="173">
        <f t="shared" si="20"/>
        <v>0.9963008631319359</v>
      </c>
      <c r="P141" s="108">
        <f>Volume!K141</f>
        <v>154.25</v>
      </c>
      <c r="Q141" s="69">
        <f>Volume!J141</f>
        <v>149.1</v>
      </c>
      <c r="R141" s="237">
        <f t="shared" si="21"/>
        <v>174.124944</v>
      </c>
      <c r="S141" s="103">
        <f t="shared" si="22"/>
        <v>173.480832</v>
      </c>
      <c r="T141" s="109">
        <f t="shared" si="23"/>
        <v>10432800</v>
      </c>
      <c r="U141" s="103">
        <f t="shared" si="24"/>
        <v>11.939268461007591</v>
      </c>
      <c r="V141" s="103">
        <f t="shared" si="25"/>
        <v>160.383888</v>
      </c>
      <c r="W141" s="103">
        <f t="shared" si="26"/>
        <v>13.59792</v>
      </c>
      <c r="X141" s="103">
        <f t="shared" si="27"/>
        <v>0.143136</v>
      </c>
      <c r="Y141" s="103">
        <f t="shared" si="28"/>
        <v>160.92594</v>
      </c>
      <c r="Z141" s="237">
        <f t="shared" si="29"/>
        <v>13.199004000000002</v>
      </c>
      <c r="AB141" s="77"/>
    </row>
    <row r="142" spans="1:28" s="7" customFormat="1" ht="15">
      <c r="A142" s="193" t="s">
        <v>81</v>
      </c>
      <c r="B142" s="164">
        <v>5409600</v>
      </c>
      <c r="C142" s="162">
        <v>-222600</v>
      </c>
      <c r="D142" s="170">
        <v>-0.04</v>
      </c>
      <c r="E142" s="164">
        <v>1800</v>
      </c>
      <c r="F142" s="112">
        <v>600</v>
      </c>
      <c r="G142" s="170">
        <v>0.5</v>
      </c>
      <c r="H142" s="164">
        <v>600</v>
      </c>
      <c r="I142" s="112">
        <v>0</v>
      </c>
      <c r="J142" s="170">
        <v>0</v>
      </c>
      <c r="K142" s="164">
        <v>5412000</v>
      </c>
      <c r="L142" s="112">
        <v>-222000</v>
      </c>
      <c r="M142" s="127">
        <v>-0.04</v>
      </c>
      <c r="N142" s="112">
        <v>5409000</v>
      </c>
      <c r="O142" s="173">
        <f t="shared" si="20"/>
        <v>0.9994456762749445</v>
      </c>
      <c r="P142" s="108">
        <f>Volume!K142</f>
        <v>509.8</v>
      </c>
      <c r="Q142" s="69">
        <f>Volume!J142</f>
        <v>505.4</v>
      </c>
      <c r="R142" s="237">
        <f t="shared" si="21"/>
        <v>273.52248</v>
      </c>
      <c r="S142" s="103">
        <f t="shared" si="22"/>
        <v>273.37086</v>
      </c>
      <c r="T142" s="109">
        <f t="shared" si="23"/>
        <v>5634000</v>
      </c>
      <c r="U142" s="103">
        <f t="shared" si="24"/>
        <v>-3.940362087326944</v>
      </c>
      <c r="V142" s="103">
        <f t="shared" si="25"/>
        <v>273.401184</v>
      </c>
      <c r="W142" s="103">
        <f t="shared" si="26"/>
        <v>0.090972</v>
      </c>
      <c r="X142" s="103">
        <f t="shared" si="27"/>
        <v>0.030324</v>
      </c>
      <c r="Y142" s="103">
        <f t="shared" si="28"/>
        <v>287.22132</v>
      </c>
      <c r="Z142" s="237">
        <f t="shared" si="29"/>
        <v>-13.698840000000018</v>
      </c>
      <c r="AB142" s="77"/>
    </row>
    <row r="143" spans="1:28" s="58" customFormat="1" ht="15">
      <c r="A143" s="193" t="s">
        <v>225</v>
      </c>
      <c r="B143" s="164">
        <v>6991600</v>
      </c>
      <c r="C143" s="162">
        <v>403200</v>
      </c>
      <c r="D143" s="170">
        <v>0.06</v>
      </c>
      <c r="E143" s="164">
        <v>238000</v>
      </c>
      <c r="F143" s="112">
        <v>112000</v>
      </c>
      <c r="G143" s="170">
        <v>0.89</v>
      </c>
      <c r="H143" s="164">
        <v>16800</v>
      </c>
      <c r="I143" s="112">
        <v>4200</v>
      </c>
      <c r="J143" s="170">
        <v>0.33</v>
      </c>
      <c r="K143" s="164">
        <v>7246400</v>
      </c>
      <c r="L143" s="112">
        <v>519400</v>
      </c>
      <c r="M143" s="127">
        <v>0.08</v>
      </c>
      <c r="N143" s="112">
        <v>7194600</v>
      </c>
      <c r="O143" s="173">
        <f t="shared" si="20"/>
        <v>0.9928516228748068</v>
      </c>
      <c r="P143" s="108">
        <f>Volume!K143</f>
        <v>160.6</v>
      </c>
      <c r="Q143" s="69">
        <f>Volume!J143</f>
        <v>165.25</v>
      </c>
      <c r="R143" s="237">
        <f t="shared" si="21"/>
        <v>119.74676</v>
      </c>
      <c r="S143" s="103">
        <f t="shared" si="22"/>
        <v>118.890765</v>
      </c>
      <c r="T143" s="109">
        <f t="shared" si="23"/>
        <v>6727000</v>
      </c>
      <c r="U143" s="103">
        <f t="shared" si="24"/>
        <v>7.721123829344433</v>
      </c>
      <c r="V143" s="103">
        <f t="shared" si="25"/>
        <v>115.53619</v>
      </c>
      <c r="W143" s="103">
        <f t="shared" si="26"/>
        <v>3.93295</v>
      </c>
      <c r="X143" s="103">
        <f t="shared" si="27"/>
        <v>0.27762</v>
      </c>
      <c r="Y143" s="103">
        <f t="shared" si="28"/>
        <v>108.03562</v>
      </c>
      <c r="Z143" s="237">
        <f t="shared" si="29"/>
        <v>11.71114</v>
      </c>
      <c r="AA143" s="78"/>
      <c r="AB143" s="77"/>
    </row>
    <row r="144" spans="1:28" s="7" customFormat="1" ht="15">
      <c r="A144" s="193" t="s">
        <v>297</v>
      </c>
      <c r="B144" s="164">
        <v>6264500</v>
      </c>
      <c r="C144" s="162">
        <v>730400</v>
      </c>
      <c r="D144" s="170">
        <v>0.13</v>
      </c>
      <c r="E144" s="164">
        <v>106700</v>
      </c>
      <c r="F144" s="112">
        <v>12100</v>
      </c>
      <c r="G144" s="170">
        <v>0.13</v>
      </c>
      <c r="H144" s="164">
        <v>13200</v>
      </c>
      <c r="I144" s="112">
        <v>4400</v>
      </c>
      <c r="J144" s="170">
        <v>0.5</v>
      </c>
      <c r="K144" s="164">
        <v>6384400</v>
      </c>
      <c r="L144" s="112">
        <v>746900</v>
      </c>
      <c r="M144" s="127">
        <v>0.13</v>
      </c>
      <c r="N144" s="112">
        <v>6327200</v>
      </c>
      <c r="O144" s="173">
        <f t="shared" si="20"/>
        <v>0.9910406616126809</v>
      </c>
      <c r="P144" s="108">
        <f>Volume!K144</f>
        <v>499.85</v>
      </c>
      <c r="Q144" s="69">
        <f>Volume!J144</f>
        <v>519.4</v>
      </c>
      <c r="R144" s="237">
        <f t="shared" si="21"/>
        <v>331.605736</v>
      </c>
      <c r="S144" s="103">
        <f t="shared" si="22"/>
        <v>328.634768</v>
      </c>
      <c r="T144" s="109">
        <f t="shared" si="23"/>
        <v>5637500</v>
      </c>
      <c r="U144" s="103">
        <f t="shared" si="24"/>
        <v>13.24878048780488</v>
      </c>
      <c r="V144" s="103">
        <f t="shared" si="25"/>
        <v>325.37813</v>
      </c>
      <c r="W144" s="103">
        <f t="shared" si="26"/>
        <v>5.541998</v>
      </c>
      <c r="X144" s="103">
        <f t="shared" si="27"/>
        <v>0.685608</v>
      </c>
      <c r="Y144" s="103">
        <f t="shared" si="28"/>
        <v>281.7904375</v>
      </c>
      <c r="Z144" s="237">
        <f t="shared" si="29"/>
        <v>49.81529849999998</v>
      </c>
      <c r="AB144" s="77"/>
    </row>
    <row r="145" spans="1:28" s="58" customFormat="1" ht="15">
      <c r="A145" s="193" t="s">
        <v>226</v>
      </c>
      <c r="B145" s="164">
        <v>8460000</v>
      </c>
      <c r="C145" s="162">
        <v>477000</v>
      </c>
      <c r="D145" s="170">
        <v>0.06</v>
      </c>
      <c r="E145" s="164">
        <v>63000</v>
      </c>
      <c r="F145" s="112">
        <v>1500</v>
      </c>
      <c r="G145" s="170">
        <v>0.02</v>
      </c>
      <c r="H145" s="164">
        <v>16500</v>
      </c>
      <c r="I145" s="112">
        <v>1500</v>
      </c>
      <c r="J145" s="170">
        <v>0.1</v>
      </c>
      <c r="K145" s="164">
        <v>8539500</v>
      </c>
      <c r="L145" s="112">
        <v>480000</v>
      </c>
      <c r="M145" s="127">
        <v>0.06</v>
      </c>
      <c r="N145" s="112">
        <v>8452500</v>
      </c>
      <c r="O145" s="173">
        <f t="shared" si="20"/>
        <v>0.9898120498858247</v>
      </c>
      <c r="P145" s="108">
        <f>Volume!K145</f>
        <v>237.05</v>
      </c>
      <c r="Q145" s="69">
        <f>Volume!J145</f>
        <v>238.1</v>
      </c>
      <c r="R145" s="237">
        <f t="shared" si="21"/>
        <v>203.325495</v>
      </c>
      <c r="S145" s="103">
        <f t="shared" si="22"/>
        <v>201.254025</v>
      </c>
      <c r="T145" s="109">
        <f t="shared" si="23"/>
        <v>8059500</v>
      </c>
      <c r="U145" s="103">
        <f t="shared" si="24"/>
        <v>5.95570444816676</v>
      </c>
      <c r="V145" s="103">
        <f t="shared" si="25"/>
        <v>201.4326</v>
      </c>
      <c r="W145" s="103">
        <f t="shared" si="26"/>
        <v>1.50003</v>
      </c>
      <c r="X145" s="103">
        <f t="shared" si="27"/>
        <v>0.392865</v>
      </c>
      <c r="Y145" s="103">
        <f t="shared" si="28"/>
        <v>191.0504475</v>
      </c>
      <c r="Z145" s="237">
        <f t="shared" si="29"/>
        <v>12.2750475</v>
      </c>
      <c r="AA145" s="78"/>
      <c r="AB145" s="77"/>
    </row>
    <row r="146" spans="1:28" s="58" customFormat="1" ht="15">
      <c r="A146" s="193" t="s">
        <v>425</v>
      </c>
      <c r="B146" s="164">
        <v>871200</v>
      </c>
      <c r="C146" s="162">
        <v>310750</v>
      </c>
      <c r="D146" s="170">
        <v>0.55</v>
      </c>
      <c r="E146" s="164">
        <v>0</v>
      </c>
      <c r="F146" s="112">
        <v>0</v>
      </c>
      <c r="G146" s="170">
        <v>0</v>
      </c>
      <c r="H146" s="164">
        <v>0</v>
      </c>
      <c r="I146" s="112">
        <v>0</v>
      </c>
      <c r="J146" s="170">
        <v>0</v>
      </c>
      <c r="K146" s="164">
        <v>871200</v>
      </c>
      <c r="L146" s="112">
        <v>310750</v>
      </c>
      <c r="M146" s="127">
        <v>0.55</v>
      </c>
      <c r="N146" s="112">
        <v>869000</v>
      </c>
      <c r="O146" s="173">
        <f t="shared" si="20"/>
        <v>0.9974747474747475</v>
      </c>
      <c r="P146" s="108">
        <f>Volume!K146</f>
        <v>504.5</v>
      </c>
      <c r="Q146" s="69">
        <f>Volume!J146</f>
        <v>544.05</v>
      </c>
      <c r="R146" s="237">
        <f t="shared" si="21"/>
        <v>47.39763599999999</v>
      </c>
      <c r="S146" s="103">
        <f t="shared" si="22"/>
        <v>47.277944999999995</v>
      </c>
      <c r="T146" s="109">
        <f t="shared" si="23"/>
        <v>560450</v>
      </c>
      <c r="U146" s="103">
        <f t="shared" si="24"/>
        <v>55.44651619234544</v>
      </c>
      <c r="V146" s="103">
        <f t="shared" si="25"/>
        <v>47.39763599999999</v>
      </c>
      <c r="W146" s="103">
        <f t="shared" si="26"/>
        <v>0</v>
      </c>
      <c r="X146" s="103">
        <f t="shared" si="27"/>
        <v>0</v>
      </c>
      <c r="Y146" s="103">
        <f t="shared" si="28"/>
        <v>28.2747025</v>
      </c>
      <c r="Z146" s="237">
        <f t="shared" si="29"/>
        <v>19.12293349999999</v>
      </c>
      <c r="AA146" s="78"/>
      <c r="AB146" s="77"/>
    </row>
    <row r="147" spans="1:28" s="58" customFormat="1" ht="15">
      <c r="A147" s="193" t="s">
        <v>227</v>
      </c>
      <c r="B147" s="164">
        <v>3661600</v>
      </c>
      <c r="C147" s="162">
        <v>-78400</v>
      </c>
      <c r="D147" s="170">
        <v>-0.02</v>
      </c>
      <c r="E147" s="164">
        <v>193600</v>
      </c>
      <c r="F147" s="112">
        <v>11200</v>
      </c>
      <c r="G147" s="170">
        <v>0.06</v>
      </c>
      <c r="H147" s="164">
        <v>4000</v>
      </c>
      <c r="I147" s="112">
        <v>0</v>
      </c>
      <c r="J147" s="170">
        <v>0</v>
      </c>
      <c r="K147" s="164">
        <v>3859200</v>
      </c>
      <c r="L147" s="112">
        <v>-67200</v>
      </c>
      <c r="M147" s="127">
        <v>-0.02</v>
      </c>
      <c r="N147" s="112">
        <v>3846400</v>
      </c>
      <c r="O147" s="173">
        <f t="shared" si="20"/>
        <v>0.9966832504145937</v>
      </c>
      <c r="P147" s="108">
        <f>Volume!K147</f>
        <v>380.95</v>
      </c>
      <c r="Q147" s="69">
        <f>Volume!J147</f>
        <v>378.55</v>
      </c>
      <c r="R147" s="237">
        <f t="shared" si="21"/>
        <v>146.090016</v>
      </c>
      <c r="S147" s="103">
        <f t="shared" si="22"/>
        <v>145.605472</v>
      </c>
      <c r="T147" s="109">
        <f t="shared" si="23"/>
        <v>3926400</v>
      </c>
      <c r="U147" s="103">
        <f t="shared" si="24"/>
        <v>-1.7114914425427872</v>
      </c>
      <c r="V147" s="103">
        <f t="shared" si="25"/>
        <v>138.609868</v>
      </c>
      <c r="W147" s="103">
        <f t="shared" si="26"/>
        <v>7.328728</v>
      </c>
      <c r="X147" s="103">
        <f t="shared" si="27"/>
        <v>0.15142</v>
      </c>
      <c r="Y147" s="103">
        <f t="shared" si="28"/>
        <v>149.576208</v>
      </c>
      <c r="Z147" s="237">
        <f t="shared" si="29"/>
        <v>-3.486192000000017</v>
      </c>
      <c r="AA147" s="78"/>
      <c r="AB147" s="77"/>
    </row>
    <row r="148" spans="1:28" s="58" customFormat="1" ht="15">
      <c r="A148" s="193" t="s">
        <v>234</v>
      </c>
      <c r="B148" s="164">
        <v>16944900</v>
      </c>
      <c r="C148" s="162">
        <v>898800</v>
      </c>
      <c r="D148" s="170">
        <v>0.06</v>
      </c>
      <c r="E148" s="164">
        <v>1204000</v>
      </c>
      <c r="F148" s="112">
        <v>138600</v>
      </c>
      <c r="G148" s="170">
        <v>0.13</v>
      </c>
      <c r="H148" s="164">
        <v>211400</v>
      </c>
      <c r="I148" s="112">
        <v>83300</v>
      </c>
      <c r="J148" s="170">
        <v>0.65</v>
      </c>
      <c r="K148" s="164">
        <v>18360300</v>
      </c>
      <c r="L148" s="112">
        <v>1120700</v>
      </c>
      <c r="M148" s="127">
        <v>0.07</v>
      </c>
      <c r="N148" s="112">
        <v>18236400</v>
      </c>
      <c r="O148" s="173">
        <f t="shared" si="20"/>
        <v>0.9932517442525449</v>
      </c>
      <c r="P148" s="108">
        <f>Volume!K148</f>
        <v>515.9</v>
      </c>
      <c r="Q148" s="69">
        <f>Volume!J148</f>
        <v>520.05</v>
      </c>
      <c r="R148" s="237">
        <f t="shared" si="21"/>
        <v>954.8274015</v>
      </c>
      <c r="S148" s="103">
        <f t="shared" si="22"/>
        <v>948.383982</v>
      </c>
      <c r="T148" s="109">
        <f t="shared" si="23"/>
        <v>17239600</v>
      </c>
      <c r="U148" s="103">
        <f t="shared" si="24"/>
        <v>6.500730875426345</v>
      </c>
      <c r="V148" s="103">
        <f t="shared" si="25"/>
        <v>881.2195245</v>
      </c>
      <c r="W148" s="103">
        <f t="shared" si="26"/>
        <v>62.61402</v>
      </c>
      <c r="X148" s="103">
        <f t="shared" si="27"/>
        <v>10.993856999999998</v>
      </c>
      <c r="Y148" s="103">
        <f t="shared" si="28"/>
        <v>889.390964</v>
      </c>
      <c r="Z148" s="237">
        <f t="shared" si="29"/>
        <v>65.4364374999999</v>
      </c>
      <c r="AA148" s="78"/>
      <c r="AB148" s="77"/>
    </row>
    <row r="149" spans="1:28" s="58" customFormat="1" ht="15">
      <c r="A149" s="193" t="s">
        <v>98</v>
      </c>
      <c r="B149" s="164">
        <v>4890050</v>
      </c>
      <c r="C149" s="162">
        <v>97900</v>
      </c>
      <c r="D149" s="170">
        <v>0.02</v>
      </c>
      <c r="E149" s="164">
        <v>111650</v>
      </c>
      <c r="F149" s="112">
        <v>7150</v>
      </c>
      <c r="G149" s="170">
        <v>0.07</v>
      </c>
      <c r="H149" s="164">
        <v>9350</v>
      </c>
      <c r="I149" s="112">
        <v>550</v>
      </c>
      <c r="J149" s="170">
        <v>0.06</v>
      </c>
      <c r="K149" s="164">
        <v>5011050</v>
      </c>
      <c r="L149" s="112">
        <v>105600</v>
      </c>
      <c r="M149" s="127">
        <v>0.02</v>
      </c>
      <c r="N149" s="112">
        <v>4998400</v>
      </c>
      <c r="O149" s="173">
        <f t="shared" si="20"/>
        <v>0.9974755789704752</v>
      </c>
      <c r="P149" s="108">
        <f>Volume!K149</f>
        <v>536.05</v>
      </c>
      <c r="Q149" s="69">
        <f>Volume!J149</f>
        <v>528.5</v>
      </c>
      <c r="R149" s="237">
        <f t="shared" si="21"/>
        <v>264.8339925</v>
      </c>
      <c r="S149" s="103">
        <f t="shared" si="22"/>
        <v>264.16544</v>
      </c>
      <c r="T149" s="109">
        <f t="shared" si="23"/>
        <v>4905450</v>
      </c>
      <c r="U149" s="103">
        <f t="shared" si="24"/>
        <v>2.1527077026572488</v>
      </c>
      <c r="V149" s="103">
        <f t="shared" si="25"/>
        <v>258.4391425</v>
      </c>
      <c r="W149" s="103">
        <f t="shared" si="26"/>
        <v>5.9007025</v>
      </c>
      <c r="X149" s="103">
        <f t="shared" si="27"/>
        <v>0.4941475</v>
      </c>
      <c r="Y149" s="103">
        <f t="shared" si="28"/>
        <v>262.95664725</v>
      </c>
      <c r="Z149" s="237">
        <f t="shared" si="29"/>
        <v>1.877345250000019</v>
      </c>
      <c r="AA149" s="78"/>
      <c r="AB149" s="77"/>
    </row>
    <row r="150" spans="1:28" s="58" customFormat="1" ht="15">
      <c r="A150" s="193" t="s">
        <v>149</v>
      </c>
      <c r="B150" s="164">
        <v>4995650</v>
      </c>
      <c r="C150" s="162">
        <v>144100</v>
      </c>
      <c r="D150" s="170">
        <v>0.03</v>
      </c>
      <c r="E150" s="164">
        <v>489500</v>
      </c>
      <c r="F150" s="112">
        <v>41800</v>
      </c>
      <c r="G150" s="170">
        <v>0.09</v>
      </c>
      <c r="H150" s="164">
        <v>85250</v>
      </c>
      <c r="I150" s="112">
        <v>7700</v>
      </c>
      <c r="J150" s="170">
        <v>0.1</v>
      </c>
      <c r="K150" s="164">
        <v>5570400</v>
      </c>
      <c r="L150" s="112">
        <v>193600</v>
      </c>
      <c r="M150" s="127">
        <v>0.04</v>
      </c>
      <c r="N150" s="112">
        <v>5541800</v>
      </c>
      <c r="O150" s="173">
        <f t="shared" si="20"/>
        <v>0.9948657187993681</v>
      </c>
      <c r="P150" s="108">
        <f>Volume!K150</f>
        <v>977.55</v>
      </c>
      <c r="Q150" s="69">
        <f>Volume!J150</f>
        <v>978.85</v>
      </c>
      <c r="R150" s="237">
        <f t="shared" si="21"/>
        <v>545.258604</v>
      </c>
      <c r="S150" s="103">
        <f t="shared" si="22"/>
        <v>542.459093</v>
      </c>
      <c r="T150" s="109">
        <f t="shared" si="23"/>
        <v>5376800</v>
      </c>
      <c r="U150" s="103">
        <f t="shared" si="24"/>
        <v>3.600654664484452</v>
      </c>
      <c r="V150" s="103">
        <f t="shared" si="25"/>
        <v>488.99920025</v>
      </c>
      <c r="W150" s="103">
        <f t="shared" si="26"/>
        <v>47.9147075</v>
      </c>
      <c r="X150" s="103">
        <f t="shared" si="27"/>
        <v>8.34469625</v>
      </c>
      <c r="Y150" s="103">
        <f t="shared" si="28"/>
        <v>525.609084</v>
      </c>
      <c r="Z150" s="237">
        <f t="shared" si="29"/>
        <v>19.64951999999994</v>
      </c>
      <c r="AA150" s="78"/>
      <c r="AB150" s="77"/>
    </row>
    <row r="151" spans="1:28" s="7" customFormat="1" ht="15">
      <c r="A151" s="193" t="s">
        <v>203</v>
      </c>
      <c r="B151" s="164">
        <v>6354150</v>
      </c>
      <c r="C151" s="162">
        <v>392100</v>
      </c>
      <c r="D151" s="170">
        <v>0.07</v>
      </c>
      <c r="E151" s="164">
        <v>1337400</v>
      </c>
      <c r="F151" s="112">
        <v>271950</v>
      </c>
      <c r="G151" s="170">
        <v>0.26</v>
      </c>
      <c r="H151" s="164">
        <v>326250</v>
      </c>
      <c r="I151" s="112">
        <v>43650</v>
      </c>
      <c r="J151" s="170">
        <v>0.15</v>
      </c>
      <c r="K151" s="164">
        <v>8017800</v>
      </c>
      <c r="L151" s="112">
        <v>707700</v>
      </c>
      <c r="M151" s="127">
        <v>0.1</v>
      </c>
      <c r="N151" s="112">
        <v>7974450</v>
      </c>
      <c r="O151" s="173">
        <f t="shared" si="20"/>
        <v>0.9945932799521066</v>
      </c>
      <c r="P151" s="108">
        <f>Volume!K151</f>
        <v>1691.3</v>
      </c>
      <c r="Q151" s="69">
        <f>Volume!J151</f>
        <v>1669.15</v>
      </c>
      <c r="R151" s="237">
        <f t="shared" si="21"/>
        <v>1338.291087</v>
      </c>
      <c r="S151" s="103">
        <f t="shared" si="22"/>
        <v>1331.05532175</v>
      </c>
      <c r="T151" s="109">
        <f t="shared" si="23"/>
        <v>7310100</v>
      </c>
      <c r="U151" s="103">
        <f t="shared" si="24"/>
        <v>9.681126113185865</v>
      </c>
      <c r="V151" s="103">
        <f t="shared" si="25"/>
        <v>1060.60294725</v>
      </c>
      <c r="W151" s="103">
        <f t="shared" si="26"/>
        <v>223.232121</v>
      </c>
      <c r="X151" s="103">
        <f t="shared" si="27"/>
        <v>54.45601875</v>
      </c>
      <c r="Y151" s="103">
        <f t="shared" si="28"/>
        <v>1236.357213</v>
      </c>
      <c r="Z151" s="237">
        <f t="shared" si="29"/>
        <v>101.93387400000006</v>
      </c>
      <c r="AB151" s="77"/>
    </row>
    <row r="152" spans="1:28" s="7" customFormat="1" ht="15">
      <c r="A152" s="193" t="s">
        <v>298</v>
      </c>
      <c r="B152" s="164">
        <v>1283000</v>
      </c>
      <c r="C152" s="162">
        <v>71000</v>
      </c>
      <c r="D152" s="170">
        <v>0.06</v>
      </c>
      <c r="E152" s="164">
        <v>15000</v>
      </c>
      <c r="F152" s="112">
        <v>1000</v>
      </c>
      <c r="G152" s="170">
        <v>0.07</v>
      </c>
      <c r="H152" s="164">
        <v>1000</v>
      </c>
      <c r="I152" s="112">
        <v>0</v>
      </c>
      <c r="J152" s="170">
        <v>0</v>
      </c>
      <c r="K152" s="164">
        <v>1299000</v>
      </c>
      <c r="L152" s="112">
        <v>72000</v>
      </c>
      <c r="M152" s="127">
        <v>0.06</v>
      </c>
      <c r="N152" s="112">
        <v>1250000</v>
      </c>
      <c r="O152" s="173">
        <f t="shared" si="20"/>
        <v>0.962278675904542</v>
      </c>
      <c r="P152" s="108">
        <f>Volume!K152</f>
        <v>634.1</v>
      </c>
      <c r="Q152" s="69">
        <f>Volume!J152</f>
        <v>632.65</v>
      </c>
      <c r="R152" s="237">
        <f t="shared" si="21"/>
        <v>82.181235</v>
      </c>
      <c r="S152" s="103">
        <f t="shared" si="22"/>
        <v>79.08125</v>
      </c>
      <c r="T152" s="109">
        <f t="shared" si="23"/>
        <v>1227000</v>
      </c>
      <c r="U152" s="103">
        <f t="shared" si="24"/>
        <v>5.8679706601467</v>
      </c>
      <c r="V152" s="103">
        <f t="shared" si="25"/>
        <v>81.168995</v>
      </c>
      <c r="W152" s="103">
        <f t="shared" si="26"/>
        <v>0.948975</v>
      </c>
      <c r="X152" s="103">
        <f t="shared" si="27"/>
        <v>0.063265</v>
      </c>
      <c r="Y152" s="103">
        <f t="shared" si="28"/>
        <v>77.80407</v>
      </c>
      <c r="Z152" s="237">
        <f t="shared" si="29"/>
        <v>4.377165000000005</v>
      </c>
      <c r="AB152" s="77"/>
    </row>
    <row r="153" spans="1:28" s="7" customFormat="1" ht="15">
      <c r="A153" s="193" t="s">
        <v>426</v>
      </c>
      <c r="B153" s="164">
        <v>71142500</v>
      </c>
      <c r="C153" s="162">
        <v>436150</v>
      </c>
      <c r="D153" s="170">
        <v>0.01</v>
      </c>
      <c r="E153" s="164">
        <v>16859700</v>
      </c>
      <c r="F153" s="112">
        <v>1215500</v>
      </c>
      <c r="G153" s="170">
        <v>0.08</v>
      </c>
      <c r="H153" s="164">
        <v>2388100</v>
      </c>
      <c r="I153" s="112">
        <v>235950</v>
      </c>
      <c r="J153" s="170">
        <v>0.11</v>
      </c>
      <c r="K153" s="164">
        <v>90390300</v>
      </c>
      <c r="L153" s="112">
        <v>1887600</v>
      </c>
      <c r="M153" s="127">
        <v>0.02</v>
      </c>
      <c r="N153" s="112">
        <v>89282050</v>
      </c>
      <c r="O153" s="173">
        <f t="shared" si="20"/>
        <v>0.9877392817592153</v>
      </c>
      <c r="P153" s="108">
        <f>Volume!K153</f>
        <v>34.4</v>
      </c>
      <c r="Q153" s="69">
        <f>Volume!J153</f>
        <v>34.3</v>
      </c>
      <c r="R153" s="237">
        <f t="shared" si="21"/>
        <v>310.03872899999993</v>
      </c>
      <c r="S153" s="103">
        <f t="shared" si="22"/>
        <v>306.23743149999996</v>
      </c>
      <c r="T153" s="109">
        <f t="shared" si="23"/>
        <v>88502700</v>
      </c>
      <c r="U153" s="103">
        <f t="shared" si="24"/>
        <v>2.1328162869607366</v>
      </c>
      <c r="V153" s="103">
        <f t="shared" si="25"/>
        <v>244.018775</v>
      </c>
      <c r="W153" s="103">
        <f t="shared" si="26"/>
        <v>57.828771</v>
      </c>
      <c r="X153" s="103">
        <f t="shared" si="27"/>
        <v>8.191183</v>
      </c>
      <c r="Y153" s="103">
        <f t="shared" si="28"/>
        <v>304.449288</v>
      </c>
      <c r="Z153" s="237">
        <f t="shared" si="29"/>
        <v>5.589440999999908</v>
      </c>
      <c r="AB153" s="77"/>
    </row>
    <row r="154" spans="1:28" s="7" customFormat="1" ht="15">
      <c r="A154" s="193" t="s">
        <v>427</v>
      </c>
      <c r="B154" s="164">
        <v>1278450</v>
      </c>
      <c r="C154" s="162">
        <v>283050</v>
      </c>
      <c r="D154" s="170">
        <v>0.28</v>
      </c>
      <c r="E154" s="164">
        <v>3600</v>
      </c>
      <c r="F154" s="112">
        <v>900</v>
      </c>
      <c r="G154" s="170">
        <v>0.33</v>
      </c>
      <c r="H154" s="164">
        <v>0</v>
      </c>
      <c r="I154" s="112">
        <v>0</v>
      </c>
      <c r="J154" s="170">
        <v>0</v>
      </c>
      <c r="K154" s="164">
        <v>1282050</v>
      </c>
      <c r="L154" s="112">
        <v>283950</v>
      </c>
      <c r="M154" s="127">
        <v>0.28</v>
      </c>
      <c r="N154" s="112">
        <v>1279350</v>
      </c>
      <c r="O154" s="173">
        <f t="shared" si="20"/>
        <v>0.9978939978939979</v>
      </c>
      <c r="P154" s="108">
        <f>Volume!K154</f>
        <v>446.95</v>
      </c>
      <c r="Q154" s="69">
        <f>Volume!J154</f>
        <v>447.8</v>
      </c>
      <c r="R154" s="237">
        <f t="shared" si="21"/>
        <v>57.410199</v>
      </c>
      <c r="S154" s="103">
        <f t="shared" si="22"/>
        <v>57.289293</v>
      </c>
      <c r="T154" s="109">
        <f t="shared" si="23"/>
        <v>998100</v>
      </c>
      <c r="U154" s="103">
        <f t="shared" si="24"/>
        <v>28.44905320108206</v>
      </c>
      <c r="V154" s="103">
        <f t="shared" si="25"/>
        <v>57.248991</v>
      </c>
      <c r="W154" s="103">
        <f t="shared" si="26"/>
        <v>0.161208</v>
      </c>
      <c r="X154" s="103">
        <f t="shared" si="27"/>
        <v>0</v>
      </c>
      <c r="Y154" s="103">
        <f t="shared" si="28"/>
        <v>44.6100795</v>
      </c>
      <c r="Z154" s="237">
        <f t="shared" si="29"/>
        <v>12.800119500000001</v>
      </c>
      <c r="AB154" s="77"/>
    </row>
    <row r="155" spans="1:28" s="58" customFormat="1" ht="13.5" customHeight="1">
      <c r="A155" s="193" t="s">
        <v>216</v>
      </c>
      <c r="B155" s="164">
        <v>59375400</v>
      </c>
      <c r="C155" s="162">
        <v>418750</v>
      </c>
      <c r="D155" s="170">
        <v>0.01</v>
      </c>
      <c r="E155" s="164">
        <v>13105200</v>
      </c>
      <c r="F155" s="112">
        <v>1249550</v>
      </c>
      <c r="G155" s="170">
        <v>0.11</v>
      </c>
      <c r="H155" s="164">
        <v>2147350</v>
      </c>
      <c r="I155" s="112">
        <v>187600</v>
      </c>
      <c r="J155" s="170">
        <v>0.1</v>
      </c>
      <c r="K155" s="164">
        <v>74627950</v>
      </c>
      <c r="L155" s="112">
        <v>1855900</v>
      </c>
      <c r="M155" s="127">
        <v>0.03</v>
      </c>
      <c r="N155" s="112">
        <v>71740250</v>
      </c>
      <c r="O155" s="173">
        <f t="shared" si="20"/>
        <v>0.9613053822327962</v>
      </c>
      <c r="P155" s="108">
        <f>Volume!K155</f>
        <v>98.45</v>
      </c>
      <c r="Q155" s="69">
        <f>Volume!J155</f>
        <v>98.05</v>
      </c>
      <c r="R155" s="237">
        <f t="shared" si="21"/>
        <v>731.72704975</v>
      </c>
      <c r="S155" s="103">
        <f t="shared" si="22"/>
        <v>703.41315125</v>
      </c>
      <c r="T155" s="109">
        <f t="shared" si="23"/>
        <v>72772050</v>
      </c>
      <c r="U155" s="103">
        <f t="shared" si="24"/>
        <v>2.550292316899139</v>
      </c>
      <c r="V155" s="103">
        <f t="shared" si="25"/>
        <v>582.175797</v>
      </c>
      <c r="W155" s="103">
        <f t="shared" si="26"/>
        <v>128.496486</v>
      </c>
      <c r="X155" s="103">
        <f t="shared" si="27"/>
        <v>21.05476675</v>
      </c>
      <c r="Y155" s="103">
        <f t="shared" si="28"/>
        <v>716.44083225</v>
      </c>
      <c r="Z155" s="237">
        <f t="shared" si="29"/>
        <v>15.28621750000002</v>
      </c>
      <c r="AA155" s="78"/>
      <c r="AB155" s="77"/>
    </row>
    <row r="156" spans="1:28" s="7" customFormat="1" ht="15">
      <c r="A156" s="193" t="s">
        <v>235</v>
      </c>
      <c r="B156" s="164">
        <v>30391200</v>
      </c>
      <c r="C156" s="162">
        <v>828900</v>
      </c>
      <c r="D156" s="170">
        <v>0.03</v>
      </c>
      <c r="E156" s="164">
        <v>4900500</v>
      </c>
      <c r="F156" s="112">
        <v>961200</v>
      </c>
      <c r="G156" s="170">
        <v>0.24</v>
      </c>
      <c r="H156" s="164">
        <v>1571400</v>
      </c>
      <c r="I156" s="112">
        <v>243000</v>
      </c>
      <c r="J156" s="170">
        <v>0.18</v>
      </c>
      <c r="K156" s="164">
        <v>36863100</v>
      </c>
      <c r="L156" s="112">
        <v>2033100</v>
      </c>
      <c r="M156" s="127">
        <v>0.06</v>
      </c>
      <c r="N156" s="112">
        <v>36477000</v>
      </c>
      <c r="O156" s="173">
        <f t="shared" si="20"/>
        <v>0.9895261114773309</v>
      </c>
      <c r="P156" s="108">
        <f>Volume!K156</f>
        <v>132.45</v>
      </c>
      <c r="Q156" s="69">
        <f>Volume!J156</f>
        <v>130.1</v>
      </c>
      <c r="R156" s="237">
        <f t="shared" si="21"/>
        <v>479.588931</v>
      </c>
      <c r="S156" s="103">
        <f t="shared" si="22"/>
        <v>474.56577</v>
      </c>
      <c r="T156" s="109">
        <f t="shared" si="23"/>
        <v>34830000</v>
      </c>
      <c r="U156" s="103">
        <f t="shared" si="24"/>
        <v>5.837209302325581</v>
      </c>
      <c r="V156" s="103">
        <f t="shared" si="25"/>
        <v>395.389512</v>
      </c>
      <c r="W156" s="103">
        <f t="shared" si="26"/>
        <v>63.755505</v>
      </c>
      <c r="X156" s="103">
        <f t="shared" si="27"/>
        <v>20.443914</v>
      </c>
      <c r="Y156" s="103">
        <f t="shared" si="28"/>
        <v>461.32335</v>
      </c>
      <c r="Z156" s="237">
        <f t="shared" si="29"/>
        <v>18.265580999999997</v>
      </c>
      <c r="AB156" s="77"/>
    </row>
    <row r="157" spans="1:28" s="7" customFormat="1" ht="15">
      <c r="A157" s="193" t="s">
        <v>204</v>
      </c>
      <c r="B157" s="164">
        <v>11673000</v>
      </c>
      <c r="C157" s="162">
        <v>645000</v>
      </c>
      <c r="D157" s="170">
        <v>0.06</v>
      </c>
      <c r="E157" s="164">
        <v>676200</v>
      </c>
      <c r="F157" s="112">
        <v>72600</v>
      </c>
      <c r="G157" s="170">
        <v>0.12</v>
      </c>
      <c r="H157" s="164">
        <v>198600</v>
      </c>
      <c r="I157" s="112">
        <v>108000</v>
      </c>
      <c r="J157" s="170">
        <v>1.19</v>
      </c>
      <c r="K157" s="164">
        <v>12547800</v>
      </c>
      <c r="L157" s="112">
        <v>825600</v>
      </c>
      <c r="M157" s="127">
        <v>0.07</v>
      </c>
      <c r="N157" s="112">
        <v>12430800</v>
      </c>
      <c r="O157" s="173">
        <f t="shared" si="20"/>
        <v>0.9906756562903457</v>
      </c>
      <c r="P157" s="108">
        <f>Volume!K157</f>
        <v>464.1</v>
      </c>
      <c r="Q157" s="69">
        <f>Volume!J157</f>
        <v>481.3</v>
      </c>
      <c r="R157" s="237">
        <f t="shared" si="21"/>
        <v>603.925614</v>
      </c>
      <c r="S157" s="103">
        <f t="shared" si="22"/>
        <v>598.294404</v>
      </c>
      <c r="T157" s="109">
        <f t="shared" si="23"/>
        <v>11722200</v>
      </c>
      <c r="U157" s="103">
        <f t="shared" si="24"/>
        <v>7.043046527102422</v>
      </c>
      <c r="V157" s="103">
        <f t="shared" si="25"/>
        <v>561.82149</v>
      </c>
      <c r="W157" s="103">
        <f t="shared" si="26"/>
        <v>32.545506</v>
      </c>
      <c r="X157" s="103">
        <f t="shared" si="27"/>
        <v>9.558618</v>
      </c>
      <c r="Y157" s="103">
        <f t="shared" si="28"/>
        <v>544.027302</v>
      </c>
      <c r="Z157" s="237">
        <f t="shared" si="29"/>
        <v>59.89831200000003</v>
      </c>
      <c r="AB157" s="77"/>
    </row>
    <row r="158" spans="1:28" s="7" customFormat="1" ht="15">
      <c r="A158" s="193" t="s">
        <v>205</v>
      </c>
      <c r="B158" s="164">
        <v>8668750</v>
      </c>
      <c r="C158" s="162">
        <v>359250</v>
      </c>
      <c r="D158" s="170">
        <v>0.04</v>
      </c>
      <c r="E158" s="164">
        <v>673250</v>
      </c>
      <c r="F158" s="112">
        <v>132500</v>
      </c>
      <c r="G158" s="170">
        <v>0.25</v>
      </c>
      <c r="H158" s="164">
        <v>309000</v>
      </c>
      <c r="I158" s="112">
        <v>-4750</v>
      </c>
      <c r="J158" s="170">
        <v>-0.02</v>
      </c>
      <c r="K158" s="164">
        <v>9651000</v>
      </c>
      <c r="L158" s="112">
        <v>487000</v>
      </c>
      <c r="M158" s="127">
        <v>0.05</v>
      </c>
      <c r="N158" s="112">
        <v>9608000</v>
      </c>
      <c r="O158" s="173">
        <f t="shared" si="20"/>
        <v>0.9955445031602943</v>
      </c>
      <c r="P158" s="108">
        <f>Volume!K158</f>
        <v>1389.5</v>
      </c>
      <c r="Q158" s="69">
        <f>Volume!J158</f>
        <v>1360.65</v>
      </c>
      <c r="R158" s="237">
        <f t="shared" si="21"/>
        <v>1313.163315</v>
      </c>
      <c r="S158" s="103">
        <f t="shared" si="22"/>
        <v>1307.31252</v>
      </c>
      <c r="T158" s="109">
        <f t="shared" si="23"/>
        <v>9164000</v>
      </c>
      <c r="U158" s="103">
        <f t="shared" si="24"/>
        <v>5.314273243125273</v>
      </c>
      <c r="V158" s="103">
        <f t="shared" si="25"/>
        <v>1179.51346875</v>
      </c>
      <c r="W158" s="103">
        <f t="shared" si="26"/>
        <v>91.60576125000001</v>
      </c>
      <c r="X158" s="103">
        <f t="shared" si="27"/>
        <v>42.044085</v>
      </c>
      <c r="Y158" s="103">
        <f t="shared" si="28"/>
        <v>1273.3378</v>
      </c>
      <c r="Z158" s="237">
        <f t="shared" si="29"/>
        <v>39.825514999999996</v>
      </c>
      <c r="AB158" s="77"/>
    </row>
    <row r="159" spans="1:28" s="58" customFormat="1" ht="14.25" customHeight="1">
      <c r="A159" s="193" t="s">
        <v>37</v>
      </c>
      <c r="B159" s="164">
        <v>2681600</v>
      </c>
      <c r="C159" s="162">
        <v>0</v>
      </c>
      <c r="D159" s="170">
        <v>0</v>
      </c>
      <c r="E159" s="164">
        <v>41600</v>
      </c>
      <c r="F159" s="112">
        <v>6400</v>
      </c>
      <c r="G159" s="170">
        <v>0.18</v>
      </c>
      <c r="H159" s="164">
        <v>0</v>
      </c>
      <c r="I159" s="112">
        <v>0</v>
      </c>
      <c r="J159" s="170">
        <v>0</v>
      </c>
      <c r="K159" s="164">
        <v>2723200</v>
      </c>
      <c r="L159" s="112">
        <v>6400</v>
      </c>
      <c r="M159" s="127">
        <v>0</v>
      </c>
      <c r="N159" s="112">
        <v>2716800</v>
      </c>
      <c r="O159" s="173">
        <f t="shared" si="20"/>
        <v>0.9976498237367802</v>
      </c>
      <c r="P159" s="108">
        <f>Volume!K159</f>
        <v>197.6</v>
      </c>
      <c r="Q159" s="69">
        <f>Volume!J159</f>
        <v>196.15</v>
      </c>
      <c r="R159" s="237">
        <f t="shared" si="21"/>
        <v>53.415568</v>
      </c>
      <c r="S159" s="103">
        <f t="shared" si="22"/>
        <v>53.290032</v>
      </c>
      <c r="T159" s="109">
        <f t="shared" si="23"/>
        <v>2716800</v>
      </c>
      <c r="U159" s="103">
        <f t="shared" si="24"/>
        <v>0.23557126030624262</v>
      </c>
      <c r="V159" s="103">
        <f t="shared" si="25"/>
        <v>52.599584</v>
      </c>
      <c r="W159" s="103">
        <f t="shared" si="26"/>
        <v>0.815984</v>
      </c>
      <c r="X159" s="103">
        <f t="shared" si="27"/>
        <v>0</v>
      </c>
      <c r="Y159" s="103">
        <f t="shared" si="28"/>
        <v>53.683968</v>
      </c>
      <c r="Z159" s="237">
        <f t="shared" si="29"/>
        <v>-0.26839999999999975</v>
      </c>
      <c r="AA159" s="78"/>
      <c r="AB159" s="77"/>
    </row>
    <row r="160" spans="1:28" s="58" customFormat="1" ht="14.25" customHeight="1">
      <c r="A160" s="193" t="s">
        <v>299</v>
      </c>
      <c r="B160" s="164">
        <v>1615050</v>
      </c>
      <c r="C160" s="162">
        <v>-9900</v>
      </c>
      <c r="D160" s="170">
        <v>-0.01</v>
      </c>
      <c r="E160" s="164">
        <v>96750</v>
      </c>
      <c r="F160" s="112">
        <v>18000</v>
      </c>
      <c r="G160" s="170">
        <v>0.23</v>
      </c>
      <c r="H160" s="164">
        <v>0</v>
      </c>
      <c r="I160" s="112">
        <v>0</v>
      </c>
      <c r="J160" s="170">
        <v>0</v>
      </c>
      <c r="K160" s="164">
        <v>1711800</v>
      </c>
      <c r="L160" s="112">
        <v>8100</v>
      </c>
      <c r="M160" s="127">
        <v>0</v>
      </c>
      <c r="N160" s="112">
        <v>1327500</v>
      </c>
      <c r="O160" s="173">
        <f t="shared" si="20"/>
        <v>0.7754994742376445</v>
      </c>
      <c r="P160" s="108">
        <f>Volume!K160</f>
        <v>1647.5</v>
      </c>
      <c r="Q160" s="69">
        <f>Volume!J160</f>
        <v>1692.3</v>
      </c>
      <c r="R160" s="237">
        <f t="shared" si="21"/>
        <v>289.687914</v>
      </c>
      <c r="S160" s="103">
        <f t="shared" si="22"/>
        <v>224.652825</v>
      </c>
      <c r="T160" s="109">
        <f t="shared" si="23"/>
        <v>1703700</v>
      </c>
      <c r="U160" s="103">
        <f t="shared" si="24"/>
        <v>0.4754358161648178</v>
      </c>
      <c r="V160" s="103">
        <f t="shared" si="25"/>
        <v>273.3149115</v>
      </c>
      <c r="W160" s="103">
        <f t="shared" si="26"/>
        <v>16.3730025</v>
      </c>
      <c r="X160" s="103">
        <f t="shared" si="27"/>
        <v>0</v>
      </c>
      <c r="Y160" s="103">
        <f t="shared" si="28"/>
        <v>280.684575</v>
      </c>
      <c r="Z160" s="237">
        <f t="shared" si="29"/>
        <v>9.003338999999983</v>
      </c>
      <c r="AA160" s="78"/>
      <c r="AB160" s="77"/>
    </row>
    <row r="161" spans="1:28" s="58" customFormat="1" ht="14.25" customHeight="1">
      <c r="A161" s="193" t="s">
        <v>428</v>
      </c>
      <c r="B161" s="164">
        <v>22600</v>
      </c>
      <c r="C161" s="162">
        <v>-5400</v>
      </c>
      <c r="D161" s="170">
        <v>-0.19</v>
      </c>
      <c r="E161" s="164">
        <v>0</v>
      </c>
      <c r="F161" s="112">
        <v>0</v>
      </c>
      <c r="G161" s="170">
        <v>0</v>
      </c>
      <c r="H161" s="164">
        <v>0</v>
      </c>
      <c r="I161" s="112">
        <v>0</v>
      </c>
      <c r="J161" s="170">
        <v>0</v>
      </c>
      <c r="K161" s="164">
        <v>22600</v>
      </c>
      <c r="L161" s="112">
        <v>-5400</v>
      </c>
      <c r="M161" s="127">
        <v>-0.19</v>
      </c>
      <c r="N161" s="112">
        <v>22600</v>
      </c>
      <c r="O161" s="173">
        <f t="shared" si="20"/>
        <v>1</v>
      </c>
      <c r="P161" s="108">
        <f>Volume!K161</f>
        <v>1160.85</v>
      </c>
      <c r="Q161" s="69">
        <f>Volume!J161</f>
        <v>1170.45</v>
      </c>
      <c r="R161" s="237">
        <f t="shared" si="21"/>
        <v>2.645217</v>
      </c>
      <c r="S161" s="103">
        <f t="shared" si="22"/>
        <v>2.645217</v>
      </c>
      <c r="T161" s="109">
        <f t="shared" si="23"/>
        <v>28000</v>
      </c>
      <c r="U161" s="103">
        <f t="shared" si="24"/>
        <v>-19.28571428571429</v>
      </c>
      <c r="V161" s="103">
        <f t="shared" si="25"/>
        <v>2.645217</v>
      </c>
      <c r="W161" s="103">
        <f t="shared" si="26"/>
        <v>0</v>
      </c>
      <c r="X161" s="103">
        <f t="shared" si="27"/>
        <v>0</v>
      </c>
      <c r="Y161" s="103">
        <f t="shared" si="28"/>
        <v>3.25038</v>
      </c>
      <c r="Z161" s="237">
        <f t="shared" si="29"/>
        <v>-0.6051629999999997</v>
      </c>
      <c r="AA161" s="78"/>
      <c r="AB161" s="77"/>
    </row>
    <row r="162" spans="1:28" s="58" customFormat="1" ht="14.25" customHeight="1">
      <c r="A162" s="193" t="s">
        <v>228</v>
      </c>
      <c r="B162" s="164">
        <v>957860</v>
      </c>
      <c r="C162" s="162">
        <v>-1692</v>
      </c>
      <c r="D162" s="170">
        <v>0</v>
      </c>
      <c r="E162" s="164">
        <v>2256</v>
      </c>
      <c r="F162" s="112">
        <v>0</v>
      </c>
      <c r="G162" s="170">
        <v>0</v>
      </c>
      <c r="H162" s="164">
        <v>376</v>
      </c>
      <c r="I162" s="112">
        <v>0</v>
      </c>
      <c r="J162" s="170">
        <v>0</v>
      </c>
      <c r="K162" s="164">
        <v>960492</v>
      </c>
      <c r="L162" s="112">
        <v>-1692</v>
      </c>
      <c r="M162" s="127">
        <v>0</v>
      </c>
      <c r="N162" s="112">
        <v>957484</v>
      </c>
      <c r="O162" s="173">
        <f t="shared" si="20"/>
        <v>0.996868271677432</v>
      </c>
      <c r="P162" s="108">
        <f>Volume!K162</f>
        <v>1310.6</v>
      </c>
      <c r="Q162" s="69">
        <f>Volume!J162</f>
        <v>1288.15</v>
      </c>
      <c r="R162" s="237">
        <f t="shared" si="21"/>
        <v>123.72577698000002</v>
      </c>
      <c r="S162" s="103">
        <f t="shared" si="22"/>
        <v>123.33830146000001</v>
      </c>
      <c r="T162" s="109">
        <f t="shared" si="23"/>
        <v>962184</v>
      </c>
      <c r="U162" s="103">
        <f t="shared" si="24"/>
        <v>-0.1758499413833529</v>
      </c>
      <c r="V162" s="103">
        <f t="shared" si="25"/>
        <v>123.3867359</v>
      </c>
      <c r="W162" s="103">
        <f t="shared" si="26"/>
        <v>0.29060664</v>
      </c>
      <c r="X162" s="103">
        <f t="shared" si="27"/>
        <v>0.04843444</v>
      </c>
      <c r="Y162" s="103">
        <f t="shared" si="28"/>
        <v>126.10383503999999</v>
      </c>
      <c r="Z162" s="237">
        <f t="shared" si="29"/>
        <v>-2.3780580599999723</v>
      </c>
      <c r="AA162" s="78"/>
      <c r="AB162" s="77"/>
    </row>
    <row r="163" spans="1:28" s="58" customFormat="1" ht="14.25" customHeight="1">
      <c r="A163" s="193" t="s">
        <v>429</v>
      </c>
      <c r="B163" s="164">
        <v>6978400</v>
      </c>
      <c r="C163" s="162">
        <v>18200</v>
      </c>
      <c r="D163" s="170">
        <v>0</v>
      </c>
      <c r="E163" s="164">
        <v>36400</v>
      </c>
      <c r="F163" s="112">
        <v>-2600</v>
      </c>
      <c r="G163" s="170">
        <v>-0.07</v>
      </c>
      <c r="H163" s="164">
        <v>0</v>
      </c>
      <c r="I163" s="112">
        <v>0</v>
      </c>
      <c r="J163" s="170">
        <v>0</v>
      </c>
      <c r="K163" s="164">
        <v>7014800</v>
      </c>
      <c r="L163" s="112">
        <v>15600</v>
      </c>
      <c r="M163" s="127">
        <v>0</v>
      </c>
      <c r="N163" s="112">
        <v>7014800</v>
      </c>
      <c r="O163" s="173">
        <f t="shared" si="20"/>
        <v>1</v>
      </c>
      <c r="P163" s="108">
        <f>Volume!K163</f>
        <v>85.55</v>
      </c>
      <c r="Q163" s="69">
        <f>Volume!J163</f>
        <v>82.45</v>
      </c>
      <c r="R163" s="237">
        <f t="shared" si="21"/>
        <v>57.837026</v>
      </c>
      <c r="S163" s="103">
        <f t="shared" si="22"/>
        <v>57.837026</v>
      </c>
      <c r="T163" s="109">
        <f t="shared" si="23"/>
        <v>6999200</v>
      </c>
      <c r="U163" s="103">
        <f t="shared" si="24"/>
        <v>0.22288261515601782</v>
      </c>
      <c r="V163" s="103">
        <f t="shared" si="25"/>
        <v>57.536908</v>
      </c>
      <c r="W163" s="103">
        <f t="shared" si="26"/>
        <v>0.300118</v>
      </c>
      <c r="X163" s="103">
        <f t="shared" si="27"/>
        <v>0</v>
      </c>
      <c r="Y163" s="103">
        <f t="shared" si="28"/>
        <v>59.878156</v>
      </c>
      <c r="Z163" s="237">
        <f t="shared" si="29"/>
        <v>-2.0411299999999954</v>
      </c>
      <c r="AA163" s="78"/>
      <c r="AB163" s="77"/>
    </row>
    <row r="164" spans="1:28" s="58" customFormat="1" ht="14.25" customHeight="1">
      <c r="A164" s="193" t="s">
        <v>276</v>
      </c>
      <c r="B164" s="164">
        <v>493150</v>
      </c>
      <c r="C164" s="162">
        <v>43050</v>
      </c>
      <c r="D164" s="170">
        <v>0.1</v>
      </c>
      <c r="E164" s="164">
        <v>350</v>
      </c>
      <c r="F164" s="112">
        <v>0</v>
      </c>
      <c r="G164" s="170">
        <v>0</v>
      </c>
      <c r="H164" s="164">
        <v>0</v>
      </c>
      <c r="I164" s="112">
        <v>0</v>
      </c>
      <c r="J164" s="170">
        <v>0</v>
      </c>
      <c r="K164" s="164">
        <v>493500</v>
      </c>
      <c r="L164" s="112">
        <v>43050</v>
      </c>
      <c r="M164" s="127">
        <v>0.1</v>
      </c>
      <c r="N164" s="112">
        <v>491750</v>
      </c>
      <c r="O164" s="173">
        <f t="shared" si="20"/>
        <v>0.9964539007092199</v>
      </c>
      <c r="P164" s="108">
        <f>Volume!K164</f>
        <v>917.75</v>
      </c>
      <c r="Q164" s="69">
        <f>Volume!J164</f>
        <v>893.6</v>
      </c>
      <c r="R164" s="237">
        <f t="shared" si="21"/>
        <v>44.09916</v>
      </c>
      <c r="S164" s="103">
        <f t="shared" si="22"/>
        <v>43.94278</v>
      </c>
      <c r="T164" s="109">
        <f t="shared" si="23"/>
        <v>450450</v>
      </c>
      <c r="U164" s="103">
        <f t="shared" si="24"/>
        <v>9.557109557109557</v>
      </c>
      <c r="V164" s="103">
        <f t="shared" si="25"/>
        <v>44.067884</v>
      </c>
      <c r="W164" s="103">
        <f t="shared" si="26"/>
        <v>0.031276</v>
      </c>
      <c r="X164" s="103">
        <f t="shared" si="27"/>
        <v>0</v>
      </c>
      <c r="Y164" s="103">
        <f t="shared" si="28"/>
        <v>41.34004875</v>
      </c>
      <c r="Z164" s="237">
        <f t="shared" si="29"/>
        <v>2.7591112499999966</v>
      </c>
      <c r="AA164" s="78"/>
      <c r="AB164" s="77"/>
    </row>
    <row r="165" spans="1:28" s="58" customFormat="1" ht="14.25" customHeight="1">
      <c r="A165" s="193" t="s">
        <v>180</v>
      </c>
      <c r="B165" s="164">
        <v>6309000</v>
      </c>
      <c r="C165" s="162">
        <v>-132000</v>
      </c>
      <c r="D165" s="170">
        <v>-0.02</v>
      </c>
      <c r="E165" s="164">
        <v>259500</v>
      </c>
      <c r="F165" s="112">
        <v>39000</v>
      </c>
      <c r="G165" s="170">
        <v>0.18</v>
      </c>
      <c r="H165" s="164">
        <v>33000</v>
      </c>
      <c r="I165" s="112">
        <v>4500</v>
      </c>
      <c r="J165" s="170">
        <v>0.16</v>
      </c>
      <c r="K165" s="164">
        <v>6601500</v>
      </c>
      <c r="L165" s="112">
        <v>-88500</v>
      </c>
      <c r="M165" s="127">
        <v>-0.01</v>
      </c>
      <c r="N165" s="112">
        <v>6496500</v>
      </c>
      <c r="O165" s="173">
        <f t="shared" si="20"/>
        <v>0.9840945239718246</v>
      </c>
      <c r="P165" s="108">
        <f>Volume!K165</f>
        <v>170.75</v>
      </c>
      <c r="Q165" s="69">
        <f>Volume!J165</f>
        <v>169.65</v>
      </c>
      <c r="R165" s="237">
        <f t="shared" si="21"/>
        <v>111.9944475</v>
      </c>
      <c r="S165" s="103">
        <f t="shared" si="22"/>
        <v>110.2131225</v>
      </c>
      <c r="T165" s="109">
        <f t="shared" si="23"/>
        <v>6690000</v>
      </c>
      <c r="U165" s="103">
        <f t="shared" si="24"/>
        <v>-1.3228699551569507</v>
      </c>
      <c r="V165" s="103">
        <f t="shared" si="25"/>
        <v>107.032185</v>
      </c>
      <c r="W165" s="103">
        <f t="shared" si="26"/>
        <v>4.4024175</v>
      </c>
      <c r="X165" s="103">
        <f t="shared" si="27"/>
        <v>0.559845</v>
      </c>
      <c r="Y165" s="103">
        <f t="shared" si="28"/>
        <v>114.23175</v>
      </c>
      <c r="Z165" s="237">
        <f t="shared" si="29"/>
        <v>-2.2373024999999984</v>
      </c>
      <c r="AA165" s="78"/>
      <c r="AB165" s="77"/>
    </row>
    <row r="166" spans="1:28" s="58" customFormat="1" ht="14.25" customHeight="1">
      <c r="A166" s="193" t="s">
        <v>181</v>
      </c>
      <c r="B166" s="164">
        <v>453050</v>
      </c>
      <c r="C166" s="162">
        <v>84150</v>
      </c>
      <c r="D166" s="170">
        <v>0.23</v>
      </c>
      <c r="E166" s="164">
        <v>0</v>
      </c>
      <c r="F166" s="112">
        <v>0</v>
      </c>
      <c r="G166" s="170">
        <v>0</v>
      </c>
      <c r="H166" s="164">
        <v>0</v>
      </c>
      <c r="I166" s="112">
        <v>0</v>
      </c>
      <c r="J166" s="170">
        <v>0</v>
      </c>
      <c r="K166" s="164">
        <v>453050</v>
      </c>
      <c r="L166" s="112">
        <v>84150</v>
      </c>
      <c r="M166" s="127">
        <v>0.23</v>
      </c>
      <c r="N166" s="112">
        <v>449650</v>
      </c>
      <c r="O166" s="173">
        <f t="shared" si="20"/>
        <v>0.9924953095684803</v>
      </c>
      <c r="P166" s="108">
        <f>Volume!K166</f>
        <v>353.5</v>
      </c>
      <c r="Q166" s="69">
        <f>Volume!J166</f>
        <v>342.65</v>
      </c>
      <c r="R166" s="237">
        <f t="shared" si="21"/>
        <v>15.52375825</v>
      </c>
      <c r="S166" s="103">
        <f t="shared" si="22"/>
        <v>15.40725725</v>
      </c>
      <c r="T166" s="109">
        <f t="shared" si="23"/>
        <v>368900</v>
      </c>
      <c r="U166" s="103">
        <f t="shared" si="24"/>
        <v>22.811059907834103</v>
      </c>
      <c r="V166" s="103">
        <f t="shared" si="25"/>
        <v>15.52375825</v>
      </c>
      <c r="W166" s="103">
        <f t="shared" si="26"/>
        <v>0</v>
      </c>
      <c r="X166" s="103">
        <f t="shared" si="27"/>
        <v>0</v>
      </c>
      <c r="Y166" s="103">
        <f t="shared" si="28"/>
        <v>13.040615</v>
      </c>
      <c r="Z166" s="237">
        <f t="shared" si="29"/>
        <v>2.4831432499999995</v>
      </c>
      <c r="AA166" s="78"/>
      <c r="AB166" s="77"/>
    </row>
    <row r="167" spans="1:28" s="58" customFormat="1" ht="14.25" customHeight="1">
      <c r="A167" s="193" t="s">
        <v>150</v>
      </c>
      <c r="B167" s="164">
        <v>4331820</v>
      </c>
      <c r="C167" s="162">
        <v>-116070</v>
      </c>
      <c r="D167" s="170">
        <v>-0.03</v>
      </c>
      <c r="E167" s="164">
        <v>17520</v>
      </c>
      <c r="F167" s="112">
        <v>1752</v>
      </c>
      <c r="G167" s="170">
        <v>0.11</v>
      </c>
      <c r="H167" s="164">
        <v>0</v>
      </c>
      <c r="I167" s="112">
        <v>0</v>
      </c>
      <c r="J167" s="170">
        <v>0</v>
      </c>
      <c r="K167" s="164">
        <v>4349340</v>
      </c>
      <c r="L167" s="112">
        <v>-114318</v>
      </c>
      <c r="M167" s="127">
        <v>-0.03</v>
      </c>
      <c r="N167" s="112">
        <v>4346274</v>
      </c>
      <c r="O167" s="173">
        <f t="shared" si="20"/>
        <v>0.9992950654582075</v>
      </c>
      <c r="P167" s="108">
        <f>Volume!K167</f>
        <v>542.35</v>
      </c>
      <c r="Q167" s="69">
        <f>Volume!J167</f>
        <v>535.65</v>
      </c>
      <c r="R167" s="237">
        <f t="shared" si="21"/>
        <v>232.9723971</v>
      </c>
      <c r="S167" s="103">
        <f t="shared" si="22"/>
        <v>232.80816681</v>
      </c>
      <c r="T167" s="109">
        <f t="shared" si="23"/>
        <v>4463658</v>
      </c>
      <c r="U167" s="103">
        <f t="shared" si="24"/>
        <v>-2.561083308801884</v>
      </c>
      <c r="V167" s="103">
        <f t="shared" si="25"/>
        <v>232.0339383</v>
      </c>
      <c r="W167" s="103">
        <f t="shared" si="26"/>
        <v>0.9384588</v>
      </c>
      <c r="X167" s="103">
        <f t="shared" si="27"/>
        <v>0</v>
      </c>
      <c r="Y167" s="103">
        <f t="shared" si="28"/>
        <v>242.08649163</v>
      </c>
      <c r="Z167" s="237">
        <f t="shared" si="29"/>
        <v>-9.114094530000017</v>
      </c>
      <c r="AA167" s="78"/>
      <c r="AB167" s="77"/>
    </row>
    <row r="168" spans="1:28" s="58" customFormat="1" ht="14.25" customHeight="1">
      <c r="A168" s="193" t="s">
        <v>430</v>
      </c>
      <c r="B168" s="164">
        <v>4026250</v>
      </c>
      <c r="C168" s="162">
        <v>306250</v>
      </c>
      <c r="D168" s="170">
        <v>0.08</v>
      </c>
      <c r="E168" s="164">
        <v>88750</v>
      </c>
      <c r="F168" s="112">
        <v>0</v>
      </c>
      <c r="G168" s="170">
        <v>0</v>
      </c>
      <c r="H168" s="164">
        <v>0</v>
      </c>
      <c r="I168" s="112">
        <v>0</v>
      </c>
      <c r="J168" s="170">
        <v>0</v>
      </c>
      <c r="K168" s="164">
        <v>4115000</v>
      </c>
      <c r="L168" s="112">
        <v>306250</v>
      </c>
      <c r="M168" s="127">
        <v>0.08</v>
      </c>
      <c r="N168" s="112">
        <v>4073750</v>
      </c>
      <c r="O168" s="173">
        <f t="shared" si="20"/>
        <v>0.9899756986634265</v>
      </c>
      <c r="P168" s="108">
        <f>Volume!K168</f>
        <v>162.2</v>
      </c>
      <c r="Q168" s="69">
        <f>Volume!J168</f>
        <v>161.3</v>
      </c>
      <c r="R168" s="237">
        <f t="shared" si="21"/>
        <v>66.37495</v>
      </c>
      <c r="S168" s="103">
        <f t="shared" si="22"/>
        <v>65.7095875</v>
      </c>
      <c r="T168" s="109">
        <f t="shared" si="23"/>
        <v>3808750</v>
      </c>
      <c r="U168" s="103">
        <f t="shared" si="24"/>
        <v>8.040695766327536</v>
      </c>
      <c r="V168" s="103">
        <f t="shared" si="25"/>
        <v>64.9434125</v>
      </c>
      <c r="W168" s="103">
        <f t="shared" si="26"/>
        <v>1.4315375000000001</v>
      </c>
      <c r="X168" s="103">
        <f t="shared" si="27"/>
        <v>0</v>
      </c>
      <c r="Y168" s="103">
        <f t="shared" si="28"/>
        <v>61.777925</v>
      </c>
      <c r="Z168" s="237">
        <f t="shared" si="29"/>
        <v>4.597024999999995</v>
      </c>
      <c r="AA168" s="78"/>
      <c r="AB168" s="77"/>
    </row>
    <row r="169" spans="1:28" s="58" customFormat="1" ht="14.25" customHeight="1">
      <c r="A169" s="193" t="s">
        <v>431</v>
      </c>
      <c r="B169" s="164">
        <v>1824900</v>
      </c>
      <c r="C169" s="162">
        <v>97650</v>
      </c>
      <c r="D169" s="170">
        <v>0.06</v>
      </c>
      <c r="E169" s="164">
        <v>5250</v>
      </c>
      <c r="F169" s="112">
        <v>1050</v>
      </c>
      <c r="G169" s="170">
        <v>0.25</v>
      </c>
      <c r="H169" s="164">
        <v>1050</v>
      </c>
      <c r="I169" s="112">
        <v>1050</v>
      </c>
      <c r="J169" s="170">
        <v>0</v>
      </c>
      <c r="K169" s="164">
        <v>1831200</v>
      </c>
      <c r="L169" s="112">
        <v>99750</v>
      </c>
      <c r="M169" s="127">
        <v>0.06</v>
      </c>
      <c r="N169" s="112">
        <v>1825950</v>
      </c>
      <c r="O169" s="173">
        <f t="shared" si="20"/>
        <v>0.9971330275229358</v>
      </c>
      <c r="P169" s="108">
        <f>Volume!K169</f>
        <v>212.5</v>
      </c>
      <c r="Q169" s="69">
        <f>Volume!J169</f>
        <v>218.8</v>
      </c>
      <c r="R169" s="237">
        <f t="shared" si="21"/>
        <v>40.066656</v>
      </c>
      <c r="S169" s="103">
        <f t="shared" si="22"/>
        <v>39.951786</v>
      </c>
      <c r="T169" s="109">
        <f t="shared" si="23"/>
        <v>1731450</v>
      </c>
      <c r="U169" s="103">
        <f t="shared" si="24"/>
        <v>5.761067313523347</v>
      </c>
      <c r="V169" s="103">
        <f t="shared" si="25"/>
        <v>39.928812</v>
      </c>
      <c r="W169" s="103">
        <f t="shared" si="26"/>
        <v>0.11487</v>
      </c>
      <c r="X169" s="103">
        <f t="shared" si="27"/>
        <v>0.022974</v>
      </c>
      <c r="Y169" s="103">
        <f t="shared" si="28"/>
        <v>36.7933125</v>
      </c>
      <c r="Z169" s="237">
        <f t="shared" si="29"/>
        <v>3.273343500000003</v>
      </c>
      <c r="AA169" s="78"/>
      <c r="AB169" s="77"/>
    </row>
    <row r="170" spans="1:28" s="58" customFormat="1" ht="14.25" customHeight="1">
      <c r="A170" s="193" t="s">
        <v>151</v>
      </c>
      <c r="B170" s="164">
        <v>1597500</v>
      </c>
      <c r="C170" s="162">
        <v>22275</v>
      </c>
      <c r="D170" s="170">
        <v>0.01</v>
      </c>
      <c r="E170" s="164">
        <v>0</v>
      </c>
      <c r="F170" s="112">
        <v>0</v>
      </c>
      <c r="G170" s="170">
        <v>0</v>
      </c>
      <c r="H170" s="164">
        <v>0</v>
      </c>
      <c r="I170" s="112">
        <v>0</v>
      </c>
      <c r="J170" s="170">
        <v>0</v>
      </c>
      <c r="K170" s="164">
        <v>1597500</v>
      </c>
      <c r="L170" s="112">
        <v>22275</v>
      </c>
      <c r="M170" s="127">
        <v>0.01</v>
      </c>
      <c r="N170" s="112">
        <v>1593000</v>
      </c>
      <c r="O170" s="173">
        <f t="shared" si="20"/>
        <v>0.9971830985915493</v>
      </c>
      <c r="P170" s="108">
        <f>Volume!K170</f>
        <v>1075.1</v>
      </c>
      <c r="Q170" s="69">
        <f>Volume!J170</f>
        <v>1061.45</v>
      </c>
      <c r="R170" s="237">
        <f t="shared" si="21"/>
        <v>169.5666375</v>
      </c>
      <c r="S170" s="103">
        <f t="shared" si="22"/>
        <v>169.088985</v>
      </c>
      <c r="T170" s="109">
        <f t="shared" si="23"/>
        <v>1575225</v>
      </c>
      <c r="U170" s="103">
        <f t="shared" si="24"/>
        <v>1.4140837023282389</v>
      </c>
      <c r="V170" s="103">
        <f t="shared" si="25"/>
        <v>169.5666375</v>
      </c>
      <c r="W170" s="103">
        <f t="shared" si="26"/>
        <v>0</v>
      </c>
      <c r="X170" s="103">
        <f t="shared" si="27"/>
        <v>0</v>
      </c>
      <c r="Y170" s="103">
        <f t="shared" si="28"/>
        <v>169.35243974999997</v>
      </c>
      <c r="Z170" s="237">
        <f t="shared" si="29"/>
        <v>0.21419775000003938</v>
      </c>
      <c r="AA170" s="78"/>
      <c r="AB170" s="77"/>
    </row>
    <row r="171" spans="1:28" s="58" customFormat="1" ht="14.25" customHeight="1">
      <c r="A171" s="193" t="s">
        <v>214</v>
      </c>
      <c r="B171" s="164">
        <v>317875</v>
      </c>
      <c r="C171" s="162">
        <v>-1875</v>
      </c>
      <c r="D171" s="170">
        <v>-0.01</v>
      </c>
      <c r="E171" s="164">
        <v>0</v>
      </c>
      <c r="F171" s="112">
        <v>0</v>
      </c>
      <c r="G171" s="170">
        <v>0</v>
      </c>
      <c r="H171" s="164">
        <v>0</v>
      </c>
      <c r="I171" s="112">
        <v>0</v>
      </c>
      <c r="J171" s="170">
        <v>0</v>
      </c>
      <c r="K171" s="164">
        <v>317875</v>
      </c>
      <c r="L171" s="112">
        <v>-1875</v>
      </c>
      <c r="M171" s="127">
        <v>-0.01</v>
      </c>
      <c r="N171" s="112">
        <v>314625</v>
      </c>
      <c r="O171" s="173">
        <f t="shared" si="20"/>
        <v>0.9897758552890287</v>
      </c>
      <c r="P171" s="108">
        <f>Volume!K171</f>
        <v>1371.9</v>
      </c>
      <c r="Q171" s="69">
        <f>Volume!J171</f>
        <v>1359.8</v>
      </c>
      <c r="R171" s="237">
        <f t="shared" si="21"/>
        <v>43.2246425</v>
      </c>
      <c r="S171" s="103">
        <f t="shared" si="22"/>
        <v>42.7827075</v>
      </c>
      <c r="T171" s="109">
        <f t="shared" si="23"/>
        <v>319750</v>
      </c>
      <c r="U171" s="103">
        <f t="shared" si="24"/>
        <v>-0.5863956215793589</v>
      </c>
      <c r="V171" s="103">
        <f t="shared" si="25"/>
        <v>43.2246425</v>
      </c>
      <c r="W171" s="103">
        <f t="shared" si="26"/>
        <v>0</v>
      </c>
      <c r="X171" s="103">
        <f t="shared" si="27"/>
        <v>0</v>
      </c>
      <c r="Y171" s="103">
        <f t="shared" si="28"/>
        <v>43.8665025</v>
      </c>
      <c r="Z171" s="237">
        <f t="shared" si="29"/>
        <v>-0.6418600000000012</v>
      </c>
      <c r="AA171" s="78"/>
      <c r="AB171" s="77"/>
    </row>
    <row r="172" spans="1:28" s="58" customFormat="1" ht="14.25" customHeight="1">
      <c r="A172" s="193" t="s">
        <v>229</v>
      </c>
      <c r="B172" s="164">
        <v>1749000</v>
      </c>
      <c r="C172" s="162">
        <v>222200</v>
      </c>
      <c r="D172" s="170">
        <v>0.15</v>
      </c>
      <c r="E172" s="164">
        <v>8200</v>
      </c>
      <c r="F172" s="112">
        <v>1600</v>
      </c>
      <c r="G172" s="170">
        <v>0.24</v>
      </c>
      <c r="H172" s="164">
        <v>1200</v>
      </c>
      <c r="I172" s="112">
        <v>600</v>
      </c>
      <c r="J172" s="170">
        <v>1</v>
      </c>
      <c r="K172" s="164">
        <v>1758400</v>
      </c>
      <c r="L172" s="112">
        <v>224400</v>
      </c>
      <c r="M172" s="127">
        <v>0.15</v>
      </c>
      <c r="N172" s="112">
        <v>1751800</v>
      </c>
      <c r="O172" s="173">
        <f t="shared" si="20"/>
        <v>0.9962465878070974</v>
      </c>
      <c r="P172" s="108">
        <f>Volume!K172</f>
        <v>1310.9</v>
      </c>
      <c r="Q172" s="69">
        <f>Volume!J172</f>
        <v>1373.25</v>
      </c>
      <c r="R172" s="237">
        <f t="shared" si="21"/>
        <v>241.47228</v>
      </c>
      <c r="S172" s="103">
        <f t="shared" si="22"/>
        <v>240.565935</v>
      </c>
      <c r="T172" s="109">
        <f t="shared" si="23"/>
        <v>1534000</v>
      </c>
      <c r="U172" s="103">
        <f t="shared" si="24"/>
        <v>14.628422425032594</v>
      </c>
      <c r="V172" s="103">
        <f t="shared" si="25"/>
        <v>240.181425</v>
      </c>
      <c r="W172" s="103">
        <f t="shared" si="26"/>
        <v>1.126065</v>
      </c>
      <c r="X172" s="103">
        <f t="shared" si="27"/>
        <v>0.16479</v>
      </c>
      <c r="Y172" s="103">
        <f t="shared" si="28"/>
        <v>201.09206000000003</v>
      </c>
      <c r="Z172" s="237">
        <f t="shared" si="29"/>
        <v>40.38021999999998</v>
      </c>
      <c r="AA172" s="78"/>
      <c r="AB172" s="77"/>
    </row>
    <row r="173" spans="1:28" s="58" customFormat="1" ht="14.25" customHeight="1">
      <c r="A173" s="193" t="s">
        <v>91</v>
      </c>
      <c r="B173" s="164">
        <v>6338400</v>
      </c>
      <c r="C173" s="162">
        <v>-22800</v>
      </c>
      <c r="D173" s="170">
        <v>0</v>
      </c>
      <c r="E173" s="164">
        <v>410400</v>
      </c>
      <c r="F173" s="112">
        <v>34200</v>
      </c>
      <c r="G173" s="170">
        <v>0.09</v>
      </c>
      <c r="H173" s="164">
        <v>3800</v>
      </c>
      <c r="I173" s="112">
        <v>3800</v>
      </c>
      <c r="J173" s="170">
        <v>0</v>
      </c>
      <c r="K173" s="164">
        <v>6752600</v>
      </c>
      <c r="L173" s="112">
        <v>15200</v>
      </c>
      <c r="M173" s="127">
        <v>0</v>
      </c>
      <c r="N173" s="112">
        <v>6741200</v>
      </c>
      <c r="O173" s="173">
        <f t="shared" si="20"/>
        <v>0.9983117613956106</v>
      </c>
      <c r="P173" s="108">
        <f>Volume!K173</f>
        <v>77.1</v>
      </c>
      <c r="Q173" s="69">
        <f>Volume!J173</f>
        <v>77.1</v>
      </c>
      <c r="R173" s="237">
        <f t="shared" si="21"/>
        <v>52.062546</v>
      </c>
      <c r="S173" s="103">
        <f t="shared" si="22"/>
        <v>51.97465199999999</v>
      </c>
      <c r="T173" s="109">
        <f t="shared" si="23"/>
        <v>6737400</v>
      </c>
      <c r="U173" s="103">
        <f t="shared" si="24"/>
        <v>0.2256063169768754</v>
      </c>
      <c r="V173" s="103">
        <f t="shared" si="25"/>
        <v>48.869063999999995</v>
      </c>
      <c r="W173" s="103">
        <f t="shared" si="26"/>
        <v>3.1641839999999997</v>
      </c>
      <c r="X173" s="103">
        <f t="shared" si="27"/>
        <v>0.029298</v>
      </c>
      <c r="Y173" s="103">
        <f t="shared" si="28"/>
        <v>51.945353999999995</v>
      </c>
      <c r="Z173" s="237">
        <f t="shared" si="29"/>
        <v>0.11719200000000285</v>
      </c>
      <c r="AA173" s="78"/>
      <c r="AB173" s="77"/>
    </row>
    <row r="174" spans="1:28" s="58" customFormat="1" ht="14.25" customHeight="1">
      <c r="A174" s="193" t="s">
        <v>152</v>
      </c>
      <c r="B174" s="164">
        <v>3713850</v>
      </c>
      <c r="C174" s="162">
        <v>-17550</v>
      </c>
      <c r="D174" s="170">
        <v>0</v>
      </c>
      <c r="E174" s="164">
        <v>74250</v>
      </c>
      <c r="F174" s="112">
        <v>5400</v>
      </c>
      <c r="G174" s="170">
        <v>0.08</v>
      </c>
      <c r="H174" s="164">
        <v>10800</v>
      </c>
      <c r="I174" s="112">
        <v>1350</v>
      </c>
      <c r="J174" s="170">
        <v>0.14</v>
      </c>
      <c r="K174" s="164">
        <v>3798900</v>
      </c>
      <c r="L174" s="112">
        <v>-10800</v>
      </c>
      <c r="M174" s="127">
        <v>0</v>
      </c>
      <c r="N174" s="112">
        <v>3635550</v>
      </c>
      <c r="O174" s="173">
        <f t="shared" si="20"/>
        <v>0.9570007107320541</v>
      </c>
      <c r="P174" s="108">
        <f>Volume!K174</f>
        <v>240.2</v>
      </c>
      <c r="Q174" s="69">
        <f>Volume!J174</f>
        <v>240.85</v>
      </c>
      <c r="R174" s="237">
        <f t="shared" si="21"/>
        <v>91.4965065</v>
      </c>
      <c r="S174" s="103">
        <f t="shared" si="22"/>
        <v>87.56222175</v>
      </c>
      <c r="T174" s="109">
        <f t="shared" si="23"/>
        <v>3809700</v>
      </c>
      <c r="U174" s="103">
        <f t="shared" si="24"/>
        <v>-0.28348688873139616</v>
      </c>
      <c r="V174" s="103">
        <f t="shared" si="25"/>
        <v>89.44807725</v>
      </c>
      <c r="W174" s="103">
        <f t="shared" si="26"/>
        <v>1.78831125</v>
      </c>
      <c r="X174" s="103">
        <f t="shared" si="27"/>
        <v>0.260118</v>
      </c>
      <c r="Y174" s="103">
        <f t="shared" si="28"/>
        <v>91.508994</v>
      </c>
      <c r="Z174" s="237">
        <f t="shared" si="29"/>
        <v>-0.01248750000000598</v>
      </c>
      <c r="AA174" s="78"/>
      <c r="AB174" s="77"/>
    </row>
    <row r="175" spans="1:28" s="58" customFormat="1" ht="14.25" customHeight="1">
      <c r="A175" s="193" t="s">
        <v>208</v>
      </c>
      <c r="B175" s="164">
        <v>6139624</v>
      </c>
      <c r="C175" s="162">
        <v>201056</v>
      </c>
      <c r="D175" s="170">
        <v>0.03</v>
      </c>
      <c r="E175" s="164">
        <v>313944</v>
      </c>
      <c r="F175" s="112">
        <v>47792</v>
      </c>
      <c r="G175" s="170">
        <v>0.18</v>
      </c>
      <c r="H175" s="164">
        <v>50264</v>
      </c>
      <c r="I175" s="112">
        <v>1236</v>
      </c>
      <c r="J175" s="170">
        <v>0.03</v>
      </c>
      <c r="K175" s="164">
        <v>6503832</v>
      </c>
      <c r="L175" s="112">
        <v>250084</v>
      </c>
      <c r="M175" s="127">
        <v>0.04</v>
      </c>
      <c r="N175" s="112">
        <v>6449036</v>
      </c>
      <c r="O175" s="173">
        <f t="shared" si="20"/>
        <v>0.9915748131255543</v>
      </c>
      <c r="P175" s="108">
        <f>Volume!K175</f>
        <v>688</v>
      </c>
      <c r="Q175" s="69">
        <f>Volume!J175</f>
        <v>677.85</v>
      </c>
      <c r="R175" s="237">
        <f t="shared" si="21"/>
        <v>440.86225212</v>
      </c>
      <c r="S175" s="103">
        <f t="shared" si="22"/>
        <v>437.14790526</v>
      </c>
      <c r="T175" s="109">
        <f t="shared" si="23"/>
        <v>6253748</v>
      </c>
      <c r="U175" s="103">
        <f t="shared" si="24"/>
        <v>3.9989459121154223</v>
      </c>
      <c r="V175" s="103">
        <f t="shared" si="25"/>
        <v>416.17441284</v>
      </c>
      <c r="W175" s="103">
        <f t="shared" si="26"/>
        <v>21.28069404</v>
      </c>
      <c r="X175" s="103">
        <f t="shared" si="27"/>
        <v>3.4071452399999997</v>
      </c>
      <c r="Y175" s="103">
        <f t="shared" si="28"/>
        <v>430.2578624</v>
      </c>
      <c r="Z175" s="237">
        <f t="shared" si="29"/>
        <v>10.604389719999972</v>
      </c>
      <c r="AA175" s="78"/>
      <c r="AB175" s="77"/>
    </row>
    <row r="176" spans="1:28" s="58" customFormat="1" ht="14.25" customHeight="1">
      <c r="A176" s="193" t="s">
        <v>230</v>
      </c>
      <c r="B176" s="164">
        <v>1546800</v>
      </c>
      <c r="C176" s="162">
        <v>55600</v>
      </c>
      <c r="D176" s="170">
        <v>0.04</v>
      </c>
      <c r="E176" s="164">
        <v>8000</v>
      </c>
      <c r="F176" s="112">
        <v>0</v>
      </c>
      <c r="G176" s="170">
        <v>0</v>
      </c>
      <c r="H176" s="164">
        <v>400</v>
      </c>
      <c r="I176" s="112">
        <v>0</v>
      </c>
      <c r="J176" s="170">
        <v>0</v>
      </c>
      <c r="K176" s="164">
        <v>1555200</v>
      </c>
      <c r="L176" s="112">
        <v>55600</v>
      </c>
      <c r="M176" s="127">
        <v>0.04</v>
      </c>
      <c r="N176" s="112">
        <v>1530000</v>
      </c>
      <c r="O176" s="173">
        <f t="shared" si="20"/>
        <v>0.9837962962962963</v>
      </c>
      <c r="P176" s="108">
        <f>Volume!K176</f>
        <v>592.2</v>
      </c>
      <c r="Q176" s="69">
        <f>Volume!J176</f>
        <v>581.1</v>
      </c>
      <c r="R176" s="237">
        <f t="shared" si="21"/>
        <v>90.372672</v>
      </c>
      <c r="S176" s="103">
        <f t="shared" si="22"/>
        <v>88.9083</v>
      </c>
      <c r="T176" s="109">
        <f t="shared" si="23"/>
        <v>1499600</v>
      </c>
      <c r="U176" s="103">
        <f t="shared" si="24"/>
        <v>3.7076553747666043</v>
      </c>
      <c r="V176" s="103">
        <f t="shared" si="25"/>
        <v>89.884548</v>
      </c>
      <c r="W176" s="103">
        <f t="shared" si="26"/>
        <v>0.46488</v>
      </c>
      <c r="X176" s="103">
        <f t="shared" si="27"/>
        <v>0.023244</v>
      </c>
      <c r="Y176" s="103">
        <f t="shared" si="28"/>
        <v>88.806312</v>
      </c>
      <c r="Z176" s="237">
        <f t="shared" si="29"/>
        <v>1.5663599999999889</v>
      </c>
      <c r="AA176" s="78"/>
      <c r="AB176" s="77"/>
    </row>
    <row r="177" spans="1:28" s="58" customFormat="1" ht="14.25" customHeight="1">
      <c r="A177" s="193" t="s">
        <v>185</v>
      </c>
      <c r="B177" s="164">
        <v>10158075</v>
      </c>
      <c r="C177" s="162">
        <v>-341550</v>
      </c>
      <c r="D177" s="170">
        <v>-0.03</v>
      </c>
      <c r="E177" s="164">
        <v>1894725</v>
      </c>
      <c r="F177" s="112">
        <v>212625</v>
      </c>
      <c r="G177" s="170">
        <v>0.13</v>
      </c>
      <c r="H177" s="164">
        <v>648675</v>
      </c>
      <c r="I177" s="112">
        <v>49950</v>
      </c>
      <c r="J177" s="170">
        <v>0.08</v>
      </c>
      <c r="K177" s="164">
        <v>12701475</v>
      </c>
      <c r="L177" s="112">
        <v>-78975</v>
      </c>
      <c r="M177" s="127">
        <v>-0.01</v>
      </c>
      <c r="N177" s="112">
        <v>12646125</v>
      </c>
      <c r="O177" s="173">
        <f t="shared" si="20"/>
        <v>0.9956422384014455</v>
      </c>
      <c r="P177" s="108">
        <f>Volume!K177</f>
        <v>618.3</v>
      </c>
      <c r="Q177" s="69">
        <f>Volume!J177</f>
        <v>614.95</v>
      </c>
      <c r="R177" s="237">
        <f t="shared" si="21"/>
        <v>781.0772051250001</v>
      </c>
      <c r="S177" s="103">
        <f t="shared" si="22"/>
        <v>777.673456875</v>
      </c>
      <c r="T177" s="109">
        <f t="shared" si="23"/>
        <v>12780450</v>
      </c>
      <c r="U177" s="103">
        <f t="shared" si="24"/>
        <v>-0.6179359881694306</v>
      </c>
      <c r="V177" s="103">
        <f t="shared" si="25"/>
        <v>624.670822125</v>
      </c>
      <c r="W177" s="103">
        <f t="shared" si="26"/>
        <v>116.516113875</v>
      </c>
      <c r="X177" s="103">
        <f t="shared" si="27"/>
        <v>39.890269125</v>
      </c>
      <c r="Y177" s="103">
        <f t="shared" si="28"/>
        <v>790.2152234999999</v>
      </c>
      <c r="Z177" s="237">
        <f t="shared" si="29"/>
        <v>-9.138018374999774</v>
      </c>
      <c r="AA177" s="78"/>
      <c r="AB177" s="77"/>
    </row>
    <row r="178" spans="1:28" s="58" customFormat="1" ht="14.25" customHeight="1">
      <c r="A178" s="193" t="s">
        <v>206</v>
      </c>
      <c r="B178" s="164">
        <v>2427700</v>
      </c>
      <c r="C178" s="162">
        <v>-62150</v>
      </c>
      <c r="D178" s="170">
        <v>-0.02</v>
      </c>
      <c r="E178" s="164">
        <v>24750</v>
      </c>
      <c r="F178" s="112">
        <v>2200</v>
      </c>
      <c r="G178" s="170">
        <v>0.1</v>
      </c>
      <c r="H178" s="164">
        <v>12100</v>
      </c>
      <c r="I178" s="112">
        <v>1650</v>
      </c>
      <c r="J178" s="170">
        <v>0.16</v>
      </c>
      <c r="K178" s="164">
        <v>2464550</v>
      </c>
      <c r="L178" s="112">
        <v>-58300</v>
      </c>
      <c r="M178" s="127">
        <v>-0.02</v>
      </c>
      <c r="N178" s="112">
        <v>2423850</v>
      </c>
      <c r="O178" s="173">
        <f t="shared" si="20"/>
        <v>0.9834858290560143</v>
      </c>
      <c r="P178" s="108">
        <f>Volume!K178</f>
        <v>851.55</v>
      </c>
      <c r="Q178" s="69">
        <f>Volume!J178</f>
        <v>842.25</v>
      </c>
      <c r="R178" s="237">
        <f t="shared" si="21"/>
        <v>207.57672375</v>
      </c>
      <c r="S178" s="103">
        <f t="shared" si="22"/>
        <v>204.14876625</v>
      </c>
      <c r="T178" s="109">
        <f t="shared" si="23"/>
        <v>2522850</v>
      </c>
      <c r="U178" s="103">
        <f t="shared" si="24"/>
        <v>-2.3108785698713756</v>
      </c>
      <c r="V178" s="103">
        <f t="shared" si="25"/>
        <v>204.4730325</v>
      </c>
      <c r="W178" s="103">
        <f t="shared" si="26"/>
        <v>2.08456875</v>
      </c>
      <c r="X178" s="103">
        <f t="shared" si="27"/>
        <v>1.0191225</v>
      </c>
      <c r="Y178" s="103">
        <f t="shared" si="28"/>
        <v>214.83329175</v>
      </c>
      <c r="Z178" s="237">
        <f t="shared" si="29"/>
        <v>-7.256567999999987</v>
      </c>
      <c r="AA178" s="78"/>
      <c r="AB178" s="77"/>
    </row>
    <row r="179" spans="1:28" s="58" customFormat="1" ht="14.25" customHeight="1">
      <c r="A179" s="193" t="s">
        <v>118</v>
      </c>
      <c r="B179" s="164">
        <v>4639500</v>
      </c>
      <c r="C179" s="162">
        <v>134750</v>
      </c>
      <c r="D179" s="170">
        <v>0.03</v>
      </c>
      <c r="E179" s="164">
        <v>160000</v>
      </c>
      <c r="F179" s="112">
        <v>35000</v>
      </c>
      <c r="G179" s="170">
        <v>0.28</v>
      </c>
      <c r="H179" s="164">
        <v>7250</v>
      </c>
      <c r="I179" s="112">
        <v>2250</v>
      </c>
      <c r="J179" s="170">
        <v>0.45</v>
      </c>
      <c r="K179" s="164">
        <v>4806750</v>
      </c>
      <c r="L179" s="112">
        <v>172000</v>
      </c>
      <c r="M179" s="127">
        <v>0.04</v>
      </c>
      <c r="N179" s="112">
        <v>4759500</v>
      </c>
      <c r="O179" s="173">
        <f t="shared" si="20"/>
        <v>0.9901700733343736</v>
      </c>
      <c r="P179" s="108">
        <f>Volume!K179</f>
        <v>1200.35</v>
      </c>
      <c r="Q179" s="69">
        <f>Volume!J179</f>
        <v>1207</v>
      </c>
      <c r="R179" s="237">
        <f t="shared" si="21"/>
        <v>580.174725</v>
      </c>
      <c r="S179" s="103">
        <f t="shared" si="22"/>
        <v>574.47165</v>
      </c>
      <c r="T179" s="109">
        <f t="shared" si="23"/>
        <v>4634750</v>
      </c>
      <c r="U179" s="103">
        <f t="shared" si="24"/>
        <v>3.7110955283456497</v>
      </c>
      <c r="V179" s="103">
        <f t="shared" si="25"/>
        <v>559.98765</v>
      </c>
      <c r="W179" s="103">
        <f t="shared" si="26"/>
        <v>19.312</v>
      </c>
      <c r="X179" s="103">
        <f t="shared" si="27"/>
        <v>0.875075</v>
      </c>
      <c r="Y179" s="103">
        <f t="shared" si="28"/>
        <v>556.33221625</v>
      </c>
      <c r="Z179" s="237">
        <f t="shared" si="29"/>
        <v>23.84250874999998</v>
      </c>
      <c r="AA179" s="78"/>
      <c r="AB179" s="77"/>
    </row>
    <row r="180" spans="1:28" s="58" customFormat="1" ht="14.25" customHeight="1">
      <c r="A180" s="193" t="s">
        <v>231</v>
      </c>
      <c r="B180" s="164">
        <v>1101894</v>
      </c>
      <c r="C180" s="162">
        <v>170980</v>
      </c>
      <c r="D180" s="170">
        <v>0.18</v>
      </c>
      <c r="E180" s="164">
        <v>1236</v>
      </c>
      <c r="F180" s="112">
        <v>0</v>
      </c>
      <c r="G180" s="170">
        <v>0</v>
      </c>
      <c r="H180" s="164">
        <v>0</v>
      </c>
      <c r="I180" s="112">
        <v>0</v>
      </c>
      <c r="J180" s="170">
        <v>0</v>
      </c>
      <c r="K180" s="164">
        <v>1103130</v>
      </c>
      <c r="L180" s="112">
        <v>170980</v>
      </c>
      <c r="M180" s="127">
        <v>0.18</v>
      </c>
      <c r="N180" s="112">
        <v>1101276</v>
      </c>
      <c r="O180" s="173">
        <f t="shared" si="20"/>
        <v>0.9983193277310924</v>
      </c>
      <c r="P180" s="108">
        <f>Volume!K180</f>
        <v>1094.25</v>
      </c>
      <c r="Q180" s="69">
        <f>Volume!J180</f>
        <v>1063.7</v>
      </c>
      <c r="R180" s="237">
        <f t="shared" si="21"/>
        <v>117.3399381</v>
      </c>
      <c r="S180" s="103">
        <f t="shared" si="22"/>
        <v>117.14272812</v>
      </c>
      <c r="T180" s="109">
        <f t="shared" si="23"/>
        <v>932150</v>
      </c>
      <c r="U180" s="103">
        <f t="shared" si="24"/>
        <v>18.34254143646409</v>
      </c>
      <c r="V180" s="103">
        <f t="shared" si="25"/>
        <v>117.20846478</v>
      </c>
      <c r="W180" s="103">
        <f t="shared" si="26"/>
        <v>0.13147332</v>
      </c>
      <c r="X180" s="103">
        <f t="shared" si="27"/>
        <v>0</v>
      </c>
      <c r="Y180" s="103">
        <f t="shared" si="28"/>
        <v>102.00051375</v>
      </c>
      <c r="Z180" s="237">
        <f t="shared" si="29"/>
        <v>15.339424350000002</v>
      </c>
      <c r="AA180" s="78"/>
      <c r="AB180" s="77"/>
    </row>
    <row r="181" spans="1:28" s="58" customFormat="1" ht="14.25" customHeight="1">
      <c r="A181" s="193" t="s">
        <v>300</v>
      </c>
      <c r="B181" s="164">
        <v>2163700</v>
      </c>
      <c r="C181" s="162">
        <v>15400</v>
      </c>
      <c r="D181" s="170">
        <v>0.01</v>
      </c>
      <c r="E181" s="164">
        <v>0</v>
      </c>
      <c r="F181" s="112">
        <v>0</v>
      </c>
      <c r="G181" s="170">
        <v>0</v>
      </c>
      <c r="H181" s="164">
        <v>0</v>
      </c>
      <c r="I181" s="112">
        <v>0</v>
      </c>
      <c r="J181" s="170">
        <v>0</v>
      </c>
      <c r="K181" s="164">
        <v>2163700</v>
      </c>
      <c r="L181" s="112">
        <v>15400</v>
      </c>
      <c r="M181" s="127">
        <v>0.01</v>
      </c>
      <c r="N181" s="112">
        <v>2156000</v>
      </c>
      <c r="O181" s="173">
        <f t="shared" si="20"/>
        <v>0.99644128113879</v>
      </c>
      <c r="P181" s="108">
        <f>Volume!K181</f>
        <v>52.9</v>
      </c>
      <c r="Q181" s="69">
        <f>Volume!J181</f>
        <v>52.8</v>
      </c>
      <c r="R181" s="237">
        <f t="shared" si="21"/>
        <v>11.424336</v>
      </c>
      <c r="S181" s="103">
        <f t="shared" si="22"/>
        <v>11.38368</v>
      </c>
      <c r="T181" s="109">
        <f t="shared" si="23"/>
        <v>2148300</v>
      </c>
      <c r="U181" s="103">
        <f t="shared" si="24"/>
        <v>0.7168458781362007</v>
      </c>
      <c r="V181" s="103">
        <f t="shared" si="25"/>
        <v>11.424336</v>
      </c>
      <c r="W181" s="103">
        <f t="shared" si="26"/>
        <v>0</v>
      </c>
      <c r="X181" s="103">
        <f t="shared" si="27"/>
        <v>0</v>
      </c>
      <c r="Y181" s="103">
        <f t="shared" si="28"/>
        <v>11.364507</v>
      </c>
      <c r="Z181" s="237">
        <f t="shared" si="29"/>
        <v>0.059829000000000576</v>
      </c>
      <c r="AA181" s="78"/>
      <c r="AB181" s="77"/>
    </row>
    <row r="182" spans="1:28" s="58" customFormat="1" ht="14.25" customHeight="1">
      <c r="A182" s="193" t="s">
        <v>301</v>
      </c>
      <c r="B182" s="164">
        <v>70683800</v>
      </c>
      <c r="C182" s="162">
        <v>856900</v>
      </c>
      <c r="D182" s="170">
        <v>0.01</v>
      </c>
      <c r="E182" s="164">
        <v>12038400</v>
      </c>
      <c r="F182" s="112">
        <v>721050</v>
      </c>
      <c r="G182" s="170">
        <v>0.06</v>
      </c>
      <c r="H182" s="164">
        <v>2131800</v>
      </c>
      <c r="I182" s="112">
        <v>94050</v>
      </c>
      <c r="J182" s="170">
        <v>0.05</v>
      </c>
      <c r="K182" s="164">
        <v>84854000</v>
      </c>
      <c r="L182" s="112">
        <v>1672000</v>
      </c>
      <c r="M182" s="127">
        <v>0.02</v>
      </c>
      <c r="N182" s="112">
        <v>84509150</v>
      </c>
      <c r="O182" s="173">
        <f t="shared" si="20"/>
        <v>0.995935960591133</v>
      </c>
      <c r="P182" s="108">
        <f>Volume!K182</f>
        <v>27.4</v>
      </c>
      <c r="Q182" s="69">
        <f>Volume!J182</f>
        <v>27.4</v>
      </c>
      <c r="R182" s="237">
        <f t="shared" si="21"/>
        <v>232.49996</v>
      </c>
      <c r="S182" s="103">
        <f t="shared" si="22"/>
        <v>231.555071</v>
      </c>
      <c r="T182" s="109">
        <f t="shared" si="23"/>
        <v>83182000</v>
      </c>
      <c r="U182" s="103">
        <f t="shared" si="24"/>
        <v>2.0100502512562812</v>
      </c>
      <c r="V182" s="103">
        <f t="shared" si="25"/>
        <v>193.673612</v>
      </c>
      <c r="W182" s="103">
        <f t="shared" si="26"/>
        <v>32.985216</v>
      </c>
      <c r="X182" s="103">
        <f t="shared" si="27"/>
        <v>5.841132</v>
      </c>
      <c r="Y182" s="103">
        <f t="shared" si="28"/>
        <v>227.91868</v>
      </c>
      <c r="Z182" s="237">
        <f t="shared" si="29"/>
        <v>4.5812799999999925</v>
      </c>
      <c r="AA182" s="78"/>
      <c r="AB182" s="77"/>
    </row>
    <row r="183" spans="1:28" s="58" customFormat="1" ht="14.25" customHeight="1">
      <c r="A183" s="193" t="s">
        <v>173</v>
      </c>
      <c r="B183" s="164">
        <v>5357200</v>
      </c>
      <c r="C183" s="162">
        <v>-53100</v>
      </c>
      <c r="D183" s="170">
        <v>-0.01</v>
      </c>
      <c r="E183" s="164">
        <v>336300</v>
      </c>
      <c r="F183" s="112">
        <v>17700</v>
      </c>
      <c r="G183" s="170">
        <v>0.06</v>
      </c>
      <c r="H183" s="164">
        <v>32450</v>
      </c>
      <c r="I183" s="112">
        <v>2950</v>
      </c>
      <c r="J183" s="170">
        <v>0.1</v>
      </c>
      <c r="K183" s="164">
        <v>5725950</v>
      </c>
      <c r="L183" s="112">
        <v>-32450</v>
      </c>
      <c r="M183" s="127">
        <v>-0.01</v>
      </c>
      <c r="N183" s="112">
        <v>5684650</v>
      </c>
      <c r="O183" s="173">
        <f t="shared" si="20"/>
        <v>0.9927872230808862</v>
      </c>
      <c r="P183" s="108">
        <f>Volume!K183</f>
        <v>68.25</v>
      </c>
      <c r="Q183" s="69">
        <f>Volume!J183</f>
        <v>66.5</v>
      </c>
      <c r="R183" s="237">
        <f t="shared" si="21"/>
        <v>38.0775675</v>
      </c>
      <c r="S183" s="103">
        <f t="shared" si="22"/>
        <v>37.8029225</v>
      </c>
      <c r="T183" s="109">
        <f t="shared" si="23"/>
        <v>5758400</v>
      </c>
      <c r="U183" s="103">
        <f t="shared" si="24"/>
        <v>-0.5635245901639344</v>
      </c>
      <c r="V183" s="103">
        <f t="shared" si="25"/>
        <v>35.62538</v>
      </c>
      <c r="W183" s="103">
        <f t="shared" si="26"/>
        <v>2.236395</v>
      </c>
      <c r="X183" s="103">
        <f t="shared" si="27"/>
        <v>0.2157925</v>
      </c>
      <c r="Y183" s="103">
        <f t="shared" si="28"/>
        <v>39.30108</v>
      </c>
      <c r="Z183" s="237">
        <f t="shared" si="29"/>
        <v>-1.2235124999999982</v>
      </c>
      <c r="AA183" s="78"/>
      <c r="AB183" s="77"/>
    </row>
    <row r="184" spans="1:28" s="58" customFormat="1" ht="14.25" customHeight="1">
      <c r="A184" s="193" t="s">
        <v>302</v>
      </c>
      <c r="B184" s="164">
        <v>849000</v>
      </c>
      <c r="C184" s="162">
        <v>45400</v>
      </c>
      <c r="D184" s="170">
        <v>0.06</v>
      </c>
      <c r="E184" s="164">
        <v>0</v>
      </c>
      <c r="F184" s="112">
        <v>0</v>
      </c>
      <c r="G184" s="170">
        <v>0</v>
      </c>
      <c r="H184" s="164">
        <v>0</v>
      </c>
      <c r="I184" s="112">
        <v>0</v>
      </c>
      <c r="J184" s="170">
        <v>0</v>
      </c>
      <c r="K184" s="164">
        <v>849000</v>
      </c>
      <c r="L184" s="112">
        <v>45400</v>
      </c>
      <c r="M184" s="127">
        <v>0.06</v>
      </c>
      <c r="N184" s="112">
        <v>849000</v>
      </c>
      <c r="O184" s="173">
        <f t="shared" si="20"/>
        <v>1</v>
      </c>
      <c r="P184" s="108">
        <f>Volume!K184</f>
        <v>820.35</v>
      </c>
      <c r="Q184" s="69">
        <f>Volume!J184</f>
        <v>803.4</v>
      </c>
      <c r="R184" s="237">
        <f t="shared" si="21"/>
        <v>68.20866</v>
      </c>
      <c r="S184" s="103">
        <f t="shared" si="22"/>
        <v>68.20866</v>
      </c>
      <c r="T184" s="109">
        <f t="shared" si="23"/>
        <v>803600</v>
      </c>
      <c r="U184" s="103">
        <f t="shared" si="24"/>
        <v>5.649576903932305</v>
      </c>
      <c r="V184" s="103">
        <f t="shared" si="25"/>
        <v>68.20866</v>
      </c>
      <c r="W184" s="103">
        <f t="shared" si="26"/>
        <v>0</v>
      </c>
      <c r="X184" s="103">
        <f t="shared" si="27"/>
        <v>0</v>
      </c>
      <c r="Y184" s="103">
        <f t="shared" si="28"/>
        <v>65.923326</v>
      </c>
      <c r="Z184" s="237">
        <f t="shared" si="29"/>
        <v>2.2853339999999918</v>
      </c>
      <c r="AA184" s="78"/>
      <c r="AB184" s="77"/>
    </row>
    <row r="185" spans="1:28" s="58" customFormat="1" ht="14.25" customHeight="1">
      <c r="A185" s="193" t="s">
        <v>82</v>
      </c>
      <c r="B185" s="164">
        <v>8181600</v>
      </c>
      <c r="C185" s="162">
        <v>35700</v>
      </c>
      <c r="D185" s="170">
        <v>0</v>
      </c>
      <c r="E185" s="164">
        <v>44100</v>
      </c>
      <c r="F185" s="112">
        <v>4200</v>
      </c>
      <c r="G185" s="170">
        <v>0.11</v>
      </c>
      <c r="H185" s="164">
        <v>0</v>
      </c>
      <c r="I185" s="112">
        <v>0</v>
      </c>
      <c r="J185" s="170">
        <v>0</v>
      </c>
      <c r="K185" s="164">
        <v>8225700</v>
      </c>
      <c r="L185" s="112">
        <v>39900</v>
      </c>
      <c r="M185" s="127">
        <v>0</v>
      </c>
      <c r="N185" s="112">
        <v>8217300</v>
      </c>
      <c r="O185" s="173">
        <f t="shared" si="20"/>
        <v>0.9989788103140158</v>
      </c>
      <c r="P185" s="108">
        <f>Volume!K185</f>
        <v>121.5</v>
      </c>
      <c r="Q185" s="69">
        <f>Volume!J185</f>
        <v>121.55</v>
      </c>
      <c r="R185" s="237">
        <f t="shared" si="21"/>
        <v>99.9833835</v>
      </c>
      <c r="S185" s="103">
        <f t="shared" si="22"/>
        <v>99.8812815</v>
      </c>
      <c r="T185" s="109">
        <f t="shared" si="23"/>
        <v>8185800</v>
      </c>
      <c r="U185" s="103">
        <f t="shared" si="24"/>
        <v>0.48742945100051305</v>
      </c>
      <c r="V185" s="103">
        <f t="shared" si="25"/>
        <v>99.447348</v>
      </c>
      <c r="W185" s="103">
        <f t="shared" si="26"/>
        <v>0.5360355</v>
      </c>
      <c r="X185" s="103">
        <f t="shared" si="27"/>
        <v>0</v>
      </c>
      <c r="Y185" s="103">
        <f t="shared" si="28"/>
        <v>99.45747</v>
      </c>
      <c r="Z185" s="237">
        <f t="shared" si="29"/>
        <v>0.5259135000000015</v>
      </c>
      <c r="AA185" s="78"/>
      <c r="AB185" s="77"/>
    </row>
    <row r="186" spans="1:28" s="58" customFormat="1" ht="14.25" customHeight="1">
      <c r="A186" s="193" t="s">
        <v>432</v>
      </c>
      <c r="B186" s="164">
        <v>1052100</v>
      </c>
      <c r="C186" s="162">
        <v>-2100</v>
      </c>
      <c r="D186" s="170">
        <v>0</v>
      </c>
      <c r="E186" s="164">
        <v>2100</v>
      </c>
      <c r="F186" s="112">
        <v>700</v>
      </c>
      <c r="G186" s="170">
        <v>0.5</v>
      </c>
      <c r="H186" s="164">
        <v>0</v>
      </c>
      <c r="I186" s="112">
        <v>0</v>
      </c>
      <c r="J186" s="170">
        <v>0</v>
      </c>
      <c r="K186" s="164">
        <v>1054200</v>
      </c>
      <c r="L186" s="112">
        <v>-1400</v>
      </c>
      <c r="M186" s="127">
        <v>0</v>
      </c>
      <c r="N186" s="112">
        <v>1053500</v>
      </c>
      <c r="O186" s="173">
        <f t="shared" si="20"/>
        <v>0.99933598937583</v>
      </c>
      <c r="P186" s="108">
        <f>Volume!K186</f>
        <v>275.8</v>
      </c>
      <c r="Q186" s="69">
        <f>Volume!J186</f>
        <v>274.65</v>
      </c>
      <c r="R186" s="237">
        <f t="shared" si="21"/>
        <v>28.953603</v>
      </c>
      <c r="S186" s="103">
        <f t="shared" si="22"/>
        <v>28.9343775</v>
      </c>
      <c r="T186" s="109">
        <f t="shared" si="23"/>
        <v>1055600</v>
      </c>
      <c r="U186" s="103">
        <f t="shared" si="24"/>
        <v>-0.1326259946949602</v>
      </c>
      <c r="V186" s="103">
        <f t="shared" si="25"/>
        <v>28.8959265</v>
      </c>
      <c r="W186" s="103">
        <f t="shared" si="26"/>
        <v>0.0576765</v>
      </c>
      <c r="X186" s="103">
        <f t="shared" si="27"/>
        <v>0</v>
      </c>
      <c r="Y186" s="103">
        <f t="shared" si="28"/>
        <v>29.113448</v>
      </c>
      <c r="Z186" s="237">
        <f t="shared" si="29"/>
        <v>-0.15984500000000068</v>
      </c>
      <c r="AA186" s="78"/>
      <c r="AB186" s="77"/>
    </row>
    <row r="187" spans="1:28" s="58" customFormat="1" ht="14.25" customHeight="1">
      <c r="A187" s="193" t="s">
        <v>433</v>
      </c>
      <c r="B187" s="164">
        <v>4260150</v>
      </c>
      <c r="C187" s="162">
        <v>14850</v>
      </c>
      <c r="D187" s="170">
        <v>0</v>
      </c>
      <c r="E187" s="164">
        <v>147150</v>
      </c>
      <c r="F187" s="112">
        <v>9000</v>
      </c>
      <c r="G187" s="170">
        <v>0.07</v>
      </c>
      <c r="H187" s="164">
        <v>4500</v>
      </c>
      <c r="I187" s="112">
        <v>0</v>
      </c>
      <c r="J187" s="170">
        <v>0</v>
      </c>
      <c r="K187" s="164">
        <v>4411800</v>
      </c>
      <c r="L187" s="112">
        <v>23850</v>
      </c>
      <c r="M187" s="127">
        <v>0.01</v>
      </c>
      <c r="N187" s="112">
        <v>4387050</v>
      </c>
      <c r="O187" s="173">
        <f t="shared" si="20"/>
        <v>0.994390044879641</v>
      </c>
      <c r="P187" s="108">
        <f>Volume!K187</f>
        <v>545.55</v>
      </c>
      <c r="Q187" s="69">
        <f>Volume!J187</f>
        <v>539.25</v>
      </c>
      <c r="R187" s="237">
        <f t="shared" si="21"/>
        <v>237.906315</v>
      </c>
      <c r="S187" s="103">
        <f t="shared" si="22"/>
        <v>236.57167125</v>
      </c>
      <c r="T187" s="109">
        <f t="shared" si="23"/>
        <v>4387950</v>
      </c>
      <c r="U187" s="103">
        <f t="shared" si="24"/>
        <v>0.5435339965131781</v>
      </c>
      <c r="V187" s="103">
        <f t="shared" si="25"/>
        <v>229.72858875</v>
      </c>
      <c r="W187" s="103">
        <f t="shared" si="26"/>
        <v>7.93506375</v>
      </c>
      <c r="X187" s="103">
        <f t="shared" si="27"/>
        <v>0.2426625</v>
      </c>
      <c r="Y187" s="103">
        <f t="shared" si="28"/>
        <v>239.38461225</v>
      </c>
      <c r="Z187" s="237">
        <f t="shared" si="29"/>
        <v>-1.4782972499999971</v>
      </c>
      <c r="AA187" s="78"/>
      <c r="AB187" s="77"/>
    </row>
    <row r="188" spans="1:28" s="58" customFormat="1" ht="14.25" customHeight="1">
      <c r="A188" s="193" t="s">
        <v>153</v>
      </c>
      <c r="B188" s="164">
        <v>748800</v>
      </c>
      <c r="C188" s="162">
        <v>-32850</v>
      </c>
      <c r="D188" s="170">
        <v>-0.04</v>
      </c>
      <c r="E188" s="164">
        <v>450</v>
      </c>
      <c r="F188" s="112">
        <v>0</v>
      </c>
      <c r="G188" s="170">
        <v>0</v>
      </c>
      <c r="H188" s="164">
        <v>0</v>
      </c>
      <c r="I188" s="112">
        <v>0</v>
      </c>
      <c r="J188" s="170">
        <v>0</v>
      </c>
      <c r="K188" s="164">
        <v>749250</v>
      </c>
      <c r="L188" s="112">
        <v>-32850</v>
      </c>
      <c r="M188" s="127">
        <v>-0.04</v>
      </c>
      <c r="N188" s="112">
        <v>747900</v>
      </c>
      <c r="O188" s="173">
        <f t="shared" si="20"/>
        <v>0.9981981981981982</v>
      </c>
      <c r="P188" s="108">
        <f>Volume!K188</f>
        <v>575.55</v>
      </c>
      <c r="Q188" s="69">
        <f>Volume!J188</f>
        <v>569.9</v>
      </c>
      <c r="R188" s="237">
        <f t="shared" si="21"/>
        <v>42.6997575</v>
      </c>
      <c r="S188" s="103">
        <f t="shared" si="22"/>
        <v>42.622821</v>
      </c>
      <c r="T188" s="109">
        <f t="shared" si="23"/>
        <v>782100</v>
      </c>
      <c r="U188" s="103">
        <f t="shared" si="24"/>
        <v>-4.200230149597238</v>
      </c>
      <c r="V188" s="103">
        <f t="shared" si="25"/>
        <v>42.674112</v>
      </c>
      <c r="W188" s="103">
        <f t="shared" si="26"/>
        <v>0.0256455</v>
      </c>
      <c r="X188" s="103">
        <f t="shared" si="27"/>
        <v>0</v>
      </c>
      <c r="Y188" s="103">
        <f t="shared" si="28"/>
        <v>45.01376549999999</v>
      </c>
      <c r="Z188" s="237">
        <f t="shared" si="29"/>
        <v>-2.314007999999994</v>
      </c>
      <c r="AA188" s="78"/>
      <c r="AB188" s="77"/>
    </row>
    <row r="189" spans="1:28" s="58" customFormat="1" ht="14.25" customHeight="1">
      <c r="A189" s="193" t="s">
        <v>154</v>
      </c>
      <c r="B189" s="164">
        <v>6872400</v>
      </c>
      <c r="C189" s="162">
        <v>-96600</v>
      </c>
      <c r="D189" s="170">
        <v>-0.01</v>
      </c>
      <c r="E189" s="164">
        <v>358800</v>
      </c>
      <c r="F189" s="112">
        <v>27600</v>
      </c>
      <c r="G189" s="170">
        <v>0.08</v>
      </c>
      <c r="H189" s="164">
        <v>0</v>
      </c>
      <c r="I189" s="112">
        <v>0</v>
      </c>
      <c r="J189" s="170">
        <v>0</v>
      </c>
      <c r="K189" s="164">
        <v>7231200</v>
      </c>
      <c r="L189" s="112">
        <v>-69000</v>
      </c>
      <c r="M189" s="127">
        <v>-0.01</v>
      </c>
      <c r="N189" s="112">
        <v>7093200</v>
      </c>
      <c r="O189" s="173">
        <f t="shared" si="20"/>
        <v>0.9809160305343512</v>
      </c>
      <c r="P189" s="108">
        <f>Volume!K189</f>
        <v>48.25</v>
      </c>
      <c r="Q189" s="69">
        <f>Volume!J189</f>
        <v>47.6</v>
      </c>
      <c r="R189" s="237">
        <f t="shared" si="21"/>
        <v>34.420512</v>
      </c>
      <c r="S189" s="103">
        <f t="shared" si="22"/>
        <v>33.763632</v>
      </c>
      <c r="T189" s="109">
        <f t="shared" si="23"/>
        <v>7300200</v>
      </c>
      <c r="U189" s="103">
        <f t="shared" si="24"/>
        <v>-0.945179584120983</v>
      </c>
      <c r="V189" s="103">
        <f t="shared" si="25"/>
        <v>32.712624</v>
      </c>
      <c r="W189" s="103">
        <f t="shared" si="26"/>
        <v>1.707888</v>
      </c>
      <c r="X189" s="103">
        <f t="shared" si="27"/>
        <v>0</v>
      </c>
      <c r="Y189" s="103">
        <f t="shared" si="28"/>
        <v>35.223465</v>
      </c>
      <c r="Z189" s="237">
        <f t="shared" si="29"/>
        <v>-0.8029529999999951</v>
      </c>
      <c r="AA189" s="78"/>
      <c r="AB189" s="77"/>
    </row>
    <row r="190" spans="1:28" s="58" customFormat="1" ht="14.25" customHeight="1">
      <c r="A190" s="193" t="s">
        <v>303</v>
      </c>
      <c r="B190" s="164">
        <v>5662800</v>
      </c>
      <c r="C190" s="162">
        <v>-32400</v>
      </c>
      <c r="D190" s="170">
        <v>-0.01</v>
      </c>
      <c r="E190" s="164">
        <v>64800</v>
      </c>
      <c r="F190" s="112">
        <v>3600</v>
      </c>
      <c r="G190" s="170">
        <v>0.06</v>
      </c>
      <c r="H190" s="164">
        <v>0</v>
      </c>
      <c r="I190" s="112">
        <v>0</v>
      </c>
      <c r="J190" s="170">
        <v>0</v>
      </c>
      <c r="K190" s="164">
        <v>5727600</v>
      </c>
      <c r="L190" s="112">
        <v>-28800</v>
      </c>
      <c r="M190" s="127">
        <v>-0.01</v>
      </c>
      <c r="N190" s="112">
        <v>5716800</v>
      </c>
      <c r="O190" s="173">
        <f t="shared" si="20"/>
        <v>0.9981143934632307</v>
      </c>
      <c r="P190" s="108">
        <f>Volume!K190</f>
        <v>94.05</v>
      </c>
      <c r="Q190" s="69">
        <f>Volume!J190</f>
        <v>93</v>
      </c>
      <c r="R190" s="237">
        <f t="shared" si="21"/>
        <v>53.26668</v>
      </c>
      <c r="S190" s="103">
        <f t="shared" si="22"/>
        <v>53.16624</v>
      </c>
      <c r="T190" s="109">
        <f t="shared" si="23"/>
        <v>5756400</v>
      </c>
      <c r="U190" s="103">
        <f t="shared" si="24"/>
        <v>-0.5003126954346466</v>
      </c>
      <c r="V190" s="103">
        <f t="shared" si="25"/>
        <v>52.66404</v>
      </c>
      <c r="W190" s="103">
        <f t="shared" si="26"/>
        <v>0.60264</v>
      </c>
      <c r="X190" s="103">
        <f t="shared" si="27"/>
        <v>0</v>
      </c>
      <c r="Y190" s="103">
        <f t="shared" si="28"/>
        <v>54.138942</v>
      </c>
      <c r="Z190" s="237">
        <f t="shared" si="29"/>
        <v>-0.8722619999999992</v>
      </c>
      <c r="AA190" s="78"/>
      <c r="AB190" s="77"/>
    </row>
    <row r="191" spans="1:28" s="58" customFormat="1" ht="14.25" customHeight="1">
      <c r="A191" s="193" t="s">
        <v>155</v>
      </c>
      <c r="B191" s="164">
        <v>1399125</v>
      </c>
      <c r="C191" s="162">
        <v>72450</v>
      </c>
      <c r="D191" s="170">
        <v>0.05</v>
      </c>
      <c r="E191" s="164">
        <v>11550</v>
      </c>
      <c r="F191" s="112">
        <v>2625</v>
      </c>
      <c r="G191" s="170">
        <v>0.29</v>
      </c>
      <c r="H191" s="164">
        <v>2100</v>
      </c>
      <c r="I191" s="112">
        <v>0</v>
      </c>
      <c r="J191" s="170">
        <v>0</v>
      </c>
      <c r="K191" s="164">
        <v>1412775</v>
      </c>
      <c r="L191" s="112">
        <v>75075</v>
      </c>
      <c r="M191" s="127">
        <v>0.06</v>
      </c>
      <c r="N191" s="112">
        <v>1411200</v>
      </c>
      <c r="O191" s="173">
        <f t="shared" si="20"/>
        <v>0.9988851727982163</v>
      </c>
      <c r="P191" s="108">
        <f>Volume!K191</f>
        <v>480</v>
      </c>
      <c r="Q191" s="69">
        <f>Volume!J191</f>
        <v>472.8</v>
      </c>
      <c r="R191" s="237">
        <f t="shared" si="21"/>
        <v>66.796002</v>
      </c>
      <c r="S191" s="103">
        <f t="shared" si="22"/>
        <v>66.721536</v>
      </c>
      <c r="T191" s="109">
        <f t="shared" si="23"/>
        <v>1337700</v>
      </c>
      <c r="U191" s="103">
        <f t="shared" si="24"/>
        <v>5.612244897959184</v>
      </c>
      <c r="V191" s="103">
        <f t="shared" si="25"/>
        <v>66.15063</v>
      </c>
      <c r="W191" s="103">
        <f t="shared" si="26"/>
        <v>0.546084</v>
      </c>
      <c r="X191" s="103">
        <f t="shared" si="27"/>
        <v>0.099288</v>
      </c>
      <c r="Y191" s="103">
        <f t="shared" si="28"/>
        <v>64.2096</v>
      </c>
      <c r="Z191" s="237">
        <f t="shared" si="29"/>
        <v>2.5864020000000068</v>
      </c>
      <c r="AA191" s="78"/>
      <c r="AB191" s="77"/>
    </row>
    <row r="192" spans="1:28" s="58" customFormat="1" ht="14.25" customHeight="1">
      <c r="A192" s="193" t="s">
        <v>38</v>
      </c>
      <c r="B192" s="164">
        <v>5409000</v>
      </c>
      <c r="C192" s="162">
        <v>-16800</v>
      </c>
      <c r="D192" s="170">
        <v>0</v>
      </c>
      <c r="E192" s="164">
        <v>40800</v>
      </c>
      <c r="F192" s="112">
        <v>6000</v>
      </c>
      <c r="G192" s="170">
        <v>0.17</v>
      </c>
      <c r="H192" s="164">
        <v>3000</v>
      </c>
      <c r="I192" s="112">
        <v>0</v>
      </c>
      <c r="J192" s="170">
        <v>0</v>
      </c>
      <c r="K192" s="164">
        <v>5452800</v>
      </c>
      <c r="L192" s="112">
        <v>-10800</v>
      </c>
      <c r="M192" s="127">
        <v>0</v>
      </c>
      <c r="N192" s="112">
        <v>5419800</v>
      </c>
      <c r="O192" s="173">
        <f t="shared" si="20"/>
        <v>0.9939480633802817</v>
      </c>
      <c r="P192" s="108">
        <f>Volume!K192</f>
        <v>532.25</v>
      </c>
      <c r="Q192" s="69">
        <f>Volume!J192</f>
        <v>545.4</v>
      </c>
      <c r="R192" s="237">
        <f t="shared" si="21"/>
        <v>297.395712</v>
      </c>
      <c r="S192" s="103">
        <f t="shared" si="22"/>
        <v>295.595892</v>
      </c>
      <c r="T192" s="109">
        <f t="shared" si="23"/>
        <v>5463600</v>
      </c>
      <c r="U192" s="103">
        <f t="shared" si="24"/>
        <v>-0.1976718647045904</v>
      </c>
      <c r="V192" s="103">
        <f t="shared" si="25"/>
        <v>295.00686</v>
      </c>
      <c r="W192" s="103">
        <f t="shared" si="26"/>
        <v>2.225232</v>
      </c>
      <c r="X192" s="103">
        <f t="shared" si="27"/>
        <v>0.16362</v>
      </c>
      <c r="Y192" s="103">
        <f t="shared" si="28"/>
        <v>290.80011</v>
      </c>
      <c r="Z192" s="237">
        <f t="shared" si="29"/>
        <v>6.595601999999985</v>
      </c>
      <c r="AA192" s="78"/>
      <c r="AB192" s="77"/>
    </row>
    <row r="193" spans="1:28" s="58" customFormat="1" ht="14.25" customHeight="1">
      <c r="A193" s="193" t="s">
        <v>156</v>
      </c>
      <c r="B193" s="164">
        <v>615600</v>
      </c>
      <c r="C193" s="162">
        <v>7800</v>
      </c>
      <c r="D193" s="170">
        <v>0.01</v>
      </c>
      <c r="E193" s="164">
        <v>0</v>
      </c>
      <c r="F193" s="112">
        <v>0</v>
      </c>
      <c r="G193" s="170">
        <v>0</v>
      </c>
      <c r="H193" s="164">
        <v>0</v>
      </c>
      <c r="I193" s="112">
        <v>0</v>
      </c>
      <c r="J193" s="170">
        <v>0</v>
      </c>
      <c r="K193" s="164">
        <v>615600</v>
      </c>
      <c r="L193" s="112">
        <v>7800</v>
      </c>
      <c r="M193" s="127">
        <v>0.01</v>
      </c>
      <c r="N193" s="112">
        <v>615600</v>
      </c>
      <c r="O193" s="173">
        <f t="shared" si="20"/>
        <v>1</v>
      </c>
      <c r="P193" s="108">
        <f>Volume!K193</f>
        <v>421.15</v>
      </c>
      <c r="Q193" s="69">
        <f>Volume!J193</f>
        <v>414.4</v>
      </c>
      <c r="R193" s="237">
        <f t="shared" si="21"/>
        <v>25.510464</v>
      </c>
      <c r="S193" s="103">
        <f t="shared" si="22"/>
        <v>25.510464</v>
      </c>
      <c r="T193" s="109">
        <f t="shared" si="23"/>
        <v>607800</v>
      </c>
      <c r="U193" s="103">
        <f t="shared" si="24"/>
        <v>1.2833168805528135</v>
      </c>
      <c r="V193" s="103">
        <f t="shared" si="25"/>
        <v>25.510464</v>
      </c>
      <c r="W193" s="103">
        <f t="shared" si="26"/>
        <v>0</v>
      </c>
      <c r="X193" s="103">
        <f t="shared" si="27"/>
        <v>0</v>
      </c>
      <c r="Y193" s="103">
        <f t="shared" si="28"/>
        <v>25.597497</v>
      </c>
      <c r="Z193" s="237">
        <f t="shared" si="29"/>
        <v>-0.08703300000000169</v>
      </c>
      <c r="AA193" s="78"/>
      <c r="AB193" s="77"/>
    </row>
    <row r="194" spans="1:28" s="58" customFormat="1" ht="14.25" customHeight="1">
      <c r="A194" s="193" t="s">
        <v>395</v>
      </c>
      <c r="B194" s="164">
        <v>2583700</v>
      </c>
      <c r="C194" s="162">
        <v>114100</v>
      </c>
      <c r="D194" s="170">
        <v>0.05</v>
      </c>
      <c r="E194" s="164">
        <v>6300</v>
      </c>
      <c r="F194" s="112">
        <v>700</v>
      </c>
      <c r="G194" s="170">
        <v>0.13</v>
      </c>
      <c r="H194" s="164">
        <v>0</v>
      </c>
      <c r="I194" s="112">
        <v>0</v>
      </c>
      <c r="J194" s="170">
        <v>0</v>
      </c>
      <c r="K194" s="164">
        <v>2590000</v>
      </c>
      <c r="L194" s="112">
        <v>114800</v>
      </c>
      <c r="M194" s="127">
        <v>0.05</v>
      </c>
      <c r="N194" s="112">
        <v>2578100</v>
      </c>
      <c r="O194" s="173">
        <f t="shared" si="20"/>
        <v>0.9954054054054055</v>
      </c>
      <c r="P194" s="108">
        <f>Volume!K194</f>
        <v>291.6</v>
      </c>
      <c r="Q194" s="69">
        <f>Volume!J194</f>
        <v>287.2</v>
      </c>
      <c r="R194" s="237">
        <f t="shared" si="21"/>
        <v>74.3848</v>
      </c>
      <c r="S194" s="103">
        <f t="shared" si="22"/>
        <v>74.043032</v>
      </c>
      <c r="T194" s="109">
        <f t="shared" si="23"/>
        <v>2475200</v>
      </c>
      <c r="U194" s="103">
        <f t="shared" si="24"/>
        <v>4.638009049773756</v>
      </c>
      <c r="V194" s="103">
        <f t="shared" si="25"/>
        <v>74.203864</v>
      </c>
      <c r="W194" s="103">
        <f t="shared" si="26"/>
        <v>0.180936</v>
      </c>
      <c r="X194" s="103">
        <f t="shared" si="27"/>
        <v>0</v>
      </c>
      <c r="Y194" s="103">
        <f t="shared" si="28"/>
        <v>72.176832</v>
      </c>
      <c r="Z194" s="237">
        <f t="shared" si="29"/>
        <v>2.207967999999994</v>
      </c>
      <c r="AA194" s="78"/>
      <c r="AB194" s="77"/>
    </row>
    <row r="195" spans="1:27" s="2" customFormat="1" ht="15" customHeight="1" hidden="1" thickBot="1">
      <c r="A195" s="72"/>
      <c r="B195" s="162">
        <f>SUM(B4:B194)</f>
        <v>1345631639</v>
      </c>
      <c r="C195" s="162">
        <f>SUM(C4:C194)</f>
        <v>31333209</v>
      </c>
      <c r="D195" s="335">
        <f>C195/B195</f>
        <v>0.02328513100604942</v>
      </c>
      <c r="E195" s="162">
        <f>SUM(E4:E194)</f>
        <v>151868993</v>
      </c>
      <c r="F195" s="162">
        <f>SUM(F4:F194)</f>
        <v>15595036</v>
      </c>
      <c r="G195" s="335">
        <f>F195/E195</f>
        <v>0.102687426129177</v>
      </c>
      <c r="H195" s="162">
        <f>SUM(H4:H194)</f>
        <v>39292974</v>
      </c>
      <c r="I195" s="162">
        <f>SUM(I4:I194)</f>
        <v>3507423</v>
      </c>
      <c r="J195" s="335">
        <f>I195/H195</f>
        <v>0.08926336296153098</v>
      </c>
      <c r="K195" s="162">
        <f>SUM(K4:K194)</f>
        <v>1536793606</v>
      </c>
      <c r="L195" s="162">
        <f>SUM(L4:L194)</f>
        <v>50435668</v>
      </c>
      <c r="M195" s="335">
        <f>L195/K195</f>
        <v>0.032818764864121906</v>
      </c>
      <c r="N195" s="112">
        <f>SUM(N4:N194)</f>
        <v>1516115966</v>
      </c>
      <c r="O195" s="346"/>
      <c r="P195" s="169"/>
      <c r="Q195" s="14"/>
      <c r="R195" s="238">
        <f>SUM(R4:R194)</f>
        <v>59305.432828305</v>
      </c>
      <c r="S195" s="103">
        <f>SUM(S4:S194)</f>
        <v>56896.99585817496</v>
      </c>
      <c r="T195" s="109">
        <f>SUM(T4:T194)</f>
        <v>1486357938</v>
      </c>
      <c r="U195" s="285"/>
      <c r="V195" s="103">
        <f>SUM(V4:V194)</f>
        <v>45029.064407845006</v>
      </c>
      <c r="W195" s="103">
        <f>SUM(W4:W194)</f>
        <v>6928.345707130004</v>
      </c>
      <c r="X195" s="103">
        <f>SUM(X4:X194)</f>
        <v>7348.022713330001</v>
      </c>
      <c r="Y195" s="103">
        <f>SUM(Y4:Y194)</f>
        <v>57111.86697302001</v>
      </c>
      <c r="Z195" s="103">
        <f>SUM(Z4:Z194)</f>
        <v>2193.5658552849986</v>
      </c>
      <c r="AA195" s="75"/>
    </row>
    <row r="196" spans="2:27" s="2" customFormat="1" ht="15" customHeight="1">
      <c r="B196" s="5"/>
      <c r="C196" s="5"/>
      <c r="D196" s="127"/>
      <c r="E196" s="1">
        <f>H195/E195</f>
        <v>0.2587294037038884</v>
      </c>
      <c r="F196" s="5"/>
      <c r="G196" s="62"/>
      <c r="H196" s="5"/>
      <c r="I196" s="5"/>
      <c r="J196" s="62"/>
      <c r="K196" s="5"/>
      <c r="L196" s="5"/>
      <c r="M196" s="62"/>
      <c r="N196" s="112"/>
      <c r="O196" s="3"/>
      <c r="P196" s="108"/>
      <c r="Q196" s="69"/>
      <c r="R196" s="103"/>
      <c r="S196" s="103"/>
      <c r="T196" s="109"/>
      <c r="U196" s="103"/>
      <c r="V196" s="103"/>
      <c r="W196" s="103"/>
      <c r="X196" s="103"/>
      <c r="Y196" s="103"/>
      <c r="Z196" s="103"/>
      <c r="AA196" s="75"/>
    </row>
    <row r="197" spans="2:27" s="2" customFormat="1" ht="15" customHeight="1">
      <c r="B197" s="5"/>
      <c r="C197" s="5"/>
      <c r="D197" s="127"/>
      <c r="E197" s="1"/>
      <c r="F197" s="5"/>
      <c r="G197" s="62"/>
      <c r="H197" s="5"/>
      <c r="I197" s="5"/>
      <c r="J197" s="62"/>
      <c r="K197" s="5"/>
      <c r="L197" s="5"/>
      <c r="M197" s="62"/>
      <c r="N197" s="112"/>
      <c r="O197" s="107"/>
      <c r="P197" s="108"/>
      <c r="Q197" s="69"/>
      <c r="R197" s="103"/>
      <c r="S197" s="103"/>
      <c r="T197" s="109"/>
      <c r="U197" s="103"/>
      <c r="V197" s="103"/>
      <c r="W197" s="103"/>
      <c r="X197" s="103"/>
      <c r="Y197" s="103"/>
      <c r="Z197" s="103"/>
      <c r="AA197" s="1"/>
    </row>
    <row r="198" spans="1:25" ht="14.25">
      <c r="A198" s="2"/>
      <c r="B198" s="5"/>
      <c r="C198" s="5"/>
      <c r="D198" s="127"/>
      <c r="E198" s="5"/>
      <c r="F198" s="5"/>
      <c r="G198" s="62"/>
      <c r="H198" s="5"/>
      <c r="I198" s="5"/>
      <c r="J198" s="62"/>
      <c r="K198" s="5"/>
      <c r="L198" s="5"/>
      <c r="M198" s="62"/>
      <c r="N198" s="112"/>
      <c r="O198" s="107"/>
      <c r="P198" s="2"/>
      <c r="Q198" s="2"/>
      <c r="R198" s="1"/>
      <c r="S198" s="1"/>
      <c r="T198" s="79"/>
      <c r="U198" s="2"/>
      <c r="V198" s="2"/>
      <c r="W198" s="2"/>
      <c r="X198" s="2"/>
      <c r="Y198" s="2"/>
    </row>
    <row r="199" spans="1:14" ht="13.5" thickBot="1">
      <c r="A199" s="63" t="s">
        <v>109</v>
      </c>
      <c r="B199" s="121"/>
      <c r="C199" s="124"/>
      <c r="D199" s="128"/>
      <c r="F199" s="119"/>
      <c r="N199" s="112"/>
    </row>
    <row r="200" spans="1:14" ht="13.5" thickBot="1">
      <c r="A200" s="199" t="s">
        <v>108</v>
      </c>
      <c r="B200" s="340" t="s">
        <v>106</v>
      </c>
      <c r="C200" s="341" t="s">
        <v>70</v>
      </c>
      <c r="D200" s="342" t="s">
        <v>107</v>
      </c>
      <c r="F200" s="125"/>
      <c r="G200" s="62"/>
      <c r="H200" s="5"/>
      <c r="N200" s="112"/>
    </row>
    <row r="201" spans="1:14" ht="12.75">
      <c r="A201" s="336" t="s">
        <v>10</v>
      </c>
      <c r="B201" s="343">
        <f>B195/10000000</f>
        <v>134.5631639</v>
      </c>
      <c r="C201" s="344">
        <f>C195/10000000</f>
        <v>3.1333209</v>
      </c>
      <c r="D201" s="345">
        <f>D195</f>
        <v>0.02328513100604942</v>
      </c>
      <c r="F201" s="125"/>
      <c r="H201" s="5"/>
      <c r="N201" s="112"/>
    </row>
    <row r="202" spans="1:14" ht="12.75">
      <c r="A202" s="337" t="s">
        <v>87</v>
      </c>
      <c r="B202" s="196">
        <f>E195/10000000</f>
        <v>15.1868993</v>
      </c>
      <c r="C202" s="195">
        <f>F195/10000000</f>
        <v>1.5595036</v>
      </c>
      <c r="D202" s="256">
        <f>G195</f>
        <v>0.102687426129177</v>
      </c>
      <c r="F202" s="125"/>
      <c r="G202" s="62"/>
      <c r="N202" s="112"/>
    </row>
    <row r="203" spans="1:14" ht="12.75">
      <c r="A203" s="338" t="s">
        <v>85</v>
      </c>
      <c r="B203" s="196">
        <f>H195/10000000</f>
        <v>3.9292974</v>
      </c>
      <c r="C203" s="195">
        <f>I195/10000000</f>
        <v>0.3507423</v>
      </c>
      <c r="D203" s="256">
        <f>J195</f>
        <v>0.08926336296153098</v>
      </c>
      <c r="F203" s="125"/>
      <c r="N203" s="112"/>
    </row>
    <row r="204" spans="1:14" ht="13.5" thickBot="1">
      <c r="A204" s="339" t="s">
        <v>86</v>
      </c>
      <c r="B204" s="197">
        <f>K195/10000000</f>
        <v>153.6793606</v>
      </c>
      <c r="C204" s="198">
        <f>L195/10000000</f>
        <v>5.0435668</v>
      </c>
      <c r="D204" s="257">
        <f>M195</f>
        <v>0.032818764864121906</v>
      </c>
      <c r="F204" s="126"/>
      <c r="N204" s="112"/>
    </row>
    <row r="205" ht="12.75">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spans="2:14" ht="12.75">
      <c r="B238" s="369"/>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97"/>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D256" sqref="D256"/>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08" t="s">
        <v>117</v>
      </c>
      <c r="C2" s="409"/>
      <c r="D2" s="410"/>
      <c r="E2" s="410"/>
      <c r="F2" s="410"/>
      <c r="G2" s="410"/>
      <c r="H2" s="410"/>
      <c r="I2" s="410"/>
      <c r="J2" s="411" t="s">
        <v>110</v>
      </c>
      <c r="K2" s="412"/>
      <c r="L2" s="412"/>
      <c r="M2" s="413"/>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4154</v>
      </c>
      <c r="C4" s="315">
        <v>-0.23</v>
      </c>
      <c r="D4" s="314">
        <v>0</v>
      </c>
      <c r="E4" s="315">
        <v>0</v>
      </c>
      <c r="F4" s="314">
        <v>0</v>
      </c>
      <c r="G4" s="315">
        <v>0</v>
      </c>
      <c r="H4" s="314">
        <v>4154</v>
      </c>
      <c r="I4" s="317">
        <v>-0.23</v>
      </c>
      <c r="J4" s="263">
        <v>6236.45</v>
      </c>
      <c r="K4" s="258">
        <v>6324.3</v>
      </c>
      <c r="L4" s="304">
        <f>J4-K4</f>
        <v>-87.85000000000036</v>
      </c>
      <c r="M4" s="305">
        <f>L4/K4*100</f>
        <v>-1.3890865392217377</v>
      </c>
      <c r="N4" s="78">
        <f>Margins!B4</f>
        <v>50</v>
      </c>
      <c r="O4" s="25">
        <f>D4*N4</f>
        <v>0</v>
      </c>
      <c r="P4" s="25">
        <f>F4*N4</f>
        <v>0</v>
      </c>
    </row>
    <row r="5" spans="1:16" ht="13.5">
      <c r="A5" s="193" t="s">
        <v>487</v>
      </c>
      <c r="B5" s="172">
        <v>1014</v>
      </c>
      <c r="C5" s="302">
        <v>-0.24</v>
      </c>
      <c r="D5" s="172">
        <v>0</v>
      </c>
      <c r="E5" s="302">
        <v>0</v>
      </c>
      <c r="F5" s="172">
        <v>0</v>
      </c>
      <c r="G5" s="302">
        <v>-1</v>
      </c>
      <c r="H5" s="172">
        <v>1014</v>
      </c>
      <c r="I5" s="303">
        <v>-0.24</v>
      </c>
      <c r="J5" s="264">
        <v>4082.7</v>
      </c>
      <c r="K5" s="69">
        <v>4101</v>
      </c>
      <c r="L5" s="135">
        <f>J5-K5</f>
        <v>-18.300000000000182</v>
      </c>
      <c r="M5" s="306">
        <f>L5/K5*100</f>
        <v>-0.4462326261887388</v>
      </c>
      <c r="N5" s="78">
        <f>Margins!B5</f>
        <v>50</v>
      </c>
      <c r="O5" s="25">
        <f>D5*N5</f>
        <v>0</v>
      </c>
      <c r="P5" s="25">
        <f>F5*N5</f>
        <v>0</v>
      </c>
    </row>
    <row r="6" spans="1:18" ht="13.5">
      <c r="A6" s="193" t="s">
        <v>74</v>
      </c>
      <c r="B6" s="172">
        <v>2052</v>
      </c>
      <c r="C6" s="302">
        <v>0.51</v>
      </c>
      <c r="D6" s="172">
        <v>0</v>
      </c>
      <c r="E6" s="302">
        <v>0</v>
      </c>
      <c r="F6" s="172">
        <v>0</v>
      </c>
      <c r="G6" s="302">
        <v>0</v>
      </c>
      <c r="H6" s="172">
        <v>2052</v>
      </c>
      <c r="I6" s="303">
        <v>0.51</v>
      </c>
      <c r="J6" s="264">
        <v>5310.5</v>
      </c>
      <c r="K6" s="69">
        <v>5221.3</v>
      </c>
      <c r="L6" s="135">
        <f>J6-K6</f>
        <v>89.19999999999982</v>
      </c>
      <c r="M6" s="306">
        <f>L6/K6*100</f>
        <v>1.7083868002221634</v>
      </c>
      <c r="N6" s="78">
        <f>Margins!B6</f>
        <v>50</v>
      </c>
      <c r="O6" s="25">
        <f>D6*N6</f>
        <v>0</v>
      </c>
      <c r="P6" s="25">
        <f>F6*N6</f>
        <v>0</v>
      </c>
      <c r="R6" s="25"/>
    </row>
    <row r="7" spans="1:18" ht="14.25" thickBot="1">
      <c r="A7" s="193" t="s">
        <v>488</v>
      </c>
      <c r="B7" s="172">
        <v>3308</v>
      </c>
      <c r="C7" s="302">
        <v>-0.13</v>
      </c>
      <c r="D7" s="172">
        <v>17</v>
      </c>
      <c r="E7" s="302">
        <v>-0.84</v>
      </c>
      <c r="F7" s="172">
        <v>1</v>
      </c>
      <c r="G7" s="302">
        <v>0</v>
      </c>
      <c r="H7" s="172">
        <v>3326</v>
      </c>
      <c r="I7" s="303">
        <v>-0.15</v>
      </c>
      <c r="J7" s="264">
        <v>8014.35</v>
      </c>
      <c r="K7" s="69">
        <v>8050.3</v>
      </c>
      <c r="L7" s="135">
        <f>J7-K7</f>
        <v>-35.94999999999982</v>
      </c>
      <c r="M7" s="306">
        <f>L7/K7*100</f>
        <v>-0.44656720867545086</v>
      </c>
      <c r="N7" s="78">
        <f>Margins!B7</f>
        <v>25</v>
      </c>
      <c r="O7" s="25">
        <f>D7*N7</f>
        <v>425</v>
      </c>
      <c r="P7" s="25">
        <f>F7*N7</f>
        <v>25</v>
      </c>
      <c r="R7" s="25"/>
    </row>
    <row r="8" spans="1:16" ht="13.5">
      <c r="A8" s="322" t="s">
        <v>9</v>
      </c>
      <c r="B8" s="172">
        <v>745679</v>
      </c>
      <c r="C8" s="302">
        <v>0.24</v>
      </c>
      <c r="D8" s="172">
        <v>129173</v>
      </c>
      <c r="E8" s="302">
        <v>0.09</v>
      </c>
      <c r="F8" s="172">
        <v>124228</v>
      </c>
      <c r="G8" s="302">
        <v>-0.05</v>
      </c>
      <c r="H8" s="172">
        <v>999080</v>
      </c>
      <c r="I8" s="303">
        <v>0.18</v>
      </c>
      <c r="J8" s="263">
        <v>4179.5</v>
      </c>
      <c r="K8" s="69">
        <v>4198.25</v>
      </c>
      <c r="L8" s="135">
        <f aca="true" t="shared" si="0" ref="L8:L70">J8-K8</f>
        <v>-18.75</v>
      </c>
      <c r="M8" s="306">
        <f aca="true" t="shared" si="1" ref="M8:M70">L8/K8*100</f>
        <v>-0.4466146608706008</v>
      </c>
      <c r="N8" s="78">
        <f>Margins!B8</f>
        <v>50</v>
      </c>
      <c r="O8" s="25">
        <f aca="true" t="shared" si="2" ref="O8:O70">D8*N8</f>
        <v>6458650</v>
      </c>
      <c r="P8" s="25">
        <f aca="true" t="shared" si="3" ref="P8:P70">F8*N8</f>
        <v>6211400</v>
      </c>
    </row>
    <row r="9" spans="1:16" ht="13.5">
      <c r="A9" s="193" t="s">
        <v>279</v>
      </c>
      <c r="B9" s="172">
        <v>2496</v>
      </c>
      <c r="C9" s="302">
        <v>-0.36</v>
      </c>
      <c r="D9" s="172">
        <v>1</v>
      </c>
      <c r="E9" s="302">
        <v>-0.75</v>
      </c>
      <c r="F9" s="172">
        <v>0</v>
      </c>
      <c r="G9" s="302">
        <v>0</v>
      </c>
      <c r="H9" s="172">
        <v>2497</v>
      </c>
      <c r="I9" s="303">
        <v>-0.36</v>
      </c>
      <c r="J9" s="264">
        <v>2796.5</v>
      </c>
      <c r="K9" s="69">
        <v>2734.7</v>
      </c>
      <c r="L9" s="135">
        <f t="shared" si="0"/>
        <v>61.80000000000018</v>
      </c>
      <c r="M9" s="306">
        <f t="shared" si="1"/>
        <v>2.259845686912648</v>
      </c>
      <c r="N9" s="78">
        <f>Margins!B9</f>
        <v>200</v>
      </c>
      <c r="O9" s="25">
        <f t="shared" si="2"/>
        <v>200</v>
      </c>
      <c r="P9" s="25">
        <f t="shared" si="3"/>
        <v>0</v>
      </c>
    </row>
    <row r="10" spans="1:18" ht="13.5">
      <c r="A10" s="193" t="s">
        <v>134</v>
      </c>
      <c r="B10" s="172">
        <v>1121</v>
      </c>
      <c r="C10" s="302">
        <v>-0.04</v>
      </c>
      <c r="D10" s="172">
        <v>0</v>
      </c>
      <c r="E10" s="302">
        <v>-1</v>
      </c>
      <c r="F10" s="172">
        <v>0</v>
      </c>
      <c r="G10" s="302">
        <v>-1</v>
      </c>
      <c r="H10" s="172">
        <v>1121</v>
      </c>
      <c r="I10" s="303">
        <v>-0.06</v>
      </c>
      <c r="J10" s="264">
        <v>4553.95</v>
      </c>
      <c r="K10" s="69">
        <v>4579.35</v>
      </c>
      <c r="L10" s="135">
        <f t="shared" si="0"/>
        <v>-25.400000000000546</v>
      </c>
      <c r="M10" s="306">
        <f t="shared" si="1"/>
        <v>-0.5546638715101607</v>
      </c>
      <c r="N10" s="78">
        <f>Margins!B10</f>
        <v>100</v>
      </c>
      <c r="O10" s="25">
        <f t="shared" si="2"/>
        <v>0</v>
      </c>
      <c r="P10" s="25">
        <f t="shared" si="3"/>
        <v>0</v>
      </c>
      <c r="R10" s="307"/>
    </row>
    <row r="11" spans="1:18" ht="13.5">
      <c r="A11" s="193" t="s">
        <v>403</v>
      </c>
      <c r="B11" s="172">
        <v>412</v>
      </c>
      <c r="C11" s="302">
        <v>-0.29</v>
      </c>
      <c r="D11" s="172">
        <v>0</v>
      </c>
      <c r="E11" s="302">
        <v>0</v>
      </c>
      <c r="F11" s="172">
        <v>0</v>
      </c>
      <c r="G11" s="302">
        <v>0</v>
      </c>
      <c r="H11" s="172">
        <v>412</v>
      </c>
      <c r="I11" s="303">
        <v>-0.29</v>
      </c>
      <c r="J11" s="264">
        <v>1295.95</v>
      </c>
      <c r="K11" s="69">
        <v>1318.5</v>
      </c>
      <c r="L11" s="135">
        <f t="shared" si="0"/>
        <v>-22.549999999999955</v>
      </c>
      <c r="M11" s="306">
        <f t="shared" si="1"/>
        <v>-1.7102768297307513</v>
      </c>
      <c r="N11" s="78">
        <f>Margins!B11</f>
        <v>200</v>
      </c>
      <c r="O11" s="25">
        <f t="shared" si="2"/>
        <v>0</v>
      </c>
      <c r="P11" s="25">
        <f t="shared" si="3"/>
        <v>0</v>
      </c>
      <c r="R11" s="307"/>
    </row>
    <row r="12" spans="1:18" ht="13.5">
      <c r="A12" s="193" t="s">
        <v>0</v>
      </c>
      <c r="B12" s="172">
        <v>2666</v>
      </c>
      <c r="C12" s="302">
        <v>0.24</v>
      </c>
      <c r="D12" s="172">
        <v>17</v>
      </c>
      <c r="E12" s="302">
        <v>-0.06</v>
      </c>
      <c r="F12" s="172">
        <v>3</v>
      </c>
      <c r="G12" s="302">
        <v>2</v>
      </c>
      <c r="H12" s="172">
        <v>2686</v>
      </c>
      <c r="I12" s="303">
        <v>0.24</v>
      </c>
      <c r="J12" s="264">
        <v>804.4</v>
      </c>
      <c r="K12" s="69">
        <v>822.05</v>
      </c>
      <c r="L12" s="135">
        <f t="shared" si="0"/>
        <v>-17.649999999999977</v>
      </c>
      <c r="M12" s="306">
        <f t="shared" si="1"/>
        <v>-2.1470713460251782</v>
      </c>
      <c r="N12" s="78">
        <f>Margins!B12</f>
        <v>375</v>
      </c>
      <c r="O12" s="25">
        <f t="shared" si="2"/>
        <v>6375</v>
      </c>
      <c r="P12" s="25">
        <f t="shared" si="3"/>
        <v>1125</v>
      </c>
      <c r="R12" s="307"/>
    </row>
    <row r="13" spans="1:18" ht="13.5">
      <c r="A13" s="193" t="s">
        <v>404</v>
      </c>
      <c r="B13" s="172">
        <v>1158</v>
      </c>
      <c r="C13" s="302">
        <v>-0.71</v>
      </c>
      <c r="D13" s="172">
        <v>1</v>
      </c>
      <c r="E13" s="302">
        <v>0</v>
      </c>
      <c r="F13" s="172">
        <v>0</v>
      </c>
      <c r="G13" s="302">
        <v>0</v>
      </c>
      <c r="H13" s="172">
        <v>1159</v>
      </c>
      <c r="I13" s="303">
        <v>-0.71</v>
      </c>
      <c r="J13" s="264">
        <v>531.8</v>
      </c>
      <c r="K13" s="69">
        <v>539.25</v>
      </c>
      <c r="L13" s="135">
        <f t="shared" si="0"/>
        <v>-7.4500000000000455</v>
      </c>
      <c r="M13" s="306">
        <f t="shared" si="1"/>
        <v>-1.3815484469170227</v>
      </c>
      <c r="N13" s="78">
        <f>Margins!B13</f>
        <v>450</v>
      </c>
      <c r="O13" s="25">
        <f t="shared" si="2"/>
        <v>450</v>
      </c>
      <c r="P13" s="25">
        <f t="shared" si="3"/>
        <v>0</v>
      </c>
      <c r="R13" s="307"/>
    </row>
    <row r="14" spans="1:18" ht="13.5">
      <c r="A14" s="193" t="s">
        <v>405</v>
      </c>
      <c r="B14" s="172">
        <v>2667</v>
      </c>
      <c r="C14" s="302">
        <v>-0.08</v>
      </c>
      <c r="D14" s="172">
        <v>0</v>
      </c>
      <c r="E14" s="302">
        <v>-1</v>
      </c>
      <c r="F14" s="172">
        <v>0</v>
      </c>
      <c r="G14" s="302">
        <v>0</v>
      </c>
      <c r="H14" s="172">
        <v>2667</v>
      </c>
      <c r="I14" s="303">
        <v>-0.08</v>
      </c>
      <c r="J14" s="264">
        <v>1588.9</v>
      </c>
      <c r="K14" s="69">
        <v>1597</v>
      </c>
      <c r="L14" s="135">
        <f t="shared" si="0"/>
        <v>-8.099999999999909</v>
      </c>
      <c r="M14" s="306">
        <f t="shared" si="1"/>
        <v>-0.5072010018785166</v>
      </c>
      <c r="N14" s="78">
        <f>Margins!B14</f>
        <v>200</v>
      </c>
      <c r="O14" s="25">
        <f t="shared" si="2"/>
        <v>0</v>
      </c>
      <c r="P14" s="25">
        <f t="shared" si="3"/>
        <v>0</v>
      </c>
      <c r="R14" s="307"/>
    </row>
    <row r="15" spans="1:18" ht="13.5">
      <c r="A15" s="193" t="s">
        <v>406</v>
      </c>
      <c r="B15" s="172">
        <v>1320</v>
      </c>
      <c r="C15" s="302">
        <v>-0.07</v>
      </c>
      <c r="D15" s="172">
        <v>24</v>
      </c>
      <c r="E15" s="302">
        <v>0.2</v>
      </c>
      <c r="F15" s="172">
        <v>2</v>
      </c>
      <c r="G15" s="302">
        <v>0</v>
      </c>
      <c r="H15" s="172">
        <v>1346</v>
      </c>
      <c r="I15" s="303">
        <v>-0.07</v>
      </c>
      <c r="J15" s="264">
        <v>140.85</v>
      </c>
      <c r="K15" s="69">
        <v>143</v>
      </c>
      <c r="L15" s="135">
        <f t="shared" si="0"/>
        <v>-2.1500000000000057</v>
      </c>
      <c r="M15" s="306">
        <f t="shared" si="1"/>
        <v>-1.5034965034965075</v>
      </c>
      <c r="N15" s="78">
        <f>Margins!B15</f>
        <v>1700</v>
      </c>
      <c r="O15" s="25">
        <f t="shared" si="2"/>
        <v>40800</v>
      </c>
      <c r="P15" s="25">
        <f t="shared" si="3"/>
        <v>3400</v>
      </c>
      <c r="R15" s="307"/>
    </row>
    <row r="16" spans="1:18" ht="13.5">
      <c r="A16" s="193" t="s">
        <v>135</v>
      </c>
      <c r="B16" s="316">
        <v>152</v>
      </c>
      <c r="C16" s="324">
        <v>-0.08</v>
      </c>
      <c r="D16" s="172">
        <v>19</v>
      </c>
      <c r="E16" s="302">
        <v>-0.51</v>
      </c>
      <c r="F16" s="172">
        <v>0</v>
      </c>
      <c r="G16" s="302">
        <v>0</v>
      </c>
      <c r="H16" s="172">
        <v>171</v>
      </c>
      <c r="I16" s="303">
        <v>-0.16</v>
      </c>
      <c r="J16" s="264">
        <v>81.8</v>
      </c>
      <c r="K16" s="69">
        <v>85.4</v>
      </c>
      <c r="L16" s="135">
        <f t="shared" si="0"/>
        <v>-3.6000000000000085</v>
      </c>
      <c r="M16" s="306">
        <f t="shared" si="1"/>
        <v>-4.215456674473077</v>
      </c>
      <c r="N16" s="78">
        <f>Margins!B16</f>
        <v>2450</v>
      </c>
      <c r="O16" s="25">
        <f t="shared" si="2"/>
        <v>46550</v>
      </c>
      <c r="P16" s="25">
        <f t="shared" si="3"/>
        <v>0</v>
      </c>
      <c r="R16" s="25"/>
    </row>
    <row r="17" spans="1:18" ht="13.5">
      <c r="A17" s="193" t="s">
        <v>174</v>
      </c>
      <c r="B17" s="172">
        <v>100</v>
      </c>
      <c r="C17" s="302">
        <v>-0.39</v>
      </c>
      <c r="D17" s="172">
        <v>7</v>
      </c>
      <c r="E17" s="302">
        <v>-0.22</v>
      </c>
      <c r="F17" s="172">
        <v>0</v>
      </c>
      <c r="G17" s="302">
        <v>0</v>
      </c>
      <c r="H17" s="172">
        <v>107</v>
      </c>
      <c r="I17" s="303">
        <v>-0.39</v>
      </c>
      <c r="J17" s="264">
        <v>56.6</v>
      </c>
      <c r="K17" s="69">
        <v>57.45</v>
      </c>
      <c r="L17" s="135">
        <f t="shared" si="0"/>
        <v>-0.8500000000000014</v>
      </c>
      <c r="M17" s="306">
        <f t="shared" si="1"/>
        <v>-1.479547432550046</v>
      </c>
      <c r="N17" s="78">
        <f>Margins!B17</f>
        <v>3350</v>
      </c>
      <c r="O17" s="25">
        <f t="shared" si="2"/>
        <v>23450</v>
      </c>
      <c r="P17" s="25">
        <f t="shared" si="3"/>
        <v>0</v>
      </c>
      <c r="R17" s="307"/>
    </row>
    <row r="18" spans="1:16" ht="13.5">
      <c r="A18" s="193" t="s">
        <v>280</v>
      </c>
      <c r="B18" s="172">
        <v>633</v>
      </c>
      <c r="C18" s="302">
        <v>0.58</v>
      </c>
      <c r="D18" s="172">
        <v>0</v>
      </c>
      <c r="E18" s="302">
        <v>0</v>
      </c>
      <c r="F18" s="172">
        <v>0</v>
      </c>
      <c r="G18" s="302">
        <v>0</v>
      </c>
      <c r="H18" s="172">
        <v>633</v>
      </c>
      <c r="I18" s="303">
        <v>0.58</v>
      </c>
      <c r="J18" s="264">
        <v>421.2</v>
      </c>
      <c r="K18" s="69">
        <v>414.65</v>
      </c>
      <c r="L18" s="135">
        <f t="shared" si="0"/>
        <v>6.550000000000011</v>
      </c>
      <c r="M18" s="306">
        <f t="shared" si="1"/>
        <v>1.5796454841432561</v>
      </c>
      <c r="N18" s="78">
        <f>Margins!B18</f>
        <v>600</v>
      </c>
      <c r="O18" s="25">
        <f t="shared" si="2"/>
        <v>0</v>
      </c>
      <c r="P18" s="25">
        <f t="shared" si="3"/>
        <v>0</v>
      </c>
    </row>
    <row r="19" spans="1:16" ht="13.5">
      <c r="A19" s="193" t="s">
        <v>75</v>
      </c>
      <c r="B19" s="172">
        <v>179</v>
      </c>
      <c r="C19" s="302">
        <v>-0.14</v>
      </c>
      <c r="D19" s="172">
        <v>7</v>
      </c>
      <c r="E19" s="302">
        <v>0.4</v>
      </c>
      <c r="F19" s="172">
        <v>0</v>
      </c>
      <c r="G19" s="302">
        <v>0</v>
      </c>
      <c r="H19" s="172">
        <v>186</v>
      </c>
      <c r="I19" s="303">
        <v>-0.12</v>
      </c>
      <c r="J19" s="264">
        <v>83.95</v>
      </c>
      <c r="K19" s="69">
        <v>84.9</v>
      </c>
      <c r="L19" s="135">
        <f t="shared" si="0"/>
        <v>-0.9500000000000028</v>
      </c>
      <c r="M19" s="306">
        <f t="shared" si="1"/>
        <v>-1.1189634864546558</v>
      </c>
      <c r="N19" s="78">
        <f>Margins!B19</f>
        <v>2300</v>
      </c>
      <c r="O19" s="25">
        <f t="shared" si="2"/>
        <v>16100</v>
      </c>
      <c r="P19" s="25">
        <f t="shared" si="3"/>
        <v>0</v>
      </c>
    </row>
    <row r="20" spans="1:16" ht="13.5">
      <c r="A20" s="193" t="s">
        <v>407</v>
      </c>
      <c r="B20" s="172">
        <v>866</v>
      </c>
      <c r="C20" s="302">
        <v>-0.6</v>
      </c>
      <c r="D20" s="172">
        <v>0</v>
      </c>
      <c r="E20" s="302">
        <v>0</v>
      </c>
      <c r="F20" s="172">
        <v>0</v>
      </c>
      <c r="G20" s="302">
        <v>0</v>
      </c>
      <c r="H20" s="172">
        <v>866</v>
      </c>
      <c r="I20" s="303">
        <v>-0.6</v>
      </c>
      <c r="J20" s="264">
        <v>306.25</v>
      </c>
      <c r="K20" s="69">
        <v>321.95</v>
      </c>
      <c r="L20" s="135">
        <f t="shared" si="0"/>
        <v>-15.699999999999989</v>
      </c>
      <c r="M20" s="306">
        <f t="shared" si="1"/>
        <v>-4.876533623233418</v>
      </c>
      <c r="N20" s="78">
        <f>Margins!B20</f>
        <v>650</v>
      </c>
      <c r="O20" s="25">
        <f t="shared" si="2"/>
        <v>0</v>
      </c>
      <c r="P20" s="25">
        <f t="shared" si="3"/>
        <v>0</v>
      </c>
    </row>
    <row r="21" spans="1:16" ht="13.5">
      <c r="A21" s="193" t="s">
        <v>408</v>
      </c>
      <c r="B21" s="172">
        <v>731</v>
      </c>
      <c r="C21" s="302">
        <v>-0.39</v>
      </c>
      <c r="D21" s="172">
        <v>0</v>
      </c>
      <c r="E21" s="302">
        <v>0</v>
      </c>
      <c r="F21" s="172">
        <v>0</v>
      </c>
      <c r="G21" s="302">
        <v>0</v>
      </c>
      <c r="H21" s="172">
        <v>731</v>
      </c>
      <c r="I21" s="303">
        <v>-0.39</v>
      </c>
      <c r="J21" s="264">
        <v>574.1</v>
      </c>
      <c r="K21" s="69">
        <v>569.45</v>
      </c>
      <c r="L21" s="135">
        <f t="shared" si="0"/>
        <v>4.649999999999977</v>
      </c>
      <c r="M21" s="306">
        <f t="shared" si="1"/>
        <v>0.8165773992448814</v>
      </c>
      <c r="N21" s="78">
        <f>Margins!B21</f>
        <v>400</v>
      </c>
      <c r="O21" s="25">
        <f t="shared" si="2"/>
        <v>0</v>
      </c>
      <c r="P21" s="25">
        <f t="shared" si="3"/>
        <v>0</v>
      </c>
    </row>
    <row r="22" spans="1:18" ht="13.5">
      <c r="A22" s="193" t="s">
        <v>88</v>
      </c>
      <c r="B22" s="316">
        <v>346</v>
      </c>
      <c r="C22" s="324">
        <v>-0.36</v>
      </c>
      <c r="D22" s="172">
        <v>46</v>
      </c>
      <c r="E22" s="302">
        <v>-0.37</v>
      </c>
      <c r="F22" s="172">
        <v>3</v>
      </c>
      <c r="G22" s="302">
        <v>-0.73</v>
      </c>
      <c r="H22" s="172">
        <v>395</v>
      </c>
      <c r="I22" s="303">
        <v>-0.37</v>
      </c>
      <c r="J22" s="264">
        <v>44.8</v>
      </c>
      <c r="K22" s="69">
        <v>44.75</v>
      </c>
      <c r="L22" s="135">
        <f t="shared" si="0"/>
        <v>0.04999999999999716</v>
      </c>
      <c r="M22" s="306">
        <f t="shared" si="1"/>
        <v>0.11173184357541266</v>
      </c>
      <c r="N22" s="78">
        <f>Margins!B22</f>
        <v>4300</v>
      </c>
      <c r="O22" s="25">
        <f t="shared" si="2"/>
        <v>197800</v>
      </c>
      <c r="P22" s="25">
        <f t="shared" si="3"/>
        <v>12900</v>
      </c>
      <c r="R22" s="25"/>
    </row>
    <row r="23" spans="1:16" ht="13.5">
      <c r="A23" s="193" t="s">
        <v>136</v>
      </c>
      <c r="B23" s="172">
        <v>1810</v>
      </c>
      <c r="C23" s="302">
        <v>0.08</v>
      </c>
      <c r="D23" s="172">
        <v>291</v>
      </c>
      <c r="E23" s="302">
        <v>-0.25</v>
      </c>
      <c r="F23" s="172">
        <v>64</v>
      </c>
      <c r="G23" s="302">
        <v>0.83</v>
      </c>
      <c r="H23" s="172">
        <v>2165</v>
      </c>
      <c r="I23" s="303">
        <v>0.03</v>
      </c>
      <c r="J23" s="264">
        <v>36.7</v>
      </c>
      <c r="K23" s="69">
        <v>37.55</v>
      </c>
      <c r="L23" s="135">
        <f t="shared" si="0"/>
        <v>-0.8499999999999943</v>
      </c>
      <c r="M23" s="306">
        <f t="shared" si="1"/>
        <v>-2.2636484687083738</v>
      </c>
      <c r="N23" s="78">
        <f>Margins!B23</f>
        <v>4775</v>
      </c>
      <c r="O23" s="25">
        <f t="shared" si="2"/>
        <v>1389525</v>
      </c>
      <c r="P23" s="25">
        <f t="shared" si="3"/>
        <v>305600</v>
      </c>
    </row>
    <row r="24" spans="1:16" ht="13.5">
      <c r="A24" s="193" t="s">
        <v>157</v>
      </c>
      <c r="B24" s="172">
        <v>1569</v>
      </c>
      <c r="C24" s="302">
        <v>0.32</v>
      </c>
      <c r="D24" s="172">
        <v>1</v>
      </c>
      <c r="E24" s="302">
        <v>0</v>
      </c>
      <c r="F24" s="172">
        <v>0</v>
      </c>
      <c r="G24" s="302">
        <v>0</v>
      </c>
      <c r="H24" s="172">
        <v>1570</v>
      </c>
      <c r="I24" s="303">
        <v>0.32</v>
      </c>
      <c r="J24" s="264">
        <v>726.95</v>
      </c>
      <c r="K24" s="69">
        <v>717.6</v>
      </c>
      <c r="L24" s="135">
        <f t="shared" si="0"/>
        <v>9.350000000000023</v>
      </c>
      <c r="M24" s="306">
        <f t="shared" si="1"/>
        <v>1.30295429208473</v>
      </c>
      <c r="N24" s="78">
        <f>Margins!B24</f>
        <v>350</v>
      </c>
      <c r="O24" s="25">
        <f t="shared" si="2"/>
        <v>350</v>
      </c>
      <c r="P24" s="25">
        <f t="shared" si="3"/>
        <v>0</v>
      </c>
    </row>
    <row r="25" spans="1:16" ht="13.5">
      <c r="A25" s="193" t="s">
        <v>193</v>
      </c>
      <c r="B25" s="172">
        <v>4658</v>
      </c>
      <c r="C25" s="302">
        <v>-0.04</v>
      </c>
      <c r="D25" s="172">
        <v>119</v>
      </c>
      <c r="E25" s="302">
        <v>-0.09</v>
      </c>
      <c r="F25" s="172">
        <v>26</v>
      </c>
      <c r="G25" s="302">
        <v>0.86</v>
      </c>
      <c r="H25" s="172">
        <v>4803</v>
      </c>
      <c r="I25" s="303">
        <v>-0.03</v>
      </c>
      <c r="J25" s="264">
        <v>2152.8</v>
      </c>
      <c r="K25" s="69">
        <v>2218.75</v>
      </c>
      <c r="L25" s="135">
        <f t="shared" si="0"/>
        <v>-65.94999999999982</v>
      </c>
      <c r="M25" s="306">
        <f t="shared" si="1"/>
        <v>-2.972394366197175</v>
      </c>
      <c r="N25" s="78">
        <f>Margins!B25</f>
        <v>100</v>
      </c>
      <c r="O25" s="25">
        <f t="shared" si="2"/>
        <v>11900</v>
      </c>
      <c r="P25" s="25">
        <f t="shared" si="3"/>
        <v>2600</v>
      </c>
    </row>
    <row r="26" spans="1:16" ht="13.5">
      <c r="A26" s="193" t="s">
        <v>281</v>
      </c>
      <c r="B26" s="172">
        <v>1357</v>
      </c>
      <c r="C26" s="302">
        <v>-0.55</v>
      </c>
      <c r="D26" s="172">
        <v>44</v>
      </c>
      <c r="E26" s="302">
        <v>-0.31</v>
      </c>
      <c r="F26" s="172">
        <v>2</v>
      </c>
      <c r="G26" s="302">
        <v>-0.8</v>
      </c>
      <c r="H26" s="172">
        <v>1403</v>
      </c>
      <c r="I26" s="303">
        <v>-0.55</v>
      </c>
      <c r="J26" s="264">
        <v>162.4</v>
      </c>
      <c r="K26" s="69">
        <v>162.95</v>
      </c>
      <c r="L26" s="135">
        <f t="shared" si="0"/>
        <v>-0.549999999999983</v>
      </c>
      <c r="M26" s="306">
        <f t="shared" si="1"/>
        <v>-0.3375268487265928</v>
      </c>
      <c r="N26" s="78">
        <f>Margins!B26</f>
        <v>1900</v>
      </c>
      <c r="O26" s="25">
        <f t="shared" si="2"/>
        <v>83600</v>
      </c>
      <c r="P26" s="25">
        <f t="shared" si="3"/>
        <v>3800</v>
      </c>
    </row>
    <row r="27" spans="1:18" s="296" customFormat="1" ht="13.5">
      <c r="A27" s="193" t="s">
        <v>282</v>
      </c>
      <c r="B27" s="172">
        <v>452</v>
      </c>
      <c r="C27" s="302">
        <v>-0.51</v>
      </c>
      <c r="D27" s="172">
        <v>25</v>
      </c>
      <c r="E27" s="302">
        <v>-0.43</v>
      </c>
      <c r="F27" s="172">
        <v>6</v>
      </c>
      <c r="G27" s="302">
        <v>1</v>
      </c>
      <c r="H27" s="172">
        <v>483</v>
      </c>
      <c r="I27" s="303">
        <v>-0.51</v>
      </c>
      <c r="J27" s="264">
        <v>72.8</v>
      </c>
      <c r="K27" s="69">
        <v>73.2</v>
      </c>
      <c r="L27" s="135">
        <f t="shared" si="0"/>
        <v>-0.4000000000000057</v>
      </c>
      <c r="M27" s="306">
        <f t="shared" si="1"/>
        <v>-0.5464480874317017</v>
      </c>
      <c r="N27" s="78">
        <f>Margins!B27</f>
        <v>4800</v>
      </c>
      <c r="O27" s="25">
        <f t="shared" si="2"/>
        <v>120000</v>
      </c>
      <c r="P27" s="25">
        <f t="shared" si="3"/>
        <v>28800</v>
      </c>
      <c r="R27" s="14"/>
    </row>
    <row r="28" spans="1:18" s="296" customFormat="1" ht="13.5">
      <c r="A28" s="193" t="s">
        <v>76</v>
      </c>
      <c r="B28" s="172">
        <v>992</v>
      </c>
      <c r="C28" s="302">
        <v>0.27</v>
      </c>
      <c r="D28" s="172">
        <v>7</v>
      </c>
      <c r="E28" s="302">
        <v>6</v>
      </c>
      <c r="F28" s="172">
        <v>0</v>
      </c>
      <c r="G28" s="302">
        <v>0</v>
      </c>
      <c r="H28" s="172">
        <v>999</v>
      </c>
      <c r="I28" s="303">
        <v>0.28</v>
      </c>
      <c r="J28" s="264">
        <v>263.9</v>
      </c>
      <c r="K28" s="69">
        <v>272.55</v>
      </c>
      <c r="L28" s="135">
        <f t="shared" si="0"/>
        <v>-8.650000000000034</v>
      </c>
      <c r="M28" s="306">
        <f t="shared" si="1"/>
        <v>-3.1737295909007646</v>
      </c>
      <c r="N28" s="78">
        <f>Margins!B28</f>
        <v>1400</v>
      </c>
      <c r="O28" s="25">
        <f t="shared" si="2"/>
        <v>9800</v>
      </c>
      <c r="P28" s="25">
        <f t="shared" si="3"/>
        <v>0</v>
      </c>
      <c r="R28" s="14"/>
    </row>
    <row r="29" spans="1:16" ht="13.5">
      <c r="A29" s="193" t="s">
        <v>77</v>
      </c>
      <c r="B29" s="172">
        <v>2134</v>
      </c>
      <c r="C29" s="302">
        <v>0.15</v>
      </c>
      <c r="D29" s="172">
        <v>39</v>
      </c>
      <c r="E29" s="302">
        <v>3.33</v>
      </c>
      <c r="F29" s="172">
        <v>1</v>
      </c>
      <c r="G29" s="302">
        <v>-0.83</v>
      </c>
      <c r="H29" s="172">
        <v>2174</v>
      </c>
      <c r="I29" s="303">
        <v>0.17</v>
      </c>
      <c r="J29" s="264">
        <v>202.35</v>
      </c>
      <c r="K29" s="69">
        <v>207.55</v>
      </c>
      <c r="L29" s="135">
        <f t="shared" si="0"/>
        <v>-5.200000000000017</v>
      </c>
      <c r="M29" s="306">
        <f t="shared" si="1"/>
        <v>-2.505420380631181</v>
      </c>
      <c r="N29" s="78">
        <f>Margins!B29</f>
        <v>1900</v>
      </c>
      <c r="O29" s="25">
        <f t="shared" si="2"/>
        <v>74100</v>
      </c>
      <c r="P29" s="25">
        <f t="shared" si="3"/>
        <v>1900</v>
      </c>
    </row>
    <row r="30" spans="1:18" ht="13.5">
      <c r="A30" s="193" t="s">
        <v>283</v>
      </c>
      <c r="B30" s="316">
        <v>649</v>
      </c>
      <c r="C30" s="324">
        <v>0.01</v>
      </c>
      <c r="D30" s="172">
        <v>0</v>
      </c>
      <c r="E30" s="302">
        <v>-1</v>
      </c>
      <c r="F30" s="172">
        <v>0</v>
      </c>
      <c r="G30" s="302">
        <v>0</v>
      </c>
      <c r="H30" s="172">
        <v>649</v>
      </c>
      <c r="I30" s="303">
        <v>0</v>
      </c>
      <c r="J30" s="264">
        <v>171.75</v>
      </c>
      <c r="K30" s="69">
        <v>175.65</v>
      </c>
      <c r="L30" s="135">
        <f t="shared" si="0"/>
        <v>-3.9000000000000057</v>
      </c>
      <c r="M30" s="306">
        <f t="shared" si="1"/>
        <v>-2.2203245089666983</v>
      </c>
      <c r="N30" s="78">
        <f>Margins!B30</f>
        <v>1050</v>
      </c>
      <c r="O30" s="25">
        <f t="shared" si="2"/>
        <v>0</v>
      </c>
      <c r="P30" s="25">
        <f t="shared" si="3"/>
        <v>0</v>
      </c>
      <c r="R30" s="25"/>
    </row>
    <row r="31" spans="1:18" ht="13.5">
      <c r="A31" s="193" t="s">
        <v>34</v>
      </c>
      <c r="B31" s="316">
        <v>1664</v>
      </c>
      <c r="C31" s="324">
        <v>0.16</v>
      </c>
      <c r="D31" s="172">
        <v>0</v>
      </c>
      <c r="E31" s="302">
        <v>0</v>
      </c>
      <c r="F31" s="172">
        <v>0</v>
      </c>
      <c r="G31" s="302">
        <v>0</v>
      </c>
      <c r="H31" s="172">
        <v>1664</v>
      </c>
      <c r="I31" s="303">
        <v>0.16</v>
      </c>
      <c r="J31" s="264">
        <v>1791.3</v>
      </c>
      <c r="K31" s="69">
        <v>1798.45</v>
      </c>
      <c r="L31" s="135">
        <f t="shared" si="0"/>
        <v>-7.150000000000091</v>
      </c>
      <c r="M31" s="306">
        <f t="shared" si="1"/>
        <v>-0.39756456949039953</v>
      </c>
      <c r="N31" s="78">
        <f>Margins!B31</f>
        <v>275</v>
      </c>
      <c r="O31" s="25">
        <f t="shared" si="2"/>
        <v>0</v>
      </c>
      <c r="P31" s="25">
        <f t="shared" si="3"/>
        <v>0</v>
      </c>
      <c r="R31" s="25"/>
    </row>
    <row r="32" spans="1:16" ht="13.5">
      <c r="A32" s="193" t="s">
        <v>284</v>
      </c>
      <c r="B32" s="172">
        <v>750</v>
      </c>
      <c r="C32" s="302">
        <v>-0.69</v>
      </c>
      <c r="D32" s="172">
        <v>1</v>
      </c>
      <c r="E32" s="302">
        <v>0</v>
      </c>
      <c r="F32" s="172">
        <v>0</v>
      </c>
      <c r="G32" s="302">
        <v>0</v>
      </c>
      <c r="H32" s="172">
        <v>751</v>
      </c>
      <c r="I32" s="303">
        <v>-0.69</v>
      </c>
      <c r="J32" s="264">
        <v>1054.5</v>
      </c>
      <c r="K32" s="69">
        <v>1071.25</v>
      </c>
      <c r="L32" s="135">
        <f t="shared" si="0"/>
        <v>-16.75</v>
      </c>
      <c r="M32" s="306">
        <f t="shared" si="1"/>
        <v>-1.5635939323220536</v>
      </c>
      <c r="N32" s="78">
        <f>Margins!B32</f>
        <v>250</v>
      </c>
      <c r="O32" s="25">
        <f t="shared" si="2"/>
        <v>250</v>
      </c>
      <c r="P32" s="25">
        <f t="shared" si="3"/>
        <v>0</v>
      </c>
    </row>
    <row r="33" spans="1:16" ht="13.5">
      <c r="A33" s="193" t="s">
        <v>137</v>
      </c>
      <c r="B33" s="172">
        <v>1129</v>
      </c>
      <c r="C33" s="302">
        <v>-0.4</v>
      </c>
      <c r="D33" s="172">
        <v>12</v>
      </c>
      <c r="E33" s="302">
        <v>-0.68</v>
      </c>
      <c r="F33" s="172">
        <v>0</v>
      </c>
      <c r="G33" s="302">
        <v>-1</v>
      </c>
      <c r="H33" s="172">
        <v>1141</v>
      </c>
      <c r="I33" s="303">
        <v>-0.41</v>
      </c>
      <c r="J33" s="264">
        <v>319.05</v>
      </c>
      <c r="K33" s="69">
        <v>319.5</v>
      </c>
      <c r="L33" s="135">
        <f t="shared" si="0"/>
        <v>-0.44999999999998863</v>
      </c>
      <c r="M33" s="306">
        <f t="shared" si="1"/>
        <v>-0.14084507042253167</v>
      </c>
      <c r="N33" s="78">
        <f>Margins!B33</f>
        <v>1000</v>
      </c>
      <c r="O33" s="25">
        <f t="shared" si="2"/>
        <v>12000</v>
      </c>
      <c r="P33" s="25">
        <f t="shared" si="3"/>
        <v>0</v>
      </c>
    </row>
    <row r="34" spans="1:16" ht="13.5">
      <c r="A34" s="193" t="s">
        <v>232</v>
      </c>
      <c r="B34" s="172">
        <v>7688</v>
      </c>
      <c r="C34" s="302">
        <v>0.64</v>
      </c>
      <c r="D34" s="172">
        <v>58</v>
      </c>
      <c r="E34" s="302">
        <v>0.04</v>
      </c>
      <c r="F34" s="172">
        <v>6</v>
      </c>
      <c r="G34" s="302">
        <v>0.5</v>
      </c>
      <c r="H34" s="172">
        <v>7752</v>
      </c>
      <c r="I34" s="303">
        <v>0.64</v>
      </c>
      <c r="J34" s="264">
        <v>821.3</v>
      </c>
      <c r="K34" s="69">
        <v>824.3</v>
      </c>
      <c r="L34" s="135">
        <f t="shared" si="0"/>
        <v>-3</v>
      </c>
      <c r="M34" s="306">
        <f t="shared" si="1"/>
        <v>-0.36394516559505036</v>
      </c>
      <c r="N34" s="78">
        <f>Margins!B34</f>
        <v>500</v>
      </c>
      <c r="O34" s="25">
        <f t="shared" si="2"/>
        <v>29000</v>
      </c>
      <c r="P34" s="25">
        <f t="shared" si="3"/>
        <v>3000</v>
      </c>
    </row>
    <row r="35" spans="1:18" ht="13.5">
      <c r="A35" s="193" t="s">
        <v>1</v>
      </c>
      <c r="B35" s="316">
        <v>2707</v>
      </c>
      <c r="C35" s="324">
        <v>-0.17</v>
      </c>
      <c r="D35" s="172">
        <v>6</v>
      </c>
      <c r="E35" s="302">
        <v>-0.14</v>
      </c>
      <c r="F35" s="172">
        <v>0</v>
      </c>
      <c r="G35" s="302">
        <v>0</v>
      </c>
      <c r="H35" s="172">
        <v>2713</v>
      </c>
      <c r="I35" s="303">
        <v>-0.17</v>
      </c>
      <c r="J35" s="264">
        <v>1337.15</v>
      </c>
      <c r="K35" s="69">
        <v>1339.45</v>
      </c>
      <c r="L35" s="135">
        <f t="shared" si="0"/>
        <v>-2.2999999999999545</v>
      </c>
      <c r="M35" s="306">
        <f t="shared" si="1"/>
        <v>-0.17171226996154798</v>
      </c>
      <c r="N35" s="78">
        <f>Margins!B35</f>
        <v>300</v>
      </c>
      <c r="O35" s="25">
        <f t="shared" si="2"/>
        <v>1800</v>
      </c>
      <c r="P35" s="25">
        <f t="shared" si="3"/>
        <v>0</v>
      </c>
      <c r="R35" s="25"/>
    </row>
    <row r="36" spans="1:18" ht="13.5">
      <c r="A36" s="193" t="s">
        <v>158</v>
      </c>
      <c r="B36" s="316">
        <v>274</v>
      </c>
      <c r="C36" s="324">
        <v>-0.74</v>
      </c>
      <c r="D36" s="172">
        <v>3</v>
      </c>
      <c r="E36" s="302">
        <v>-0.95</v>
      </c>
      <c r="F36" s="172">
        <v>0</v>
      </c>
      <c r="G36" s="302">
        <v>0</v>
      </c>
      <c r="H36" s="172">
        <v>277</v>
      </c>
      <c r="I36" s="303">
        <v>-0.75</v>
      </c>
      <c r="J36" s="264">
        <v>115</v>
      </c>
      <c r="K36" s="69">
        <v>116.25</v>
      </c>
      <c r="L36" s="135">
        <f t="shared" si="0"/>
        <v>-1.25</v>
      </c>
      <c r="M36" s="306">
        <f t="shared" si="1"/>
        <v>-1.0752688172043012</v>
      </c>
      <c r="N36" s="78">
        <f>Margins!B36</f>
        <v>1900</v>
      </c>
      <c r="O36" s="25">
        <f t="shared" si="2"/>
        <v>5700</v>
      </c>
      <c r="P36" s="25">
        <f t="shared" si="3"/>
        <v>0</v>
      </c>
      <c r="R36" s="25"/>
    </row>
    <row r="37" spans="1:18" ht="13.5">
      <c r="A37" s="193" t="s">
        <v>409</v>
      </c>
      <c r="B37" s="316">
        <v>1065</v>
      </c>
      <c r="C37" s="324">
        <v>-0.25</v>
      </c>
      <c r="D37" s="172">
        <v>57</v>
      </c>
      <c r="E37" s="302">
        <v>0.73</v>
      </c>
      <c r="F37" s="172">
        <v>0</v>
      </c>
      <c r="G37" s="302">
        <v>0</v>
      </c>
      <c r="H37" s="172">
        <v>1122</v>
      </c>
      <c r="I37" s="303">
        <v>-0.23</v>
      </c>
      <c r="J37" s="264">
        <v>39.45</v>
      </c>
      <c r="K37" s="69">
        <v>41.1</v>
      </c>
      <c r="L37" s="135">
        <f t="shared" si="0"/>
        <v>-1.6499999999999986</v>
      </c>
      <c r="M37" s="306">
        <f t="shared" si="1"/>
        <v>-4.014598540145982</v>
      </c>
      <c r="N37" s="78">
        <f>Margins!B37</f>
        <v>4950</v>
      </c>
      <c r="O37" s="25">
        <f t="shared" si="2"/>
        <v>282150</v>
      </c>
      <c r="P37" s="25">
        <f t="shared" si="3"/>
        <v>0</v>
      </c>
      <c r="R37" s="25"/>
    </row>
    <row r="38" spans="1:18" ht="13.5">
      <c r="A38" s="193" t="s">
        <v>410</v>
      </c>
      <c r="B38" s="316">
        <v>320</v>
      </c>
      <c r="C38" s="324">
        <v>0.34</v>
      </c>
      <c r="D38" s="172">
        <v>0</v>
      </c>
      <c r="E38" s="302">
        <v>0</v>
      </c>
      <c r="F38" s="172">
        <v>1</v>
      </c>
      <c r="G38" s="302">
        <v>0</v>
      </c>
      <c r="H38" s="172">
        <v>321</v>
      </c>
      <c r="I38" s="303">
        <v>0.35</v>
      </c>
      <c r="J38" s="264">
        <v>224.2</v>
      </c>
      <c r="K38" s="69">
        <v>227.5</v>
      </c>
      <c r="L38" s="135">
        <f t="shared" si="0"/>
        <v>-3.3000000000000114</v>
      </c>
      <c r="M38" s="306">
        <f t="shared" si="1"/>
        <v>-1.4505494505494554</v>
      </c>
      <c r="N38" s="78">
        <f>Margins!B38</f>
        <v>850</v>
      </c>
      <c r="O38" s="25">
        <f t="shared" si="2"/>
        <v>0</v>
      </c>
      <c r="P38" s="25">
        <f t="shared" si="3"/>
        <v>850</v>
      </c>
      <c r="R38" s="25"/>
    </row>
    <row r="39" spans="1:16" ht="13.5">
      <c r="A39" s="193" t="s">
        <v>285</v>
      </c>
      <c r="B39" s="172">
        <v>1381</v>
      </c>
      <c r="C39" s="302">
        <v>-0.75</v>
      </c>
      <c r="D39" s="172">
        <v>0</v>
      </c>
      <c r="E39" s="302">
        <v>0</v>
      </c>
      <c r="F39" s="172">
        <v>0</v>
      </c>
      <c r="G39" s="302">
        <v>0</v>
      </c>
      <c r="H39" s="172">
        <v>1381</v>
      </c>
      <c r="I39" s="303">
        <v>-0.75</v>
      </c>
      <c r="J39" s="264">
        <v>565.05</v>
      </c>
      <c r="K39" s="69">
        <v>572.95</v>
      </c>
      <c r="L39" s="135">
        <f t="shared" si="0"/>
        <v>-7.900000000000091</v>
      </c>
      <c r="M39" s="306">
        <f t="shared" si="1"/>
        <v>-1.3788288681385967</v>
      </c>
      <c r="N39" s="78">
        <f>Margins!B39</f>
        <v>300</v>
      </c>
      <c r="O39" s="25">
        <f t="shared" si="2"/>
        <v>0</v>
      </c>
      <c r="P39" s="25">
        <f t="shared" si="3"/>
        <v>0</v>
      </c>
    </row>
    <row r="40" spans="1:16" ht="13.5">
      <c r="A40" s="193" t="s">
        <v>159</v>
      </c>
      <c r="B40" s="172">
        <v>60</v>
      </c>
      <c r="C40" s="302">
        <v>-0.13</v>
      </c>
      <c r="D40" s="172">
        <v>2</v>
      </c>
      <c r="E40" s="302">
        <v>-0.67</v>
      </c>
      <c r="F40" s="172">
        <v>2</v>
      </c>
      <c r="G40" s="302">
        <v>-0.33</v>
      </c>
      <c r="H40" s="172">
        <v>64</v>
      </c>
      <c r="I40" s="303">
        <v>-0.18</v>
      </c>
      <c r="J40" s="264">
        <v>48.25</v>
      </c>
      <c r="K40" s="69">
        <v>48.7</v>
      </c>
      <c r="L40" s="135">
        <f t="shared" si="0"/>
        <v>-0.45000000000000284</v>
      </c>
      <c r="M40" s="306">
        <f t="shared" si="1"/>
        <v>-0.9240246406570899</v>
      </c>
      <c r="N40" s="78">
        <f>Margins!B40</f>
        <v>4500</v>
      </c>
      <c r="O40" s="25">
        <f t="shared" si="2"/>
        <v>9000</v>
      </c>
      <c r="P40" s="25">
        <f t="shared" si="3"/>
        <v>9000</v>
      </c>
    </row>
    <row r="41" spans="1:18" ht="13.5">
      <c r="A41" s="193" t="s">
        <v>2</v>
      </c>
      <c r="B41" s="316">
        <v>556</v>
      </c>
      <c r="C41" s="324">
        <v>-0.23</v>
      </c>
      <c r="D41" s="172">
        <v>2</v>
      </c>
      <c r="E41" s="302">
        <v>-0.5</v>
      </c>
      <c r="F41" s="172">
        <v>0</v>
      </c>
      <c r="G41" s="302">
        <v>0</v>
      </c>
      <c r="H41" s="172">
        <v>558</v>
      </c>
      <c r="I41" s="303">
        <v>-0.24</v>
      </c>
      <c r="J41" s="264">
        <v>344.05</v>
      </c>
      <c r="K41" s="69">
        <v>340.95</v>
      </c>
      <c r="L41" s="135">
        <f t="shared" si="0"/>
        <v>3.1000000000000227</v>
      </c>
      <c r="M41" s="306">
        <f t="shared" si="1"/>
        <v>0.909224226426169</v>
      </c>
      <c r="N41" s="78">
        <f>Margins!B41</f>
        <v>1100</v>
      </c>
      <c r="O41" s="25">
        <f t="shared" si="2"/>
        <v>2200</v>
      </c>
      <c r="P41" s="25">
        <f t="shared" si="3"/>
        <v>0</v>
      </c>
      <c r="R41" s="25"/>
    </row>
    <row r="42" spans="1:18" ht="13.5">
      <c r="A42" s="193" t="s">
        <v>411</v>
      </c>
      <c r="B42" s="316">
        <v>2085</v>
      </c>
      <c r="C42" s="324">
        <v>-0.26</v>
      </c>
      <c r="D42" s="172">
        <v>2</v>
      </c>
      <c r="E42" s="302">
        <v>0</v>
      </c>
      <c r="F42" s="172">
        <v>0</v>
      </c>
      <c r="G42" s="302">
        <v>0</v>
      </c>
      <c r="H42" s="172">
        <v>2087</v>
      </c>
      <c r="I42" s="303">
        <v>-0.26</v>
      </c>
      <c r="J42" s="264">
        <v>230.85</v>
      </c>
      <c r="K42" s="69">
        <v>230.8</v>
      </c>
      <c r="L42" s="135">
        <f t="shared" si="0"/>
        <v>0.04999999999998295</v>
      </c>
      <c r="M42" s="306">
        <f t="shared" si="1"/>
        <v>0.021663778162904223</v>
      </c>
      <c r="N42" s="78">
        <f>Margins!B42</f>
        <v>1150</v>
      </c>
      <c r="O42" s="25">
        <f t="shared" si="2"/>
        <v>2300</v>
      </c>
      <c r="P42" s="25">
        <f t="shared" si="3"/>
        <v>0</v>
      </c>
      <c r="R42" s="25"/>
    </row>
    <row r="43" spans="1:18" ht="13.5">
      <c r="A43" s="193" t="s">
        <v>391</v>
      </c>
      <c r="B43" s="316">
        <v>1224</v>
      </c>
      <c r="C43" s="324">
        <v>-0.07</v>
      </c>
      <c r="D43" s="172">
        <v>82</v>
      </c>
      <c r="E43" s="302">
        <v>0.55</v>
      </c>
      <c r="F43" s="172">
        <v>12</v>
      </c>
      <c r="G43" s="302">
        <v>0.71</v>
      </c>
      <c r="H43" s="172">
        <v>1318</v>
      </c>
      <c r="I43" s="303">
        <v>-0.04</v>
      </c>
      <c r="J43" s="264">
        <v>138.85</v>
      </c>
      <c r="K43" s="69">
        <v>140.8</v>
      </c>
      <c r="L43" s="135">
        <f t="shared" si="0"/>
        <v>-1.950000000000017</v>
      </c>
      <c r="M43" s="306">
        <f t="shared" si="1"/>
        <v>-1.3849431818181939</v>
      </c>
      <c r="N43" s="78">
        <f>Margins!B43</f>
        <v>2500</v>
      </c>
      <c r="O43" s="25">
        <f t="shared" si="2"/>
        <v>205000</v>
      </c>
      <c r="P43" s="25">
        <f t="shared" si="3"/>
        <v>30000</v>
      </c>
      <c r="R43" s="25"/>
    </row>
    <row r="44" spans="1:16" ht="13.5">
      <c r="A44" s="193" t="s">
        <v>78</v>
      </c>
      <c r="B44" s="172">
        <v>861</v>
      </c>
      <c r="C44" s="302">
        <v>-0.08</v>
      </c>
      <c r="D44" s="172">
        <v>2</v>
      </c>
      <c r="E44" s="302">
        <v>1</v>
      </c>
      <c r="F44" s="172">
        <v>0</v>
      </c>
      <c r="G44" s="302">
        <v>-1</v>
      </c>
      <c r="H44" s="172">
        <v>863</v>
      </c>
      <c r="I44" s="303">
        <v>-0.08</v>
      </c>
      <c r="J44" s="264">
        <v>237.9</v>
      </c>
      <c r="K44" s="69">
        <v>242.85</v>
      </c>
      <c r="L44" s="135">
        <f t="shared" si="0"/>
        <v>-4.949999999999989</v>
      </c>
      <c r="M44" s="306">
        <f t="shared" si="1"/>
        <v>-2.0382952439777595</v>
      </c>
      <c r="N44" s="78">
        <f>Margins!B44</f>
        <v>1600</v>
      </c>
      <c r="O44" s="25">
        <f t="shared" si="2"/>
        <v>3200</v>
      </c>
      <c r="P44" s="25">
        <f t="shared" si="3"/>
        <v>0</v>
      </c>
    </row>
    <row r="45" spans="1:16" ht="13.5">
      <c r="A45" s="193" t="s">
        <v>138</v>
      </c>
      <c r="B45" s="172">
        <v>8664</v>
      </c>
      <c r="C45" s="302">
        <v>0.03</v>
      </c>
      <c r="D45" s="172">
        <v>18</v>
      </c>
      <c r="E45" s="302">
        <v>-0.38</v>
      </c>
      <c r="F45" s="172">
        <v>8</v>
      </c>
      <c r="G45" s="302">
        <v>-0.2</v>
      </c>
      <c r="H45" s="172">
        <v>8690</v>
      </c>
      <c r="I45" s="303">
        <v>0.03</v>
      </c>
      <c r="J45" s="264">
        <v>579.95</v>
      </c>
      <c r="K45" s="69">
        <v>591.2</v>
      </c>
      <c r="L45" s="135">
        <f t="shared" si="0"/>
        <v>-11.25</v>
      </c>
      <c r="M45" s="306">
        <f t="shared" si="1"/>
        <v>-1.9029093369418133</v>
      </c>
      <c r="N45" s="78">
        <f>Margins!B45</f>
        <v>425</v>
      </c>
      <c r="O45" s="25">
        <f t="shared" si="2"/>
        <v>7650</v>
      </c>
      <c r="P45" s="25">
        <f t="shared" si="3"/>
        <v>3400</v>
      </c>
    </row>
    <row r="46" spans="1:18" ht="13.5">
      <c r="A46" s="193" t="s">
        <v>160</v>
      </c>
      <c r="B46" s="316">
        <v>368</v>
      </c>
      <c r="C46" s="324">
        <v>-0.25</v>
      </c>
      <c r="D46" s="172">
        <v>0</v>
      </c>
      <c r="E46" s="302">
        <v>0</v>
      </c>
      <c r="F46" s="172">
        <v>0</v>
      </c>
      <c r="G46" s="302">
        <v>0</v>
      </c>
      <c r="H46" s="172">
        <v>368</v>
      </c>
      <c r="I46" s="303">
        <v>-0.25</v>
      </c>
      <c r="J46" s="264">
        <v>358.1</v>
      </c>
      <c r="K46" s="69">
        <v>355.1</v>
      </c>
      <c r="L46" s="135">
        <f t="shared" si="0"/>
        <v>3</v>
      </c>
      <c r="M46" s="306">
        <f t="shared" si="1"/>
        <v>0.8448324415657561</v>
      </c>
      <c r="N46" s="78">
        <f>Margins!B46</f>
        <v>550</v>
      </c>
      <c r="O46" s="25">
        <f t="shared" si="2"/>
        <v>0</v>
      </c>
      <c r="P46" s="25">
        <f t="shared" si="3"/>
        <v>0</v>
      </c>
      <c r="R46" s="25"/>
    </row>
    <row r="47" spans="1:16" ht="13.5">
      <c r="A47" s="193" t="s">
        <v>161</v>
      </c>
      <c r="B47" s="172">
        <v>71</v>
      </c>
      <c r="C47" s="302">
        <v>-0.57</v>
      </c>
      <c r="D47" s="172">
        <v>26</v>
      </c>
      <c r="E47" s="302">
        <v>-0.51</v>
      </c>
      <c r="F47" s="172">
        <v>0</v>
      </c>
      <c r="G47" s="302">
        <v>0</v>
      </c>
      <c r="H47" s="172">
        <v>97</v>
      </c>
      <c r="I47" s="303">
        <v>-0.56</v>
      </c>
      <c r="J47" s="264">
        <v>34.25</v>
      </c>
      <c r="K47" s="69">
        <v>34.5</v>
      </c>
      <c r="L47" s="135">
        <f t="shared" si="0"/>
        <v>-0.25</v>
      </c>
      <c r="M47" s="306">
        <f t="shared" si="1"/>
        <v>-0.7246376811594203</v>
      </c>
      <c r="N47" s="78">
        <f>Margins!B47</f>
        <v>6900</v>
      </c>
      <c r="O47" s="25">
        <f t="shared" si="2"/>
        <v>179400</v>
      </c>
      <c r="P47" s="25">
        <f t="shared" si="3"/>
        <v>0</v>
      </c>
    </row>
    <row r="48" spans="1:16" ht="13.5">
      <c r="A48" s="193" t="s">
        <v>392</v>
      </c>
      <c r="B48" s="172">
        <v>27</v>
      </c>
      <c r="C48" s="302">
        <v>-0.13</v>
      </c>
      <c r="D48" s="172">
        <v>0</v>
      </c>
      <c r="E48" s="302">
        <v>0</v>
      </c>
      <c r="F48" s="172">
        <v>0</v>
      </c>
      <c r="G48" s="302">
        <v>0</v>
      </c>
      <c r="H48" s="172">
        <v>27</v>
      </c>
      <c r="I48" s="303">
        <v>-0.13</v>
      </c>
      <c r="J48" s="264">
        <v>240.8</v>
      </c>
      <c r="K48" s="69">
        <v>240.3</v>
      </c>
      <c r="L48" s="135">
        <f t="shared" si="0"/>
        <v>0.5</v>
      </c>
      <c r="M48" s="306">
        <f t="shared" si="1"/>
        <v>0.20807324178110692</v>
      </c>
      <c r="N48" s="78">
        <f>Margins!B48</f>
        <v>1800</v>
      </c>
      <c r="O48" s="25">
        <f t="shared" si="2"/>
        <v>0</v>
      </c>
      <c r="P48" s="25">
        <f t="shared" si="3"/>
        <v>0</v>
      </c>
    </row>
    <row r="49" spans="1:18" ht="13.5">
      <c r="A49" s="193" t="s">
        <v>3</v>
      </c>
      <c r="B49" s="316">
        <v>2595</v>
      </c>
      <c r="C49" s="324">
        <v>0.07</v>
      </c>
      <c r="D49" s="172">
        <v>84</v>
      </c>
      <c r="E49" s="302">
        <v>-0.26</v>
      </c>
      <c r="F49" s="172">
        <v>8</v>
      </c>
      <c r="G49" s="302">
        <v>0.33</v>
      </c>
      <c r="H49" s="172">
        <v>2687</v>
      </c>
      <c r="I49" s="303">
        <v>0.05</v>
      </c>
      <c r="J49" s="264">
        <v>212.2</v>
      </c>
      <c r="K49" s="69">
        <v>213.45</v>
      </c>
      <c r="L49" s="135">
        <f t="shared" si="0"/>
        <v>-1.25</v>
      </c>
      <c r="M49" s="306">
        <f t="shared" si="1"/>
        <v>-0.5856172405715625</v>
      </c>
      <c r="N49" s="78">
        <f>Margins!B49</f>
        <v>1250</v>
      </c>
      <c r="O49" s="25">
        <f t="shared" si="2"/>
        <v>105000</v>
      </c>
      <c r="P49" s="25">
        <f t="shared" si="3"/>
        <v>10000</v>
      </c>
      <c r="R49" s="25"/>
    </row>
    <row r="50" spans="1:18" ht="13.5">
      <c r="A50" s="193" t="s">
        <v>218</v>
      </c>
      <c r="B50" s="316">
        <v>133</v>
      </c>
      <c r="C50" s="324">
        <v>-0.19</v>
      </c>
      <c r="D50" s="172">
        <v>0</v>
      </c>
      <c r="E50" s="302">
        <v>0</v>
      </c>
      <c r="F50" s="172">
        <v>0</v>
      </c>
      <c r="G50" s="302">
        <v>0</v>
      </c>
      <c r="H50" s="172">
        <v>133</v>
      </c>
      <c r="I50" s="303">
        <v>-0.19</v>
      </c>
      <c r="J50" s="264">
        <v>357.7</v>
      </c>
      <c r="K50" s="69">
        <v>358.5</v>
      </c>
      <c r="L50" s="135">
        <f t="shared" si="0"/>
        <v>-0.8000000000000114</v>
      </c>
      <c r="M50" s="306">
        <f t="shared" si="1"/>
        <v>-0.2231520223152054</v>
      </c>
      <c r="N50" s="78">
        <f>Margins!B50</f>
        <v>1050</v>
      </c>
      <c r="O50" s="25">
        <f t="shared" si="2"/>
        <v>0</v>
      </c>
      <c r="P50" s="25">
        <f t="shared" si="3"/>
        <v>0</v>
      </c>
      <c r="R50" s="25"/>
    </row>
    <row r="51" spans="1:18" ht="13.5">
      <c r="A51" s="193" t="s">
        <v>162</v>
      </c>
      <c r="B51" s="316">
        <v>171</v>
      </c>
      <c r="C51" s="324">
        <v>-0.28</v>
      </c>
      <c r="D51" s="172">
        <v>0</v>
      </c>
      <c r="E51" s="302">
        <v>0</v>
      </c>
      <c r="F51" s="172">
        <v>0</v>
      </c>
      <c r="G51" s="302">
        <v>0</v>
      </c>
      <c r="H51" s="172">
        <v>171</v>
      </c>
      <c r="I51" s="303">
        <v>-0.28</v>
      </c>
      <c r="J51" s="264">
        <v>311.95</v>
      </c>
      <c r="K51" s="69">
        <v>322.5</v>
      </c>
      <c r="L51" s="135">
        <f t="shared" si="0"/>
        <v>-10.550000000000011</v>
      </c>
      <c r="M51" s="306">
        <f t="shared" si="1"/>
        <v>-3.271317829457368</v>
      </c>
      <c r="N51" s="78">
        <f>Margins!B51</f>
        <v>1200</v>
      </c>
      <c r="O51" s="25">
        <f t="shared" si="2"/>
        <v>0</v>
      </c>
      <c r="P51" s="25">
        <f t="shared" si="3"/>
        <v>0</v>
      </c>
      <c r="R51" s="25"/>
    </row>
    <row r="52" spans="1:16" ht="13.5">
      <c r="A52" s="193" t="s">
        <v>286</v>
      </c>
      <c r="B52" s="172">
        <v>857</v>
      </c>
      <c r="C52" s="302">
        <v>-0.54</v>
      </c>
      <c r="D52" s="172">
        <v>0</v>
      </c>
      <c r="E52" s="302">
        <v>0</v>
      </c>
      <c r="F52" s="172">
        <v>0</v>
      </c>
      <c r="G52" s="302">
        <v>0</v>
      </c>
      <c r="H52" s="172">
        <v>857</v>
      </c>
      <c r="I52" s="303">
        <v>-0.54</v>
      </c>
      <c r="J52" s="264">
        <v>243.25</v>
      </c>
      <c r="K52" s="69">
        <v>253.3</v>
      </c>
      <c r="L52" s="135">
        <f t="shared" si="0"/>
        <v>-10.050000000000011</v>
      </c>
      <c r="M52" s="306">
        <f t="shared" si="1"/>
        <v>-3.9676273193841336</v>
      </c>
      <c r="N52" s="78">
        <f>Margins!B52</f>
        <v>1000</v>
      </c>
      <c r="O52" s="25">
        <f t="shared" si="2"/>
        <v>0</v>
      </c>
      <c r="P52" s="25">
        <f t="shared" si="3"/>
        <v>0</v>
      </c>
    </row>
    <row r="53" spans="1:16" ht="13.5">
      <c r="A53" s="193" t="s">
        <v>183</v>
      </c>
      <c r="B53" s="172">
        <v>2194</v>
      </c>
      <c r="C53" s="302">
        <v>0.64</v>
      </c>
      <c r="D53" s="172">
        <v>0</v>
      </c>
      <c r="E53" s="302">
        <v>0</v>
      </c>
      <c r="F53" s="172">
        <v>0</v>
      </c>
      <c r="G53" s="302">
        <v>0</v>
      </c>
      <c r="H53" s="172">
        <v>2194</v>
      </c>
      <c r="I53" s="303">
        <v>0.64</v>
      </c>
      <c r="J53" s="264">
        <v>321.3</v>
      </c>
      <c r="K53" s="69">
        <v>311.1</v>
      </c>
      <c r="L53" s="135">
        <f t="shared" si="0"/>
        <v>10.199999999999989</v>
      </c>
      <c r="M53" s="306">
        <f t="shared" si="1"/>
        <v>3.27868852459016</v>
      </c>
      <c r="N53" s="78">
        <f>Margins!B53</f>
        <v>950</v>
      </c>
      <c r="O53" s="25">
        <f t="shared" si="2"/>
        <v>0</v>
      </c>
      <c r="P53" s="25">
        <f t="shared" si="3"/>
        <v>0</v>
      </c>
    </row>
    <row r="54" spans="1:16" ht="13.5">
      <c r="A54" s="193" t="s">
        <v>219</v>
      </c>
      <c r="B54" s="172">
        <v>383</v>
      </c>
      <c r="C54" s="302">
        <v>0.04</v>
      </c>
      <c r="D54" s="172">
        <v>9</v>
      </c>
      <c r="E54" s="302">
        <v>-0.36</v>
      </c>
      <c r="F54" s="172">
        <v>0</v>
      </c>
      <c r="G54" s="302">
        <v>0</v>
      </c>
      <c r="H54" s="172">
        <v>392</v>
      </c>
      <c r="I54" s="303">
        <v>0.03</v>
      </c>
      <c r="J54" s="264">
        <v>99.85</v>
      </c>
      <c r="K54" s="69">
        <v>100.8</v>
      </c>
      <c r="L54" s="135">
        <f t="shared" si="0"/>
        <v>-0.9500000000000028</v>
      </c>
      <c r="M54" s="306">
        <f t="shared" si="1"/>
        <v>-0.9424603174603203</v>
      </c>
      <c r="N54" s="78">
        <f>Margins!B54</f>
        <v>2700</v>
      </c>
      <c r="O54" s="25">
        <f t="shared" si="2"/>
        <v>24300</v>
      </c>
      <c r="P54" s="25">
        <f t="shared" si="3"/>
        <v>0</v>
      </c>
    </row>
    <row r="55" spans="1:16" ht="13.5">
      <c r="A55" s="193" t="s">
        <v>412</v>
      </c>
      <c r="B55" s="172">
        <v>512</v>
      </c>
      <c r="C55" s="302">
        <v>-0.43</v>
      </c>
      <c r="D55" s="172">
        <v>11</v>
      </c>
      <c r="E55" s="302">
        <v>-0.62</v>
      </c>
      <c r="F55" s="172">
        <v>0</v>
      </c>
      <c r="G55" s="302">
        <v>-1</v>
      </c>
      <c r="H55" s="172">
        <v>523</v>
      </c>
      <c r="I55" s="303">
        <v>-0.44</v>
      </c>
      <c r="J55" s="264">
        <v>44.4</v>
      </c>
      <c r="K55" s="69">
        <v>43.85</v>
      </c>
      <c r="L55" s="135">
        <f t="shared" si="0"/>
        <v>0.5499999999999972</v>
      </c>
      <c r="M55" s="306">
        <f t="shared" si="1"/>
        <v>1.254275940706949</v>
      </c>
      <c r="N55" s="78">
        <f>Margins!B55</f>
        <v>5250</v>
      </c>
      <c r="O55" s="25">
        <f t="shared" si="2"/>
        <v>57750</v>
      </c>
      <c r="P55" s="25">
        <f t="shared" si="3"/>
        <v>0</v>
      </c>
    </row>
    <row r="56" spans="1:16" ht="13.5">
      <c r="A56" s="193" t="s">
        <v>163</v>
      </c>
      <c r="B56" s="172">
        <v>3308</v>
      </c>
      <c r="C56" s="302">
        <v>1.06</v>
      </c>
      <c r="D56" s="172">
        <v>3</v>
      </c>
      <c r="E56" s="302">
        <v>-0.5</v>
      </c>
      <c r="F56" s="172">
        <v>0</v>
      </c>
      <c r="G56" s="302">
        <v>0</v>
      </c>
      <c r="H56" s="172">
        <v>3311</v>
      </c>
      <c r="I56" s="303">
        <v>1.06</v>
      </c>
      <c r="J56" s="264">
        <v>4872.8</v>
      </c>
      <c r="K56" s="69">
        <v>4778.6</v>
      </c>
      <c r="L56" s="135">
        <f t="shared" si="0"/>
        <v>94.19999999999982</v>
      </c>
      <c r="M56" s="306">
        <f t="shared" si="1"/>
        <v>1.9712886619511951</v>
      </c>
      <c r="N56" s="78">
        <f>Margins!B56</f>
        <v>62</v>
      </c>
      <c r="O56" s="25">
        <f t="shared" si="2"/>
        <v>186</v>
      </c>
      <c r="P56" s="25">
        <f t="shared" si="3"/>
        <v>0</v>
      </c>
    </row>
    <row r="57" spans="1:18" ht="13.5">
      <c r="A57" s="193" t="s">
        <v>194</v>
      </c>
      <c r="B57" s="172">
        <v>1850</v>
      </c>
      <c r="C57" s="302">
        <v>-0.16</v>
      </c>
      <c r="D57" s="172">
        <v>31</v>
      </c>
      <c r="E57" s="302">
        <v>-0.11</v>
      </c>
      <c r="F57" s="172">
        <v>4</v>
      </c>
      <c r="G57" s="302">
        <v>1</v>
      </c>
      <c r="H57" s="172">
        <v>1885</v>
      </c>
      <c r="I57" s="303">
        <v>-0.16</v>
      </c>
      <c r="J57" s="264">
        <v>645.75</v>
      </c>
      <c r="K57" s="69">
        <v>649.5</v>
      </c>
      <c r="L57" s="135">
        <f t="shared" si="0"/>
        <v>-3.75</v>
      </c>
      <c r="M57" s="306">
        <f t="shared" si="1"/>
        <v>-0.5773672055427251</v>
      </c>
      <c r="N57" s="78">
        <f>Margins!B57</f>
        <v>400</v>
      </c>
      <c r="O57" s="25">
        <f t="shared" si="2"/>
        <v>12400</v>
      </c>
      <c r="P57" s="25">
        <f t="shared" si="3"/>
        <v>1600</v>
      </c>
      <c r="R57" s="25"/>
    </row>
    <row r="58" spans="1:18" ht="13.5">
      <c r="A58" s="193" t="s">
        <v>413</v>
      </c>
      <c r="B58" s="172">
        <v>1177</v>
      </c>
      <c r="C58" s="302">
        <v>0.95</v>
      </c>
      <c r="D58" s="172">
        <v>0</v>
      </c>
      <c r="E58" s="302">
        <v>0</v>
      </c>
      <c r="F58" s="172">
        <v>0</v>
      </c>
      <c r="G58" s="302">
        <v>0</v>
      </c>
      <c r="H58" s="172">
        <v>1177</v>
      </c>
      <c r="I58" s="303">
        <v>0.95</v>
      </c>
      <c r="J58" s="264">
        <v>1824.7</v>
      </c>
      <c r="K58" s="69">
        <v>1793.9</v>
      </c>
      <c r="L58" s="135">
        <f t="shared" si="0"/>
        <v>30.799999999999955</v>
      </c>
      <c r="M58" s="306">
        <f t="shared" si="1"/>
        <v>1.7169295947377194</v>
      </c>
      <c r="N58" s="78">
        <f>Margins!B58</f>
        <v>150</v>
      </c>
      <c r="O58" s="25">
        <f t="shared" si="2"/>
        <v>0</v>
      </c>
      <c r="P58" s="25">
        <f t="shared" si="3"/>
        <v>0</v>
      </c>
      <c r="R58" s="25"/>
    </row>
    <row r="59" spans="1:18" ht="13.5">
      <c r="A59" s="193" t="s">
        <v>414</v>
      </c>
      <c r="B59" s="172">
        <v>1107</v>
      </c>
      <c r="C59" s="302">
        <v>-0.2</v>
      </c>
      <c r="D59" s="172">
        <v>1</v>
      </c>
      <c r="E59" s="302">
        <v>0</v>
      </c>
      <c r="F59" s="172">
        <v>0</v>
      </c>
      <c r="G59" s="302">
        <v>0</v>
      </c>
      <c r="H59" s="172">
        <v>1108</v>
      </c>
      <c r="I59" s="303">
        <v>-0.2</v>
      </c>
      <c r="J59" s="264">
        <v>1072.95</v>
      </c>
      <c r="K59" s="69">
        <v>1092.2</v>
      </c>
      <c r="L59" s="135">
        <f t="shared" si="0"/>
        <v>-19.25</v>
      </c>
      <c r="M59" s="306">
        <f t="shared" si="1"/>
        <v>-1.7624977110419338</v>
      </c>
      <c r="N59" s="78">
        <f>Margins!B59</f>
        <v>200</v>
      </c>
      <c r="O59" s="25">
        <f t="shared" si="2"/>
        <v>200</v>
      </c>
      <c r="P59" s="25">
        <f t="shared" si="3"/>
        <v>0</v>
      </c>
      <c r="R59" s="25"/>
    </row>
    <row r="60" spans="1:16" ht="13.5">
      <c r="A60" s="193" t="s">
        <v>220</v>
      </c>
      <c r="B60" s="172">
        <v>639</v>
      </c>
      <c r="C60" s="302">
        <v>1.17</v>
      </c>
      <c r="D60" s="172">
        <v>15</v>
      </c>
      <c r="E60" s="302">
        <v>0.5</v>
      </c>
      <c r="F60" s="172">
        <v>0</v>
      </c>
      <c r="G60" s="302">
        <v>-1</v>
      </c>
      <c r="H60" s="172">
        <v>654</v>
      </c>
      <c r="I60" s="303">
        <v>1.14</v>
      </c>
      <c r="J60" s="264">
        <v>113.35</v>
      </c>
      <c r="K60" s="69">
        <v>118.3</v>
      </c>
      <c r="L60" s="135">
        <f t="shared" si="0"/>
        <v>-4.950000000000003</v>
      </c>
      <c r="M60" s="306">
        <f t="shared" si="1"/>
        <v>-4.18427726120034</v>
      </c>
      <c r="N60" s="78">
        <f>Margins!B60</f>
        <v>2400</v>
      </c>
      <c r="O60" s="25">
        <f t="shared" si="2"/>
        <v>36000</v>
      </c>
      <c r="P60" s="25">
        <f t="shared" si="3"/>
        <v>0</v>
      </c>
    </row>
    <row r="61" spans="1:18" ht="13.5">
      <c r="A61" s="193" t="s">
        <v>164</v>
      </c>
      <c r="B61" s="172">
        <v>315</v>
      </c>
      <c r="C61" s="302">
        <v>-0.21</v>
      </c>
      <c r="D61" s="172">
        <v>17</v>
      </c>
      <c r="E61" s="302">
        <v>-0.56</v>
      </c>
      <c r="F61" s="172">
        <v>4</v>
      </c>
      <c r="G61" s="302">
        <v>-0.43</v>
      </c>
      <c r="H61" s="172">
        <v>336</v>
      </c>
      <c r="I61" s="303">
        <v>-0.24</v>
      </c>
      <c r="J61" s="264">
        <v>53.85</v>
      </c>
      <c r="K61" s="69">
        <v>54.35</v>
      </c>
      <c r="L61" s="135">
        <f t="shared" si="0"/>
        <v>-0.5</v>
      </c>
      <c r="M61" s="306">
        <f t="shared" si="1"/>
        <v>-0.9199632014719411</v>
      </c>
      <c r="N61" s="78">
        <f>Margins!B61</f>
        <v>5650</v>
      </c>
      <c r="O61" s="25">
        <f t="shared" si="2"/>
        <v>96050</v>
      </c>
      <c r="P61" s="25">
        <f t="shared" si="3"/>
        <v>22600</v>
      </c>
      <c r="R61" s="103"/>
    </row>
    <row r="62" spans="1:16" ht="13.5">
      <c r="A62" s="193" t="s">
        <v>165</v>
      </c>
      <c r="B62" s="172">
        <v>61</v>
      </c>
      <c r="C62" s="302">
        <v>-0.69</v>
      </c>
      <c r="D62" s="172">
        <v>0</v>
      </c>
      <c r="E62" s="302">
        <v>0</v>
      </c>
      <c r="F62" s="172">
        <v>0</v>
      </c>
      <c r="G62" s="302">
        <v>0</v>
      </c>
      <c r="H62" s="172">
        <v>61</v>
      </c>
      <c r="I62" s="303">
        <v>-0.69</v>
      </c>
      <c r="J62" s="264">
        <v>279.1</v>
      </c>
      <c r="K62" s="69">
        <v>280.2</v>
      </c>
      <c r="L62" s="135">
        <f t="shared" si="0"/>
        <v>-1.099999999999966</v>
      </c>
      <c r="M62" s="306">
        <f t="shared" si="1"/>
        <v>-0.3925767309064832</v>
      </c>
      <c r="N62" s="78">
        <f>Margins!B62</f>
        <v>1300</v>
      </c>
      <c r="O62" s="25">
        <f t="shared" si="2"/>
        <v>0</v>
      </c>
      <c r="P62" s="25">
        <f t="shared" si="3"/>
        <v>0</v>
      </c>
    </row>
    <row r="63" spans="1:16" ht="13.5">
      <c r="A63" s="193" t="s">
        <v>415</v>
      </c>
      <c r="B63" s="172">
        <v>4908</v>
      </c>
      <c r="C63" s="302">
        <v>3.57</v>
      </c>
      <c r="D63" s="172">
        <v>1</v>
      </c>
      <c r="E63" s="302">
        <v>0</v>
      </c>
      <c r="F63" s="172">
        <v>0</v>
      </c>
      <c r="G63" s="302">
        <v>0</v>
      </c>
      <c r="H63" s="172">
        <v>4909</v>
      </c>
      <c r="I63" s="303">
        <v>3.57</v>
      </c>
      <c r="J63" s="264">
        <v>2664.35</v>
      </c>
      <c r="K63" s="69">
        <v>2440.1</v>
      </c>
      <c r="L63" s="135">
        <f t="shared" si="0"/>
        <v>224.25</v>
      </c>
      <c r="M63" s="306">
        <f t="shared" si="1"/>
        <v>9.190197123068728</v>
      </c>
      <c r="N63" s="78">
        <f>Margins!B63</f>
        <v>150</v>
      </c>
      <c r="O63" s="25">
        <f t="shared" si="2"/>
        <v>150</v>
      </c>
      <c r="P63" s="25">
        <f t="shared" si="3"/>
        <v>0</v>
      </c>
    </row>
    <row r="64" spans="1:16" ht="13.5">
      <c r="A64" s="193" t="s">
        <v>89</v>
      </c>
      <c r="B64" s="172">
        <v>1033</v>
      </c>
      <c r="C64" s="302">
        <v>-0.12</v>
      </c>
      <c r="D64" s="172">
        <v>8</v>
      </c>
      <c r="E64" s="302">
        <v>-0.65</v>
      </c>
      <c r="F64" s="172">
        <v>4</v>
      </c>
      <c r="G64" s="302">
        <v>0</v>
      </c>
      <c r="H64" s="172">
        <v>1045</v>
      </c>
      <c r="I64" s="303">
        <v>-0.13</v>
      </c>
      <c r="J64" s="264">
        <v>291.45</v>
      </c>
      <c r="K64" s="69">
        <v>293.5</v>
      </c>
      <c r="L64" s="135">
        <f t="shared" si="0"/>
        <v>-2.0500000000000114</v>
      </c>
      <c r="M64" s="306">
        <f t="shared" si="1"/>
        <v>-0.6984667802385047</v>
      </c>
      <c r="N64" s="78">
        <f>Margins!B64</f>
        <v>750</v>
      </c>
      <c r="O64" s="25">
        <f t="shared" si="2"/>
        <v>6000</v>
      </c>
      <c r="P64" s="25">
        <f t="shared" si="3"/>
        <v>3000</v>
      </c>
    </row>
    <row r="65" spans="1:16" ht="13.5">
      <c r="A65" s="193" t="s">
        <v>287</v>
      </c>
      <c r="B65" s="172">
        <v>248</v>
      </c>
      <c r="C65" s="302">
        <v>-0.52</v>
      </c>
      <c r="D65" s="172">
        <v>1</v>
      </c>
      <c r="E65" s="302">
        <v>-0.67</v>
      </c>
      <c r="F65" s="172">
        <v>0</v>
      </c>
      <c r="G65" s="302">
        <v>0</v>
      </c>
      <c r="H65" s="172">
        <v>249</v>
      </c>
      <c r="I65" s="303">
        <v>-0.52</v>
      </c>
      <c r="J65" s="264">
        <v>176.1</v>
      </c>
      <c r="K65" s="69">
        <v>177.6</v>
      </c>
      <c r="L65" s="135">
        <f t="shared" si="0"/>
        <v>-1.5</v>
      </c>
      <c r="M65" s="306">
        <f t="shared" si="1"/>
        <v>-0.8445945945945946</v>
      </c>
      <c r="N65" s="78">
        <f>Margins!B65</f>
        <v>2000</v>
      </c>
      <c r="O65" s="25">
        <f t="shared" si="2"/>
        <v>2000</v>
      </c>
      <c r="P65" s="25">
        <f t="shared" si="3"/>
        <v>0</v>
      </c>
    </row>
    <row r="66" spans="1:16" ht="13.5">
      <c r="A66" s="193" t="s">
        <v>416</v>
      </c>
      <c r="B66" s="172">
        <v>1380</v>
      </c>
      <c r="C66" s="302">
        <v>-0.46</v>
      </c>
      <c r="D66" s="172">
        <v>0</v>
      </c>
      <c r="E66" s="302">
        <v>0</v>
      </c>
      <c r="F66" s="172">
        <v>0</v>
      </c>
      <c r="G66" s="302">
        <v>0</v>
      </c>
      <c r="H66" s="172">
        <v>1380</v>
      </c>
      <c r="I66" s="303">
        <v>-0.46</v>
      </c>
      <c r="J66" s="264">
        <v>597.1</v>
      </c>
      <c r="K66" s="69">
        <v>600.9</v>
      </c>
      <c r="L66" s="135">
        <f t="shared" si="0"/>
        <v>-3.7999999999999545</v>
      </c>
      <c r="M66" s="306">
        <f t="shared" si="1"/>
        <v>-0.6323847561990272</v>
      </c>
      <c r="N66" s="78">
        <f>Margins!B66</f>
        <v>350</v>
      </c>
      <c r="O66" s="25">
        <f t="shared" si="2"/>
        <v>0</v>
      </c>
      <c r="P66" s="25">
        <f t="shared" si="3"/>
        <v>0</v>
      </c>
    </row>
    <row r="67" spans="1:16" ht="13.5">
      <c r="A67" s="193" t="s">
        <v>271</v>
      </c>
      <c r="B67" s="172">
        <v>1160</v>
      </c>
      <c r="C67" s="302">
        <v>1.72</v>
      </c>
      <c r="D67" s="172">
        <v>3</v>
      </c>
      <c r="E67" s="302">
        <v>-0.25</v>
      </c>
      <c r="F67" s="172">
        <v>0</v>
      </c>
      <c r="G67" s="302">
        <v>0</v>
      </c>
      <c r="H67" s="172">
        <v>1163</v>
      </c>
      <c r="I67" s="303">
        <v>1.7</v>
      </c>
      <c r="J67" s="264">
        <v>294.5</v>
      </c>
      <c r="K67" s="69">
        <v>292</v>
      </c>
      <c r="L67" s="135">
        <f t="shared" si="0"/>
        <v>2.5</v>
      </c>
      <c r="M67" s="306">
        <f t="shared" si="1"/>
        <v>0.8561643835616438</v>
      </c>
      <c r="N67" s="78">
        <f>Margins!B67</f>
        <v>1200</v>
      </c>
      <c r="O67" s="25">
        <f t="shared" si="2"/>
        <v>3600</v>
      </c>
      <c r="P67" s="25">
        <f t="shared" si="3"/>
        <v>0</v>
      </c>
    </row>
    <row r="68" spans="1:16" ht="13.5">
      <c r="A68" s="193" t="s">
        <v>221</v>
      </c>
      <c r="B68" s="172">
        <v>360</v>
      </c>
      <c r="C68" s="302">
        <v>0.23</v>
      </c>
      <c r="D68" s="172">
        <v>0</v>
      </c>
      <c r="E68" s="302">
        <v>-1</v>
      </c>
      <c r="F68" s="172">
        <v>0</v>
      </c>
      <c r="G68" s="302">
        <v>0</v>
      </c>
      <c r="H68" s="172">
        <v>360</v>
      </c>
      <c r="I68" s="303">
        <v>0.22</v>
      </c>
      <c r="J68" s="264">
        <v>1281.5</v>
      </c>
      <c r="K68" s="69">
        <v>1281.65</v>
      </c>
      <c r="L68" s="135">
        <f t="shared" si="0"/>
        <v>-0.15000000000009095</v>
      </c>
      <c r="M68" s="306">
        <f t="shared" si="1"/>
        <v>-0.01170366324660328</v>
      </c>
      <c r="N68" s="78">
        <f>Margins!B68</f>
        <v>300</v>
      </c>
      <c r="O68" s="25">
        <f t="shared" si="2"/>
        <v>0</v>
      </c>
      <c r="P68" s="25">
        <f t="shared" si="3"/>
        <v>0</v>
      </c>
    </row>
    <row r="69" spans="1:16" ht="13.5">
      <c r="A69" s="193" t="s">
        <v>233</v>
      </c>
      <c r="B69" s="172">
        <v>7160</v>
      </c>
      <c r="C69" s="302">
        <v>-0.32</v>
      </c>
      <c r="D69" s="172">
        <v>33</v>
      </c>
      <c r="E69" s="302">
        <v>-0.33</v>
      </c>
      <c r="F69" s="172">
        <v>2</v>
      </c>
      <c r="G69" s="302">
        <v>-0.5</v>
      </c>
      <c r="H69" s="172">
        <v>7195</v>
      </c>
      <c r="I69" s="303">
        <v>-0.32</v>
      </c>
      <c r="J69" s="264">
        <v>494.05</v>
      </c>
      <c r="K69" s="69">
        <v>491.05</v>
      </c>
      <c r="L69" s="135">
        <f t="shared" si="0"/>
        <v>3</v>
      </c>
      <c r="M69" s="306">
        <f t="shared" si="1"/>
        <v>0.6109357499236331</v>
      </c>
      <c r="N69" s="78">
        <f>Margins!B69</f>
        <v>1000</v>
      </c>
      <c r="O69" s="25">
        <f t="shared" si="2"/>
        <v>33000</v>
      </c>
      <c r="P69" s="25">
        <f t="shared" si="3"/>
        <v>2000</v>
      </c>
    </row>
    <row r="70" spans="1:16" ht="13.5">
      <c r="A70" s="193" t="s">
        <v>166</v>
      </c>
      <c r="B70" s="172">
        <v>229</v>
      </c>
      <c r="C70" s="302">
        <v>-0.46</v>
      </c>
      <c r="D70" s="172">
        <v>7</v>
      </c>
      <c r="E70" s="302">
        <v>-0.36</v>
      </c>
      <c r="F70" s="172">
        <v>1</v>
      </c>
      <c r="G70" s="302">
        <v>0</v>
      </c>
      <c r="H70" s="172">
        <v>237</v>
      </c>
      <c r="I70" s="303">
        <v>-0.46</v>
      </c>
      <c r="J70" s="264">
        <v>107.2</v>
      </c>
      <c r="K70" s="69">
        <v>108.8</v>
      </c>
      <c r="L70" s="135">
        <f t="shared" si="0"/>
        <v>-1.5999999999999943</v>
      </c>
      <c r="M70" s="306">
        <f t="shared" si="1"/>
        <v>-1.4705882352941124</v>
      </c>
      <c r="N70" s="78">
        <f>Margins!B70</f>
        <v>2950</v>
      </c>
      <c r="O70" s="25">
        <f t="shared" si="2"/>
        <v>20650</v>
      </c>
      <c r="P70" s="25">
        <f t="shared" si="3"/>
        <v>2950</v>
      </c>
    </row>
    <row r="71" spans="1:16" ht="13.5">
      <c r="A71" s="193" t="s">
        <v>222</v>
      </c>
      <c r="B71" s="172">
        <v>1300</v>
      </c>
      <c r="C71" s="302">
        <v>0.24</v>
      </c>
      <c r="D71" s="172">
        <v>0</v>
      </c>
      <c r="E71" s="302">
        <v>0</v>
      </c>
      <c r="F71" s="172">
        <v>0</v>
      </c>
      <c r="G71" s="302">
        <v>0</v>
      </c>
      <c r="H71" s="172">
        <v>1300</v>
      </c>
      <c r="I71" s="303">
        <v>0.24</v>
      </c>
      <c r="J71" s="264">
        <v>2421.1</v>
      </c>
      <c r="K71" s="69">
        <v>2450.85</v>
      </c>
      <c r="L71" s="135">
        <f aca="true" t="shared" si="4" ref="L71:L134">J71-K71</f>
        <v>-29.75</v>
      </c>
      <c r="M71" s="306">
        <f aca="true" t="shared" si="5" ref="M71:M134">L71/K71*100</f>
        <v>-1.2138645775955281</v>
      </c>
      <c r="N71" s="78">
        <f>Margins!B71</f>
        <v>88</v>
      </c>
      <c r="O71" s="25">
        <f aca="true" t="shared" si="6" ref="O71:O134">D71*N71</f>
        <v>0</v>
      </c>
      <c r="P71" s="25">
        <f aca="true" t="shared" si="7" ref="P71:P134">F71*N71</f>
        <v>0</v>
      </c>
    </row>
    <row r="72" spans="1:16" ht="13.5">
      <c r="A72" s="193" t="s">
        <v>288</v>
      </c>
      <c r="B72" s="172">
        <v>1720</v>
      </c>
      <c r="C72" s="302">
        <v>-0.35</v>
      </c>
      <c r="D72" s="172">
        <v>63</v>
      </c>
      <c r="E72" s="302">
        <v>-0.53</v>
      </c>
      <c r="F72" s="172">
        <v>4</v>
      </c>
      <c r="G72" s="302">
        <v>-0.5</v>
      </c>
      <c r="H72" s="172">
        <v>1787</v>
      </c>
      <c r="I72" s="303">
        <v>-0.36</v>
      </c>
      <c r="J72" s="264">
        <v>211.9</v>
      </c>
      <c r="K72" s="69">
        <v>212.4</v>
      </c>
      <c r="L72" s="135">
        <f t="shared" si="4"/>
        <v>-0.5</v>
      </c>
      <c r="M72" s="306">
        <f t="shared" si="5"/>
        <v>-0.23540489642184556</v>
      </c>
      <c r="N72" s="78">
        <f>Margins!B72</f>
        <v>1500</v>
      </c>
      <c r="O72" s="25">
        <f t="shared" si="6"/>
        <v>94500</v>
      </c>
      <c r="P72" s="25">
        <f t="shared" si="7"/>
        <v>6000</v>
      </c>
    </row>
    <row r="73" spans="1:16" ht="13.5">
      <c r="A73" s="193" t="s">
        <v>289</v>
      </c>
      <c r="B73" s="172">
        <v>454</v>
      </c>
      <c r="C73" s="302">
        <v>0.14</v>
      </c>
      <c r="D73" s="172">
        <v>2</v>
      </c>
      <c r="E73" s="302">
        <v>1</v>
      </c>
      <c r="F73" s="172">
        <v>0</v>
      </c>
      <c r="G73" s="302">
        <v>0</v>
      </c>
      <c r="H73" s="172">
        <v>456</v>
      </c>
      <c r="I73" s="303">
        <v>0.14</v>
      </c>
      <c r="J73" s="264">
        <v>145.25</v>
      </c>
      <c r="K73" s="69">
        <v>147.8</v>
      </c>
      <c r="L73" s="135">
        <f t="shared" si="4"/>
        <v>-2.5500000000000114</v>
      </c>
      <c r="M73" s="306">
        <f t="shared" si="5"/>
        <v>-1.725304465493918</v>
      </c>
      <c r="N73" s="78">
        <f>Margins!B73</f>
        <v>1400</v>
      </c>
      <c r="O73" s="25">
        <f t="shared" si="6"/>
        <v>2800</v>
      </c>
      <c r="P73" s="25">
        <f t="shared" si="7"/>
        <v>0</v>
      </c>
    </row>
    <row r="74" spans="1:16" ht="13.5">
      <c r="A74" s="193" t="s">
        <v>195</v>
      </c>
      <c r="B74" s="172">
        <v>2493</v>
      </c>
      <c r="C74" s="302">
        <v>1.23</v>
      </c>
      <c r="D74" s="172">
        <v>196</v>
      </c>
      <c r="E74" s="302">
        <v>2.11</v>
      </c>
      <c r="F74" s="172">
        <v>16</v>
      </c>
      <c r="G74" s="302">
        <v>3</v>
      </c>
      <c r="H74" s="172">
        <v>2705</v>
      </c>
      <c r="I74" s="303">
        <v>1.29</v>
      </c>
      <c r="J74" s="264">
        <v>109.55</v>
      </c>
      <c r="K74" s="69">
        <v>110.7</v>
      </c>
      <c r="L74" s="135">
        <f t="shared" si="4"/>
        <v>-1.1500000000000057</v>
      </c>
      <c r="M74" s="306">
        <f t="shared" si="5"/>
        <v>-1.0388437217705562</v>
      </c>
      <c r="N74" s="78">
        <f>Margins!B74</f>
        <v>2062</v>
      </c>
      <c r="O74" s="25">
        <f t="shared" si="6"/>
        <v>404152</v>
      </c>
      <c r="P74" s="25">
        <f t="shared" si="7"/>
        <v>32992</v>
      </c>
    </row>
    <row r="75" spans="1:18" ht="13.5">
      <c r="A75" s="193" t="s">
        <v>290</v>
      </c>
      <c r="B75" s="172">
        <v>2810</v>
      </c>
      <c r="C75" s="302">
        <v>-0.09</v>
      </c>
      <c r="D75" s="172">
        <v>70</v>
      </c>
      <c r="E75" s="302">
        <v>-0.2</v>
      </c>
      <c r="F75" s="172">
        <v>7</v>
      </c>
      <c r="G75" s="302">
        <v>0.75</v>
      </c>
      <c r="H75" s="172">
        <v>2887</v>
      </c>
      <c r="I75" s="303">
        <v>-0.1</v>
      </c>
      <c r="J75" s="264">
        <v>98.65</v>
      </c>
      <c r="K75" s="69">
        <v>99.6</v>
      </c>
      <c r="L75" s="135">
        <f t="shared" si="4"/>
        <v>-0.9499999999999886</v>
      </c>
      <c r="M75" s="306">
        <f t="shared" si="5"/>
        <v>-0.9538152610441654</v>
      </c>
      <c r="N75" s="78">
        <f>Margins!B75</f>
        <v>1400</v>
      </c>
      <c r="O75" s="25">
        <f t="shared" si="6"/>
        <v>98000</v>
      </c>
      <c r="P75" s="25">
        <f t="shared" si="7"/>
        <v>9800</v>
      </c>
      <c r="R75" s="25"/>
    </row>
    <row r="76" spans="1:16" ht="13.5">
      <c r="A76" s="193" t="s">
        <v>197</v>
      </c>
      <c r="B76" s="172">
        <v>2908</v>
      </c>
      <c r="C76" s="302">
        <v>1.11</v>
      </c>
      <c r="D76" s="172">
        <v>9</v>
      </c>
      <c r="E76" s="302">
        <v>2</v>
      </c>
      <c r="F76" s="172">
        <v>0</v>
      </c>
      <c r="G76" s="302">
        <v>0</v>
      </c>
      <c r="H76" s="172">
        <v>2917</v>
      </c>
      <c r="I76" s="303">
        <v>1.11</v>
      </c>
      <c r="J76" s="264">
        <v>347.75</v>
      </c>
      <c r="K76" s="69">
        <v>338.1</v>
      </c>
      <c r="L76" s="135">
        <f t="shared" si="4"/>
        <v>9.649999999999977</v>
      </c>
      <c r="M76" s="306">
        <f t="shared" si="5"/>
        <v>2.8541851523217914</v>
      </c>
      <c r="N76" s="78">
        <f>Margins!B76</f>
        <v>650</v>
      </c>
      <c r="O76" s="25">
        <f t="shared" si="6"/>
        <v>5850</v>
      </c>
      <c r="P76" s="25">
        <f t="shared" si="7"/>
        <v>0</v>
      </c>
    </row>
    <row r="77" spans="1:18" ht="13.5">
      <c r="A77" s="193" t="s">
        <v>4</v>
      </c>
      <c r="B77" s="172">
        <v>1562</v>
      </c>
      <c r="C77" s="302">
        <v>-0.05</v>
      </c>
      <c r="D77" s="172">
        <v>0</v>
      </c>
      <c r="E77" s="302">
        <v>0</v>
      </c>
      <c r="F77" s="172">
        <v>0</v>
      </c>
      <c r="G77" s="302">
        <v>0</v>
      </c>
      <c r="H77" s="172">
        <v>1562</v>
      </c>
      <c r="I77" s="303">
        <v>-0.05</v>
      </c>
      <c r="J77" s="264">
        <v>1819.7</v>
      </c>
      <c r="K77" s="69">
        <v>1833.1</v>
      </c>
      <c r="L77" s="135">
        <f t="shared" si="4"/>
        <v>-13.399999999999864</v>
      </c>
      <c r="M77" s="306">
        <f t="shared" si="5"/>
        <v>-0.7310021275434981</v>
      </c>
      <c r="N77" s="78">
        <f>Margins!B77</f>
        <v>150</v>
      </c>
      <c r="O77" s="25">
        <f t="shared" si="6"/>
        <v>0</v>
      </c>
      <c r="P77" s="25">
        <f t="shared" si="7"/>
        <v>0</v>
      </c>
      <c r="R77" s="25"/>
    </row>
    <row r="78" spans="1:18" ht="13.5">
      <c r="A78" s="193" t="s">
        <v>79</v>
      </c>
      <c r="B78" s="172">
        <v>2460</v>
      </c>
      <c r="C78" s="302">
        <v>-0.02</v>
      </c>
      <c r="D78" s="172">
        <v>0</v>
      </c>
      <c r="E78" s="302">
        <v>-1</v>
      </c>
      <c r="F78" s="172">
        <v>0</v>
      </c>
      <c r="G78" s="302">
        <v>0</v>
      </c>
      <c r="H78" s="172">
        <v>2460</v>
      </c>
      <c r="I78" s="303">
        <v>-0.02</v>
      </c>
      <c r="J78" s="264">
        <v>1105.55</v>
      </c>
      <c r="K78" s="69">
        <v>1127.2</v>
      </c>
      <c r="L78" s="135">
        <f t="shared" si="4"/>
        <v>-21.65000000000009</v>
      </c>
      <c r="M78" s="306">
        <f t="shared" si="5"/>
        <v>-1.9206884315117183</v>
      </c>
      <c r="N78" s="78">
        <f>Margins!B78</f>
        <v>200</v>
      </c>
      <c r="O78" s="25">
        <f t="shared" si="6"/>
        <v>0</v>
      </c>
      <c r="P78" s="25">
        <f t="shared" si="7"/>
        <v>0</v>
      </c>
      <c r="R78" s="25"/>
    </row>
    <row r="79" spans="1:16" ht="13.5">
      <c r="A79" s="193" t="s">
        <v>196</v>
      </c>
      <c r="B79" s="172">
        <v>1006</v>
      </c>
      <c r="C79" s="302">
        <v>1.08</v>
      </c>
      <c r="D79" s="172">
        <v>6</v>
      </c>
      <c r="E79" s="302">
        <v>0</v>
      </c>
      <c r="F79" s="172">
        <v>1</v>
      </c>
      <c r="G79" s="302">
        <v>0</v>
      </c>
      <c r="H79" s="172">
        <v>1013</v>
      </c>
      <c r="I79" s="303">
        <v>1.1</v>
      </c>
      <c r="J79" s="264">
        <v>701.2</v>
      </c>
      <c r="K79" s="69">
        <v>716.35</v>
      </c>
      <c r="L79" s="135">
        <f t="shared" si="4"/>
        <v>-15.149999999999977</v>
      </c>
      <c r="M79" s="306">
        <f t="shared" si="5"/>
        <v>-2.114887973755842</v>
      </c>
      <c r="N79" s="78">
        <f>Margins!B79</f>
        <v>400</v>
      </c>
      <c r="O79" s="25">
        <f t="shared" si="6"/>
        <v>2400</v>
      </c>
      <c r="P79" s="25">
        <f t="shared" si="7"/>
        <v>400</v>
      </c>
    </row>
    <row r="80" spans="1:16" ht="13.5">
      <c r="A80" s="193" t="s">
        <v>5</v>
      </c>
      <c r="B80" s="172">
        <v>14894</v>
      </c>
      <c r="C80" s="302">
        <v>0.69</v>
      </c>
      <c r="D80" s="172">
        <v>2072</v>
      </c>
      <c r="E80" s="302">
        <v>1.21</v>
      </c>
      <c r="F80" s="172">
        <v>341</v>
      </c>
      <c r="G80" s="302">
        <v>3.26</v>
      </c>
      <c r="H80" s="172">
        <v>17307</v>
      </c>
      <c r="I80" s="303">
        <v>0.76</v>
      </c>
      <c r="J80" s="264">
        <v>153</v>
      </c>
      <c r="K80" s="69">
        <v>148.85</v>
      </c>
      <c r="L80" s="135">
        <f t="shared" si="4"/>
        <v>4.150000000000006</v>
      </c>
      <c r="M80" s="306">
        <f t="shared" si="5"/>
        <v>2.7880416526704774</v>
      </c>
      <c r="N80" s="78">
        <f>Margins!B80</f>
        <v>1595</v>
      </c>
      <c r="O80" s="25">
        <f t="shared" si="6"/>
        <v>3304840</v>
      </c>
      <c r="P80" s="25">
        <f t="shared" si="7"/>
        <v>543895</v>
      </c>
    </row>
    <row r="81" spans="1:16" ht="13.5">
      <c r="A81" s="193" t="s">
        <v>198</v>
      </c>
      <c r="B81" s="172">
        <v>2782</v>
      </c>
      <c r="C81" s="302">
        <v>-0.16</v>
      </c>
      <c r="D81" s="172">
        <v>370</v>
      </c>
      <c r="E81" s="302">
        <v>0.15</v>
      </c>
      <c r="F81" s="172">
        <v>79</v>
      </c>
      <c r="G81" s="302">
        <v>1.55</v>
      </c>
      <c r="H81" s="172">
        <v>3231</v>
      </c>
      <c r="I81" s="303">
        <v>-0.12</v>
      </c>
      <c r="J81" s="264">
        <v>191.55</v>
      </c>
      <c r="K81" s="69">
        <v>195.6</v>
      </c>
      <c r="L81" s="135">
        <f t="shared" si="4"/>
        <v>-4.049999999999983</v>
      </c>
      <c r="M81" s="306">
        <f t="shared" si="5"/>
        <v>-2.070552147239255</v>
      </c>
      <c r="N81" s="78">
        <f>Margins!B81</f>
        <v>1000</v>
      </c>
      <c r="O81" s="25">
        <f t="shared" si="6"/>
        <v>370000</v>
      </c>
      <c r="P81" s="25">
        <f t="shared" si="7"/>
        <v>79000</v>
      </c>
    </row>
    <row r="82" spans="1:16" ht="13.5">
      <c r="A82" s="193" t="s">
        <v>199</v>
      </c>
      <c r="B82" s="172">
        <v>853</v>
      </c>
      <c r="C82" s="302">
        <v>-0.01</v>
      </c>
      <c r="D82" s="172">
        <v>8</v>
      </c>
      <c r="E82" s="302">
        <v>-0.53</v>
      </c>
      <c r="F82" s="172">
        <v>7</v>
      </c>
      <c r="G82" s="302">
        <v>6</v>
      </c>
      <c r="H82" s="172">
        <v>868</v>
      </c>
      <c r="I82" s="303">
        <v>-0.02</v>
      </c>
      <c r="J82" s="264">
        <v>271.85</v>
      </c>
      <c r="K82" s="69">
        <v>277</v>
      </c>
      <c r="L82" s="135">
        <f t="shared" si="4"/>
        <v>-5.149999999999977</v>
      </c>
      <c r="M82" s="306">
        <f t="shared" si="5"/>
        <v>-1.859205776173277</v>
      </c>
      <c r="N82" s="78">
        <f>Margins!B82</f>
        <v>1300</v>
      </c>
      <c r="O82" s="25">
        <f t="shared" si="6"/>
        <v>10400</v>
      </c>
      <c r="P82" s="25">
        <f t="shared" si="7"/>
        <v>9100</v>
      </c>
    </row>
    <row r="83" spans="1:16" ht="13.5">
      <c r="A83" s="193" t="s">
        <v>401</v>
      </c>
      <c r="B83" s="172">
        <v>402</v>
      </c>
      <c r="C83" s="302">
        <v>-0.31</v>
      </c>
      <c r="D83" s="172">
        <v>0</v>
      </c>
      <c r="E83" s="302">
        <v>0</v>
      </c>
      <c r="F83" s="172">
        <v>0</v>
      </c>
      <c r="G83" s="302">
        <v>0</v>
      </c>
      <c r="H83" s="172">
        <v>402</v>
      </c>
      <c r="I83" s="303">
        <v>-0.31</v>
      </c>
      <c r="J83" s="264">
        <v>545.35</v>
      </c>
      <c r="K83" s="264">
        <v>556.15</v>
      </c>
      <c r="L83" s="135">
        <f t="shared" si="4"/>
        <v>-10.799999999999955</v>
      </c>
      <c r="M83" s="306">
        <f t="shared" si="5"/>
        <v>-1.9419221433066538</v>
      </c>
      <c r="N83" s="78">
        <f>Margins!B83</f>
        <v>250</v>
      </c>
      <c r="O83" s="25">
        <f t="shared" si="6"/>
        <v>0</v>
      </c>
      <c r="P83" s="25">
        <f t="shared" si="7"/>
        <v>0</v>
      </c>
    </row>
    <row r="84" spans="1:16" ht="13.5">
      <c r="A84" s="193" t="s">
        <v>417</v>
      </c>
      <c r="B84" s="172">
        <v>241</v>
      </c>
      <c r="C84" s="302">
        <v>-0.18</v>
      </c>
      <c r="D84" s="172">
        <v>9</v>
      </c>
      <c r="E84" s="302">
        <v>-0.25</v>
      </c>
      <c r="F84" s="172">
        <v>0</v>
      </c>
      <c r="G84" s="302">
        <v>0</v>
      </c>
      <c r="H84" s="172">
        <v>250</v>
      </c>
      <c r="I84" s="303">
        <v>-0.19</v>
      </c>
      <c r="J84" s="264">
        <v>55.35</v>
      </c>
      <c r="K84" s="69">
        <v>56.15</v>
      </c>
      <c r="L84" s="135">
        <f t="shared" si="4"/>
        <v>-0.7999999999999972</v>
      </c>
      <c r="M84" s="306">
        <f t="shared" si="5"/>
        <v>-1.424755120213708</v>
      </c>
      <c r="N84" s="78">
        <f>Margins!B84</f>
        <v>3750</v>
      </c>
      <c r="O84" s="25">
        <f t="shared" si="6"/>
        <v>33750</v>
      </c>
      <c r="P84" s="25">
        <f t="shared" si="7"/>
        <v>0</v>
      </c>
    </row>
    <row r="85" spans="1:18" ht="13.5">
      <c r="A85" s="193" t="s">
        <v>43</v>
      </c>
      <c r="B85" s="172">
        <v>2059</v>
      </c>
      <c r="C85" s="302">
        <v>-0.37</v>
      </c>
      <c r="D85" s="172">
        <v>0</v>
      </c>
      <c r="E85" s="302">
        <v>-1</v>
      </c>
      <c r="F85" s="172">
        <v>0</v>
      </c>
      <c r="G85" s="302">
        <v>-1</v>
      </c>
      <c r="H85" s="172">
        <v>2059</v>
      </c>
      <c r="I85" s="303">
        <v>-0.37</v>
      </c>
      <c r="J85" s="264">
        <v>2402</v>
      </c>
      <c r="K85" s="69">
        <v>2373.65</v>
      </c>
      <c r="L85" s="135">
        <f t="shared" si="4"/>
        <v>28.34999999999991</v>
      </c>
      <c r="M85" s="306">
        <f t="shared" si="5"/>
        <v>1.194363111663468</v>
      </c>
      <c r="N85" s="78">
        <f>Margins!B85</f>
        <v>150</v>
      </c>
      <c r="O85" s="25">
        <f t="shared" si="6"/>
        <v>0</v>
      </c>
      <c r="P85" s="25">
        <f t="shared" si="7"/>
        <v>0</v>
      </c>
      <c r="R85" s="25"/>
    </row>
    <row r="86" spans="1:18" ht="13.5">
      <c r="A86" s="193" t="s">
        <v>200</v>
      </c>
      <c r="B86" s="172">
        <v>7644</v>
      </c>
      <c r="C86" s="302">
        <v>-0.22</v>
      </c>
      <c r="D86" s="172">
        <v>306</v>
      </c>
      <c r="E86" s="302">
        <v>0.34</v>
      </c>
      <c r="F86" s="172">
        <v>26</v>
      </c>
      <c r="G86" s="302">
        <v>-0.1</v>
      </c>
      <c r="H86" s="172">
        <v>7976</v>
      </c>
      <c r="I86" s="303">
        <v>-0.21</v>
      </c>
      <c r="J86" s="264">
        <v>909.1</v>
      </c>
      <c r="K86" s="69">
        <v>911.2</v>
      </c>
      <c r="L86" s="135">
        <f t="shared" si="4"/>
        <v>-2.1000000000000227</v>
      </c>
      <c r="M86" s="306">
        <f t="shared" si="5"/>
        <v>-0.2304653204565433</v>
      </c>
      <c r="N86" s="78">
        <f>Margins!B86</f>
        <v>350</v>
      </c>
      <c r="O86" s="25">
        <f t="shared" si="6"/>
        <v>107100</v>
      </c>
      <c r="P86" s="25">
        <f t="shared" si="7"/>
        <v>9100</v>
      </c>
      <c r="R86" s="25"/>
    </row>
    <row r="87" spans="1:16" ht="13.5">
      <c r="A87" s="193" t="s">
        <v>141</v>
      </c>
      <c r="B87" s="172">
        <v>16485</v>
      </c>
      <c r="C87" s="302">
        <v>-0.29</v>
      </c>
      <c r="D87" s="172">
        <v>1450</v>
      </c>
      <c r="E87" s="302">
        <v>-0.38</v>
      </c>
      <c r="F87" s="172">
        <v>294</v>
      </c>
      <c r="G87" s="302">
        <v>-0.23</v>
      </c>
      <c r="H87" s="172">
        <v>18229</v>
      </c>
      <c r="I87" s="303">
        <v>-0.3</v>
      </c>
      <c r="J87" s="264">
        <v>101.45</v>
      </c>
      <c r="K87" s="69">
        <v>100.8</v>
      </c>
      <c r="L87" s="135">
        <f t="shared" si="4"/>
        <v>0.6500000000000057</v>
      </c>
      <c r="M87" s="306">
        <f t="shared" si="5"/>
        <v>0.6448412698412755</v>
      </c>
      <c r="N87" s="78">
        <f>Margins!B87</f>
        <v>2400</v>
      </c>
      <c r="O87" s="25">
        <f t="shared" si="6"/>
        <v>3480000</v>
      </c>
      <c r="P87" s="25">
        <f t="shared" si="7"/>
        <v>705600</v>
      </c>
    </row>
    <row r="88" spans="1:16" ht="13.5">
      <c r="A88" s="193" t="s">
        <v>398</v>
      </c>
      <c r="B88" s="172">
        <v>3936</v>
      </c>
      <c r="C88" s="302">
        <v>-0.3</v>
      </c>
      <c r="D88" s="172">
        <v>505</v>
      </c>
      <c r="E88" s="302">
        <v>-0.36</v>
      </c>
      <c r="F88" s="172">
        <v>18</v>
      </c>
      <c r="G88" s="302">
        <v>-0.4</v>
      </c>
      <c r="H88" s="172">
        <v>4459</v>
      </c>
      <c r="I88" s="303">
        <v>-0.31</v>
      </c>
      <c r="J88" s="264">
        <v>121.05</v>
      </c>
      <c r="K88" s="264">
        <v>121.95</v>
      </c>
      <c r="L88" s="135">
        <f t="shared" si="4"/>
        <v>-0.9000000000000057</v>
      </c>
      <c r="M88" s="306">
        <f t="shared" si="5"/>
        <v>-0.7380073800738054</v>
      </c>
      <c r="N88" s="78">
        <f>Margins!B88</f>
        <v>2700</v>
      </c>
      <c r="O88" s="25">
        <f t="shared" si="6"/>
        <v>1363500</v>
      </c>
      <c r="P88" s="25">
        <f t="shared" si="7"/>
        <v>48600</v>
      </c>
    </row>
    <row r="89" spans="1:16" ht="13.5">
      <c r="A89" s="193" t="s">
        <v>184</v>
      </c>
      <c r="B89" s="172">
        <v>5429</v>
      </c>
      <c r="C89" s="302">
        <v>-0.48</v>
      </c>
      <c r="D89" s="172">
        <v>220</v>
      </c>
      <c r="E89" s="302">
        <v>-0.66</v>
      </c>
      <c r="F89" s="172">
        <v>15</v>
      </c>
      <c r="G89" s="302">
        <v>-0.76</v>
      </c>
      <c r="H89" s="172">
        <v>5664</v>
      </c>
      <c r="I89" s="303">
        <v>-0.5</v>
      </c>
      <c r="J89" s="264">
        <v>112.65</v>
      </c>
      <c r="K89" s="69">
        <v>114.9</v>
      </c>
      <c r="L89" s="135">
        <f t="shared" si="4"/>
        <v>-2.25</v>
      </c>
      <c r="M89" s="306">
        <f t="shared" si="5"/>
        <v>-1.95822454308094</v>
      </c>
      <c r="N89" s="78">
        <f>Margins!B89</f>
        <v>2950</v>
      </c>
      <c r="O89" s="25">
        <f t="shared" si="6"/>
        <v>649000</v>
      </c>
      <c r="P89" s="25">
        <f t="shared" si="7"/>
        <v>44250</v>
      </c>
    </row>
    <row r="90" spans="1:16" ht="13.5">
      <c r="A90" s="193" t="s">
        <v>175</v>
      </c>
      <c r="B90" s="172">
        <v>22818</v>
      </c>
      <c r="C90" s="302">
        <v>0.3</v>
      </c>
      <c r="D90" s="172">
        <v>2671</v>
      </c>
      <c r="E90" s="302">
        <v>0.09</v>
      </c>
      <c r="F90" s="172">
        <v>297</v>
      </c>
      <c r="G90" s="302">
        <v>0.26</v>
      </c>
      <c r="H90" s="172">
        <v>25786</v>
      </c>
      <c r="I90" s="303">
        <v>0.27</v>
      </c>
      <c r="J90" s="264">
        <v>50</v>
      </c>
      <c r="K90" s="69">
        <v>47.65</v>
      </c>
      <c r="L90" s="135">
        <f t="shared" si="4"/>
        <v>2.3500000000000014</v>
      </c>
      <c r="M90" s="306">
        <f t="shared" si="5"/>
        <v>4.93179433368311</v>
      </c>
      <c r="N90" s="78">
        <f>Margins!B90</f>
        <v>7875</v>
      </c>
      <c r="O90" s="25">
        <f t="shared" si="6"/>
        <v>21034125</v>
      </c>
      <c r="P90" s="25">
        <f t="shared" si="7"/>
        <v>2338875</v>
      </c>
    </row>
    <row r="91" spans="1:18" ht="13.5">
      <c r="A91" s="193" t="s">
        <v>142</v>
      </c>
      <c r="B91" s="172">
        <v>1059</v>
      </c>
      <c r="C91" s="302">
        <v>-0.53</v>
      </c>
      <c r="D91" s="172">
        <v>39</v>
      </c>
      <c r="E91" s="302">
        <v>-0.39</v>
      </c>
      <c r="F91" s="172">
        <v>0</v>
      </c>
      <c r="G91" s="302">
        <v>-1</v>
      </c>
      <c r="H91" s="172">
        <v>1098</v>
      </c>
      <c r="I91" s="303">
        <v>-0.53</v>
      </c>
      <c r="J91" s="264">
        <v>143.05</v>
      </c>
      <c r="K91" s="69">
        <v>144.2</v>
      </c>
      <c r="L91" s="135">
        <f t="shared" si="4"/>
        <v>-1.1499999999999773</v>
      </c>
      <c r="M91" s="306">
        <f t="shared" si="5"/>
        <v>-0.7975034674063644</v>
      </c>
      <c r="N91" s="78">
        <f>Margins!B91</f>
        <v>1750</v>
      </c>
      <c r="O91" s="25">
        <f t="shared" si="6"/>
        <v>68250</v>
      </c>
      <c r="P91" s="25">
        <f t="shared" si="7"/>
        <v>0</v>
      </c>
      <c r="R91" s="25"/>
    </row>
    <row r="92" spans="1:18" ht="13.5">
      <c r="A92" s="193" t="s">
        <v>176</v>
      </c>
      <c r="B92" s="172">
        <v>2269</v>
      </c>
      <c r="C92" s="302">
        <v>0.58</v>
      </c>
      <c r="D92" s="172">
        <v>77</v>
      </c>
      <c r="E92" s="302">
        <v>-0.05</v>
      </c>
      <c r="F92" s="172">
        <v>7</v>
      </c>
      <c r="G92" s="302">
        <v>-0.5</v>
      </c>
      <c r="H92" s="172">
        <v>2353</v>
      </c>
      <c r="I92" s="303">
        <v>0.53</v>
      </c>
      <c r="J92" s="264">
        <v>168.7</v>
      </c>
      <c r="K92" s="69">
        <v>171.1</v>
      </c>
      <c r="L92" s="135">
        <f t="shared" si="4"/>
        <v>-2.4000000000000057</v>
      </c>
      <c r="M92" s="306">
        <f t="shared" si="5"/>
        <v>-1.4026884862653453</v>
      </c>
      <c r="N92" s="78">
        <f>Margins!B92</f>
        <v>1450</v>
      </c>
      <c r="O92" s="25">
        <f t="shared" si="6"/>
        <v>111650</v>
      </c>
      <c r="P92" s="25">
        <f t="shared" si="7"/>
        <v>10150</v>
      </c>
      <c r="R92" s="25"/>
    </row>
    <row r="93" spans="1:18" ht="13.5">
      <c r="A93" s="193" t="s">
        <v>418</v>
      </c>
      <c r="B93" s="172">
        <v>3662</v>
      </c>
      <c r="C93" s="302">
        <v>0.96</v>
      </c>
      <c r="D93" s="172">
        <v>0</v>
      </c>
      <c r="E93" s="302">
        <v>0</v>
      </c>
      <c r="F93" s="172">
        <v>0</v>
      </c>
      <c r="G93" s="302">
        <v>0</v>
      </c>
      <c r="H93" s="172">
        <v>3662</v>
      </c>
      <c r="I93" s="303">
        <v>0.96</v>
      </c>
      <c r="J93" s="264">
        <v>599.25</v>
      </c>
      <c r="K93" s="69">
        <v>593.3</v>
      </c>
      <c r="L93" s="135">
        <f t="shared" si="4"/>
        <v>5.9500000000000455</v>
      </c>
      <c r="M93" s="306">
        <f t="shared" si="5"/>
        <v>1.0028653295129017</v>
      </c>
      <c r="N93" s="78">
        <f>Margins!B93</f>
        <v>500</v>
      </c>
      <c r="O93" s="25">
        <f t="shared" si="6"/>
        <v>0</v>
      </c>
      <c r="P93" s="25">
        <f t="shared" si="7"/>
        <v>0</v>
      </c>
      <c r="R93" s="25"/>
    </row>
    <row r="94" spans="1:18" ht="13.5">
      <c r="A94" s="193" t="s">
        <v>397</v>
      </c>
      <c r="B94" s="172">
        <v>334</v>
      </c>
      <c r="C94" s="302">
        <v>-0.18</v>
      </c>
      <c r="D94" s="172">
        <v>0</v>
      </c>
      <c r="E94" s="302">
        <v>0</v>
      </c>
      <c r="F94" s="172">
        <v>0</v>
      </c>
      <c r="G94" s="302">
        <v>0</v>
      </c>
      <c r="H94" s="172">
        <v>334</v>
      </c>
      <c r="I94" s="303">
        <v>-0.18</v>
      </c>
      <c r="J94" s="264">
        <v>120.75</v>
      </c>
      <c r="K94" s="69">
        <v>123.85</v>
      </c>
      <c r="L94" s="135">
        <f t="shared" si="4"/>
        <v>-3.0999999999999943</v>
      </c>
      <c r="M94" s="306">
        <f t="shared" si="5"/>
        <v>-2.503027856277751</v>
      </c>
      <c r="N94" s="78">
        <f>Margins!B94</f>
        <v>2200</v>
      </c>
      <c r="O94" s="25">
        <f t="shared" si="6"/>
        <v>0</v>
      </c>
      <c r="P94" s="25">
        <f t="shared" si="7"/>
        <v>0</v>
      </c>
      <c r="R94" s="25"/>
    </row>
    <row r="95" spans="1:16" ht="13.5">
      <c r="A95" s="193" t="s">
        <v>167</v>
      </c>
      <c r="B95" s="172">
        <v>375</v>
      </c>
      <c r="C95" s="302">
        <v>-0.49</v>
      </c>
      <c r="D95" s="172">
        <v>39</v>
      </c>
      <c r="E95" s="302">
        <v>-0.15</v>
      </c>
      <c r="F95" s="172">
        <v>4</v>
      </c>
      <c r="G95" s="302">
        <v>1</v>
      </c>
      <c r="H95" s="172">
        <v>418</v>
      </c>
      <c r="I95" s="303">
        <v>-0.47</v>
      </c>
      <c r="J95" s="264">
        <v>45.6</v>
      </c>
      <c r="K95" s="69">
        <v>46.45</v>
      </c>
      <c r="L95" s="135">
        <f t="shared" si="4"/>
        <v>-0.8500000000000014</v>
      </c>
      <c r="M95" s="306">
        <f t="shared" si="5"/>
        <v>-1.8299246501614668</v>
      </c>
      <c r="N95" s="78">
        <f>Margins!B95</f>
        <v>3850</v>
      </c>
      <c r="O95" s="25">
        <f t="shared" si="6"/>
        <v>150150</v>
      </c>
      <c r="P95" s="25">
        <f t="shared" si="7"/>
        <v>15400</v>
      </c>
    </row>
    <row r="96" spans="1:16" ht="13.5">
      <c r="A96" s="193" t="s">
        <v>201</v>
      </c>
      <c r="B96" s="172">
        <v>27589</v>
      </c>
      <c r="C96" s="302">
        <v>-0.03</v>
      </c>
      <c r="D96" s="172">
        <v>1474</v>
      </c>
      <c r="E96" s="302">
        <v>-0.36</v>
      </c>
      <c r="F96" s="172">
        <v>199</v>
      </c>
      <c r="G96" s="302">
        <v>-0.44</v>
      </c>
      <c r="H96" s="172">
        <v>29262</v>
      </c>
      <c r="I96" s="303">
        <v>-0.06</v>
      </c>
      <c r="J96" s="264">
        <v>1957.15</v>
      </c>
      <c r="K96" s="25">
        <v>1938.35</v>
      </c>
      <c r="L96" s="135">
        <f t="shared" si="4"/>
        <v>18.800000000000182</v>
      </c>
      <c r="M96" s="306">
        <f t="shared" si="5"/>
        <v>0.9698970774112097</v>
      </c>
      <c r="N96" s="78">
        <f>Margins!B96</f>
        <v>100</v>
      </c>
      <c r="O96" s="25">
        <f t="shared" si="6"/>
        <v>147400</v>
      </c>
      <c r="P96" s="25">
        <f t="shared" si="7"/>
        <v>19900</v>
      </c>
    </row>
    <row r="97" spans="1:16" ht="13.5">
      <c r="A97" s="193" t="s">
        <v>143</v>
      </c>
      <c r="B97" s="172">
        <v>157</v>
      </c>
      <c r="C97" s="302">
        <v>-0.38</v>
      </c>
      <c r="D97" s="172">
        <v>0</v>
      </c>
      <c r="E97" s="302">
        <v>0</v>
      </c>
      <c r="F97" s="172">
        <v>0</v>
      </c>
      <c r="G97" s="302">
        <v>0</v>
      </c>
      <c r="H97" s="172">
        <v>157</v>
      </c>
      <c r="I97" s="303">
        <v>-0.38</v>
      </c>
      <c r="J97" s="264">
        <v>111.9</v>
      </c>
      <c r="K97" s="69">
        <v>114.1</v>
      </c>
      <c r="L97" s="135">
        <f t="shared" si="4"/>
        <v>-2.1999999999999886</v>
      </c>
      <c r="M97" s="306">
        <f t="shared" si="5"/>
        <v>-1.9281332164767648</v>
      </c>
      <c r="N97" s="78">
        <f>Margins!B97</f>
        <v>2950</v>
      </c>
      <c r="O97" s="25">
        <f t="shared" si="6"/>
        <v>0</v>
      </c>
      <c r="P97" s="25">
        <f t="shared" si="7"/>
        <v>0</v>
      </c>
    </row>
    <row r="98" spans="1:16" ht="13.5">
      <c r="A98" s="193" t="s">
        <v>90</v>
      </c>
      <c r="B98" s="172">
        <v>414</v>
      </c>
      <c r="C98" s="302">
        <v>0.22</v>
      </c>
      <c r="D98" s="172">
        <v>0</v>
      </c>
      <c r="E98" s="302">
        <v>-1</v>
      </c>
      <c r="F98" s="172">
        <v>0</v>
      </c>
      <c r="G98" s="302">
        <v>0</v>
      </c>
      <c r="H98" s="172">
        <v>414</v>
      </c>
      <c r="I98" s="303">
        <v>0.21</v>
      </c>
      <c r="J98" s="264">
        <v>440.1</v>
      </c>
      <c r="K98" s="69">
        <v>444.85</v>
      </c>
      <c r="L98" s="135">
        <f t="shared" si="4"/>
        <v>-4.75</v>
      </c>
      <c r="M98" s="306">
        <f t="shared" si="5"/>
        <v>-1.0677756547150725</v>
      </c>
      <c r="N98" s="78">
        <f>Margins!B98</f>
        <v>600</v>
      </c>
      <c r="O98" s="25">
        <f t="shared" si="6"/>
        <v>0</v>
      </c>
      <c r="P98" s="25">
        <f t="shared" si="7"/>
        <v>0</v>
      </c>
    </row>
    <row r="99" spans="1:18" ht="13.5">
      <c r="A99" s="193" t="s">
        <v>35</v>
      </c>
      <c r="B99" s="172">
        <v>529</v>
      </c>
      <c r="C99" s="302">
        <v>-0.28</v>
      </c>
      <c r="D99" s="172">
        <v>0</v>
      </c>
      <c r="E99" s="302">
        <v>0</v>
      </c>
      <c r="F99" s="172">
        <v>0</v>
      </c>
      <c r="G99" s="302">
        <v>-1</v>
      </c>
      <c r="H99" s="172">
        <v>529</v>
      </c>
      <c r="I99" s="303">
        <v>-0.28</v>
      </c>
      <c r="J99" s="264">
        <v>336.75</v>
      </c>
      <c r="K99" s="69">
        <v>338.9</v>
      </c>
      <c r="L99" s="135">
        <f t="shared" si="4"/>
        <v>-2.1499999999999773</v>
      </c>
      <c r="M99" s="306">
        <f t="shared" si="5"/>
        <v>-0.6344054293301793</v>
      </c>
      <c r="N99" s="78">
        <f>Margins!B99</f>
        <v>1100</v>
      </c>
      <c r="O99" s="25">
        <f t="shared" si="6"/>
        <v>0</v>
      </c>
      <c r="P99" s="25">
        <f t="shared" si="7"/>
        <v>0</v>
      </c>
      <c r="R99" s="25"/>
    </row>
    <row r="100" spans="1:16" ht="13.5">
      <c r="A100" s="193" t="s">
        <v>6</v>
      </c>
      <c r="B100" s="172">
        <v>2358</v>
      </c>
      <c r="C100" s="302">
        <v>-0.09</v>
      </c>
      <c r="D100" s="172">
        <v>200</v>
      </c>
      <c r="E100" s="302">
        <v>0.18</v>
      </c>
      <c r="F100" s="172">
        <v>33</v>
      </c>
      <c r="G100" s="302">
        <v>-0.08</v>
      </c>
      <c r="H100" s="172">
        <v>2591</v>
      </c>
      <c r="I100" s="303">
        <v>-0.07</v>
      </c>
      <c r="J100" s="264">
        <v>154.9</v>
      </c>
      <c r="K100" s="69">
        <v>157.85</v>
      </c>
      <c r="L100" s="135">
        <f t="shared" si="4"/>
        <v>-2.9499999999999886</v>
      </c>
      <c r="M100" s="306">
        <f t="shared" si="5"/>
        <v>-1.8688628444725937</v>
      </c>
      <c r="N100" s="78">
        <f>Margins!B100</f>
        <v>2250</v>
      </c>
      <c r="O100" s="25">
        <f t="shared" si="6"/>
        <v>450000</v>
      </c>
      <c r="P100" s="25">
        <f t="shared" si="7"/>
        <v>74250</v>
      </c>
    </row>
    <row r="101" spans="1:16" ht="13.5">
      <c r="A101" s="193" t="s">
        <v>177</v>
      </c>
      <c r="B101" s="172">
        <v>8379</v>
      </c>
      <c r="C101" s="302">
        <v>0.05</v>
      </c>
      <c r="D101" s="172">
        <v>65</v>
      </c>
      <c r="E101" s="302">
        <v>0.18</v>
      </c>
      <c r="F101" s="172">
        <v>8</v>
      </c>
      <c r="G101" s="302">
        <v>0</v>
      </c>
      <c r="H101" s="172">
        <v>8452</v>
      </c>
      <c r="I101" s="303">
        <v>0.05</v>
      </c>
      <c r="J101" s="264">
        <v>351.2</v>
      </c>
      <c r="K101" s="69">
        <v>340.4</v>
      </c>
      <c r="L101" s="135">
        <f t="shared" si="4"/>
        <v>10.800000000000011</v>
      </c>
      <c r="M101" s="306">
        <f t="shared" si="5"/>
        <v>3.1727379553466544</v>
      </c>
      <c r="N101" s="78">
        <f>Margins!B101</f>
        <v>500</v>
      </c>
      <c r="O101" s="25">
        <f t="shared" si="6"/>
        <v>32500</v>
      </c>
      <c r="P101" s="25">
        <f t="shared" si="7"/>
        <v>4000</v>
      </c>
    </row>
    <row r="102" spans="1:18" ht="13.5">
      <c r="A102" s="193" t="s">
        <v>168</v>
      </c>
      <c r="B102" s="172">
        <v>107</v>
      </c>
      <c r="C102" s="302">
        <v>0.53</v>
      </c>
      <c r="D102" s="172">
        <v>0</v>
      </c>
      <c r="E102" s="302">
        <v>0</v>
      </c>
      <c r="F102" s="172">
        <v>0</v>
      </c>
      <c r="G102" s="302">
        <v>0</v>
      </c>
      <c r="H102" s="172">
        <v>107</v>
      </c>
      <c r="I102" s="303">
        <v>0.53</v>
      </c>
      <c r="J102" s="264">
        <v>659.95</v>
      </c>
      <c r="K102" s="69">
        <v>650.1</v>
      </c>
      <c r="L102" s="135">
        <f t="shared" si="4"/>
        <v>9.850000000000023</v>
      </c>
      <c r="M102" s="306">
        <f t="shared" si="5"/>
        <v>1.5151515151515187</v>
      </c>
      <c r="N102" s="78">
        <f>Margins!B102</f>
        <v>300</v>
      </c>
      <c r="O102" s="25">
        <f t="shared" si="6"/>
        <v>0</v>
      </c>
      <c r="P102" s="25">
        <f t="shared" si="7"/>
        <v>0</v>
      </c>
      <c r="R102" s="25"/>
    </row>
    <row r="103" spans="1:16" ht="13.5">
      <c r="A103" s="193" t="s">
        <v>132</v>
      </c>
      <c r="B103" s="172">
        <v>1879</v>
      </c>
      <c r="C103" s="302">
        <v>0.24</v>
      </c>
      <c r="D103" s="172">
        <v>2</v>
      </c>
      <c r="E103" s="302">
        <v>0</v>
      </c>
      <c r="F103" s="172">
        <v>1</v>
      </c>
      <c r="G103" s="302">
        <v>0</v>
      </c>
      <c r="H103" s="172">
        <v>1882</v>
      </c>
      <c r="I103" s="303">
        <v>0.24</v>
      </c>
      <c r="J103" s="264">
        <v>773.95</v>
      </c>
      <c r="K103" s="69">
        <v>783.9</v>
      </c>
      <c r="L103" s="135">
        <f t="shared" si="4"/>
        <v>-9.949999999999932</v>
      </c>
      <c r="M103" s="306">
        <f t="shared" si="5"/>
        <v>-1.2692945528766337</v>
      </c>
      <c r="N103" s="78">
        <f>Margins!B103</f>
        <v>400</v>
      </c>
      <c r="O103" s="25">
        <f t="shared" si="6"/>
        <v>800</v>
      </c>
      <c r="P103" s="25">
        <f t="shared" si="7"/>
        <v>400</v>
      </c>
    </row>
    <row r="104" spans="1:16" ht="13.5">
      <c r="A104" s="193" t="s">
        <v>144</v>
      </c>
      <c r="B104" s="172">
        <v>450</v>
      </c>
      <c r="C104" s="302">
        <v>-0.24</v>
      </c>
      <c r="D104" s="172">
        <v>0</v>
      </c>
      <c r="E104" s="302">
        <v>0</v>
      </c>
      <c r="F104" s="172">
        <v>0</v>
      </c>
      <c r="G104" s="302">
        <v>0</v>
      </c>
      <c r="H104" s="172">
        <v>450</v>
      </c>
      <c r="I104" s="303">
        <v>-0.24</v>
      </c>
      <c r="J104" s="264">
        <v>3537.4</v>
      </c>
      <c r="K104" s="69">
        <v>3535.9</v>
      </c>
      <c r="L104" s="135">
        <f t="shared" si="4"/>
        <v>1.5</v>
      </c>
      <c r="M104" s="306">
        <f t="shared" si="5"/>
        <v>0.042422014197234084</v>
      </c>
      <c r="N104" s="78">
        <f>Margins!B104</f>
        <v>125</v>
      </c>
      <c r="O104" s="25">
        <f t="shared" si="6"/>
        <v>0</v>
      </c>
      <c r="P104" s="25">
        <f t="shared" si="7"/>
        <v>0</v>
      </c>
    </row>
    <row r="105" spans="1:18" ht="13.5">
      <c r="A105" s="193" t="s">
        <v>291</v>
      </c>
      <c r="B105" s="172">
        <v>935</v>
      </c>
      <c r="C105" s="302">
        <v>-0.25</v>
      </c>
      <c r="D105" s="172">
        <v>0</v>
      </c>
      <c r="E105" s="302">
        <v>0</v>
      </c>
      <c r="F105" s="172">
        <v>0</v>
      </c>
      <c r="G105" s="302">
        <v>0</v>
      </c>
      <c r="H105" s="172">
        <v>935</v>
      </c>
      <c r="I105" s="303">
        <v>-0.25</v>
      </c>
      <c r="J105" s="264">
        <v>659.3</v>
      </c>
      <c r="K105" s="69">
        <v>675.5</v>
      </c>
      <c r="L105" s="135">
        <f t="shared" si="4"/>
        <v>-16.200000000000045</v>
      </c>
      <c r="M105" s="306">
        <f t="shared" si="5"/>
        <v>-2.3982235381199177</v>
      </c>
      <c r="N105" s="78">
        <f>Margins!B105</f>
        <v>300</v>
      </c>
      <c r="O105" s="25">
        <f t="shared" si="6"/>
        <v>0</v>
      </c>
      <c r="P105" s="25">
        <f t="shared" si="7"/>
        <v>0</v>
      </c>
      <c r="R105" s="25"/>
    </row>
    <row r="106" spans="1:16" ht="13.5">
      <c r="A106" s="193" t="s">
        <v>133</v>
      </c>
      <c r="B106" s="172">
        <v>756</v>
      </c>
      <c r="C106" s="302">
        <v>-0.38</v>
      </c>
      <c r="D106" s="172">
        <v>170</v>
      </c>
      <c r="E106" s="302">
        <v>-0.32</v>
      </c>
      <c r="F106" s="172">
        <v>9</v>
      </c>
      <c r="G106" s="302">
        <v>-0.1</v>
      </c>
      <c r="H106" s="172">
        <v>935</v>
      </c>
      <c r="I106" s="303">
        <v>-0.37</v>
      </c>
      <c r="J106" s="264">
        <v>34.35</v>
      </c>
      <c r="K106" s="69">
        <v>34.8</v>
      </c>
      <c r="L106" s="135">
        <f t="shared" si="4"/>
        <v>-0.44999999999999574</v>
      </c>
      <c r="M106" s="306">
        <f t="shared" si="5"/>
        <v>-1.2931034482758499</v>
      </c>
      <c r="N106" s="78">
        <f>Margins!B106</f>
        <v>6250</v>
      </c>
      <c r="O106" s="25">
        <f t="shared" si="6"/>
        <v>1062500</v>
      </c>
      <c r="P106" s="25">
        <f t="shared" si="7"/>
        <v>56250</v>
      </c>
    </row>
    <row r="107" spans="1:18" ht="13.5">
      <c r="A107" s="193" t="s">
        <v>169</v>
      </c>
      <c r="B107" s="172">
        <v>346</v>
      </c>
      <c r="C107" s="302">
        <v>0.05</v>
      </c>
      <c r="D107" s="172">
        <v>0</v>
      </c>
      <c r="E107" s="302">
        <v>0</v>
      </c>
      <c r="F107" s="172">
        <v>0</v>
      </c>
      <c r="G107" s="302">
        <v>0</v>
      </c>
      <c r="H107" s="172">
        <v>346</v>
      </c>
      <c r="I107" s="303">
        <v>0.05</v>
      </c>
      <c r="J107" s="264">
        <v>146.05</v>
      </c>
      <c r="K107" s="69">
        <v>149.55</v>
      </c>
      <c r="L107" s="135">
        <f t="shared" si="4"/>
        <v>-3.5</v>
      </c>
      <c r="M107" s="306">
        <f t="shared" si="5"/>
        <v>-2.3403543965229017</v>
      </c>
      <c r="N107" s="78">
        <f>Margins!B107</f>
        <v>2000</v>
      </c>
      <c r="O107" s="25">
        <f t="shared" si="6"/>
        <v>0</v>
      </c>
      <c r="P107" s="25">
        <f t="shared" si="7"/>
        <v>0</v>
      </c>
      <c r="R107" s="25"/>
    </row>
    <row r="108" spans="1:16" ht="13.5">
      <c r="A108" s="193" t="s">
        <v>292</v>
      </c>
      <c r="B108" s="172">
        <v>830</v>
      </c>
      <c r="C108" s="302">
        <v>-0.19</v>
      </c>
      <c r="D108" s="172">
        <v>2</v>
      </c>
      <c r="E108" s="302">
        <v>-0.6</v>
      </c>
      <c r="F108" s="172">
        <v>0</v>
      </c>
      <c r="G108" s="302">
        <v>0</v>
      </c>
      <c r="H108" s="172">
        <v>832</v>
      </c>
      <c r="I108" s="303">
        <v>-0.2</v>
      </c>
      <c r="J108" s="264">
        <v>581.8</v>
      </c>
      <c r="K108" s="69">
        <v>577.7</v>
      </c>
      <c r="L108" s="135">
        <f t="shared" si="4"/>
        <v>4.099999999999909</v>
      </c>
      <c r="M108" s="306">
        <f t="shared" si="5"/>
        <v>0.7097109226241836</v>
      </c>
      <c r="N108" s="78">
        <f>Margins!B108</f>
        <v>550</v>
      </c>
      <c r="O108" s="25">
        <f t="shared" si="6"/>
        <v>1100</v>
      </c>
      <c r="P108" s="25">
        <f t="shared" si="7"/>
        <v>0</v>
      </c>
    </row>
    <row r="109" spans="1:16" ht="13.5">
      <c r="A109" s="193" t="s">
        <v>419</v>
      </c>
      <c r="B109" s="172">
        <v>268</v>
      </c>
      <c r="C109" s="302">
        <v>1.05</v>
      </c>
      <c r="D109" s="172">
        <v>0</v>
      </c>
      <c r="E109" s="302">
        <v>0</v>
      </c>
      <c r="F109" s="172">
        <v>0</v>
      </c>
      <c r="G109" s="302">
        <v>0</v>
      </c>
      <c r="H109" s="172">
        <v>268</v>
      </c>
      <c r="I109" s="303">
        <v>1.05</v>
      </c>
      <c r="J109" s="264">
        <v>390.3</v>
      </c>
      <c r="K109" s="69">
        <v>405.4</v>
      </c>
      <c r="L109" s="135">
        <f t="shared" si="4"/>
        <v>-15.099999999999966</v>
      </c>
      <c r="M109" s="306">
        <f t="shared" si="5"/>
        <v>-3.7247163295510526</v>
      </c>
      <c r="N109" s="78">
        <f>Margins!B109</f>
        <v>500</v>
      </c>
      <c r="O109" s="25">
        <f t="shared" si="6"/>
        <v>0</v>
      </c>
      <c r="P109" s="25">
        <f t="shared" si="7"/>
        <v>0</v>
      </c>
    </row>
    <row r="110" spans="1:16" ht="13.5">
      <c r="A110" s="193" t="s">
        <v>293</v>
      </c>
      <c r="B110" s="172">
        <v>1606</v>
      </c>
      <c r="C110" s="302">
        <v>-0.64</v>
      </c>
      <c r="D110" s="172">
        <v>1</v>
      </c>
      <c r="E110" s="302">
        <v>-0.5</v>
      </c>
      <c r="F110" s="172">
        <v>0</v>
      </c>
      <c r="G110" s="302">
        <v>0</v>
      </c>
      <c r="H110" s="172">
        <v>1607</v>
      </c>
      <c r="I110" s="303">
        <v>-0.64</v>
      </c>
      <c r="J110" s="264">
        <v>582.25</v>
      </c>
      <c r="K110" s="69">
        <v>590.5</v>
      </c>
      <c r="L110" s="135">
        <f t="shared" si="4"/>
        <v>-8.25</v>
      </c>
      <c r="M110" s="306">
        <f t="shared" si="5"/>
        <v>-1.397121083827265</v>
      </c>
      <c r="N110" s="78">
        <f>Margins!B110</f>
        <v>550</v>
      </c>
      <c r="O110" s="25">
        <f t="shared" si="6"/>
        <v>550</v>
      </c>
      <c r="P110" s="25">
        <f t="shared" si="7"/>
        <v>0</v>
      </c>
    </row>
    <row r="111" spans="1:16" ht="13.5">
      <c r="A111" s="193" t="s">
        <v>178</v>
      </c>
      <c r="B111" s="172">
        <v>230</v>
      </c>
      <c r="C111" s="302">
        <v>-0.51</v>
      </c>
      <c r="D111" s="172">
        <v>1</v>
      </c>
      <c r="E111" s="302">
        <v>-0.5</v>
      </c>
      <c r="F111" s="172">
        <v>0</v>
      </c>
      <c r="G111" s="302">
        <v>0</v>
      </c>
      <c r="H111" s="172">
        <v>231</v>
      </c>
      <c r="I111" s="303">
        <v>-0.51</v>
      </c>
      <c r="J111" s="264">
        <v>167.65</v>
      </c>
      <c r="K111" s="69">
        <v>168.35</v>
      </c>
      <c r="L111" s="135">
        <f t="shared" si="4"/>
        <v>-0.6999999999999886</v>
      </c>
      <c r="M111" s="306">
        <f t="shared" si="5"/>
        <v>-0.41580041580040905</v>
      </c>
      <c r="N111" s="78">
        <f>Margins!B111</f>
        <v>1250</v>
      </c>
      <c r="O111" s="25">
        <f t="shared" si="6"/>
        <v>1250</v>
      </c>
      <c r="P111" s="25">
        <f t="shared" si="7"/>
        <v>0</v>
      </c>
    </row>
    <row r="112" spans="1:16" ht="13.5">
      <c r="A112" s="193" t="s">
        <v>145</v>
      </c>
      <c r="B112" s="172">
        <v>687</v>
      </c>
      <c r="C112" s="302">
        <v>0.8</v>
      </c>
      <c r="D112" s="172">
        <v>20</v>
      </c>
      <c r="E112" s="302">
        <v>1.5</v>
      </c>
      <c r="F112" s="172">
        <v>0</v>
      </c>
      <c r="G112" s="302">
        <v>0</v>
      </c>
      <c r="H112" s="172">
        <v>707</v>
      </c>
      <c r="I112" s="303">
        <v>0.81</v>
      </c>
      <c r="J112" s="264">
        <v>172.4</v>
      </c>
      <c r="K112" s="69">
        <v>171.75</v>
      </c>
      <c r="L112" s="135">
        <f t="shared" si="4"/>
        <v>0.6500000000000057</v>
      </c>
      <c r="M112" s="306">
        <f t="shared" si="5"/>
        <v>0.37845705967977045</v>
      </c>
      <c r="N112" s="78">
        <f>Margins!B112</f>
        <v>1700</v>
      </c>
      <c r="O112" s="25">
        <f t="shared" si="6"/>
        <v>34000</v>
      </c>
      <c r="P112" s="25">
        <f t="shared" si="7"/>
        <v>0</v>
      </c>
    </row>
    <row r="113" spans="1:18" ht="13.5">
      <c r="A113" s="193" t="s">
        <v>272</v>
      </c>
      <c r="B113" s="172">
        <v>1896</v>
      </c>
      <c r="C113" s="302">
        <v>0.03</v>
      </c>
      <c r="D113" s="172">
        <v>27</v>
      </c>
      <c r="E113" s="302">
        <v>-0.07</v>
      </c>
      <c r="F113" s="172">
        <v>0</v>
      </c>
      <c r="G113" s="302">
        <v>0</v>
      </c>
      <c r="H113" s="172">
        <v>1923</v>
      </c>
      <c r="I113" s="303">
        <v>0.03</v>
      </c>
      <c r="J113" s="264">
        <v>170.75</v>
      </c>
      <c r="K113" s="69">
        <v>175.7</v>
      </c>
      <c r="L113" s="135">
        <f t="shared" si="4"/>
        <v>-4.949999999999989</v>
      </c>
      <c r="M113" s="306">
        <f t="shared" si="5"/>
        <v>-2.8173022196926514</v>
      </c>
      <c r="N113" s="78">
        <f>Margins!B113</f>
        <v>850</v>
      </c>
      <c r="O113" s="25">
        <f t="shared" si="6"/>
        <v>22950</v>
      </c>
      <c r="P113" s="25">
        <f t="shared" si="7"/>
        <v>0</v>
      </c>
      <c r="R113" s="25"/>
    </row>
    <row r="114" spans="1:16" ht="13.5">
      <c r="A114" s="193" t="s">
        <v>210</v>
      </c>
      <c r="B114" s="172">
        <v>5303</v>
      </c>
      <c r="C114" s="302">
        <v>0.08</v>
      </c>
      <c r="D114" s="172">
        <v>58</v>
      </c>
      <c r="E114" s="302">
        <v>2.22</v>
      </c>
      <c r="F114" s="172">
        <v>9</v>
      </c>
      <c r="G114" s="302">
        <v>-0.1</v>
      </c>
      <c r="H114" s="172">
        <v>5370</v>
      </c>
      <c r="I114" s="303">
        <v>0.09</v>
      </c>
      <c r="J114" s="264">
        <v>1896.95</v>
      </c>
      <c r="K114" s="69">
        <v>1921.15</v>
      </c>
      <c r="L114" s="135">
        <f t="shared" si="4"/>
        <v>-24.200000000000045</v>
      </c>
      <c r="M114" s="306">
        <f t="shared" si="5"/>
        <v>-1.2596621815058713</v>
      </c>
      <c r="N114" s="78">
        <f>Margins!B114</f>
        <v>200</v>
      </c>
      <c r="O114" s="25">
        <f t="shared" si="6"/>
        <v>11600</v>
      </c>
      <c r="P114" s="25">
        <f t="shared" si="7"/>
        <v>1800</v>
      </c>
    </row>
    <row r="115" spans="1:16" ht="13.5">
      <c r="A115" s="193" t="s">
        <v>294</v>
      </c>
      <c r="B115" s="172">
        <v>2836</v>
      </c>
      <c r="C115" s="302">
        <v>0.06</v>
      </c>
      <c r="D115" s="172">
        <v>17</v>
      </c>
      <c r="E115" s="302">
        <v>1.43</v>
      </c>
      <c r="F115" s="172">
        <v>0</v>
      </c>
      <c r="G115" s="302">
        <v>0</v>
      </c>
      <c r="H115" s="172">
        <v>2853</v>
      </c>
      <c r="I115" s="303">
        <v>0.06</v>
      </c>
      <c r="J115" s="264">
        <v>689.45</v>
      </c>
      <c r="K115" s="264">
        <v>705.55</v>
      </c>
      <c r="L115" s="135">
        <f t="shared" si="4"/>
        <v>-16.09999999999991</v>
      </c>
      <c r="M115" s="306">
        <f t="shared" si="5"/>
        <v>-2.2819077315569287</v>
      </c>
      <c r="N115" s="78">
        <f>Margins!B115</f>
        <v>350</v>
      </c>
      <c r="O115" s="25">
        <f t="shared" si="6"/>
        <v>5950</v>
      </c>
      <c r="P115" s="25">
        <f t="shared" si="7"/>
        <v>0</v>
      </c>
    </row>
    <row r="116" spans="1:16" ht="13.5">
      <c r="A116" s="193" t="s">
        <v>7</v>
      </c>
      <c r="B116" s="172">
        <v>1702</v>
      </c>
      <c r="C116" s="302">
        <v>-0.37</v>
      </c>
      <c r="D116" s="172">
        <v>19</v>
      </c>
      <c r="E116" s="302">
        <v>1.38</v>
      </c>
      <c r="F116" s="172">
        <v>2</v>
      </c>
      <c r="G116" s="302">
        <v>-0.6</v>
      </c>
      <c r="H116" s="172">
        <v>1723</v>
      </c>
      <c r="I116" s="303">
        <v>-0.36</v>
      </c>
      <c r="J116" s="264">
        <v>740.45</v>
      </c>
      <c r="K116" s="69">
        <v>745.9</v>
      </c>
      <c r="L116" s="135">
        <f t="shared" si="4"/>
        <v>-5.449999999999932</v>
      </c>
      <c r="M116" s="306">
        <f t="shared" si="5"/>
        <v>-0.7306609465075656</v>
      </c>
      <c r="N116" s="78">
        <f>Margins!B116</f>
        <v>312</v>
      </c>
      <c r="O116" s="25">
        <f t="shared" si="6"/>
        <v>5928</v>
      </c>
      <c r="P116" s="25">
        <f t="shared" si="7"/>
        <v>624</v>
      </c>
    </row>
    <row r="117" spans="1:16" ht="13.5">
      <c r="A117" s="193" t="s">
        <v>170</v>
      </c>
      <c r="B117" s="172">
        <v>683</v>
      </c>
      <c r="C117" s="302">
        <v>0.48</v>
      </c>
      <c r="D117" s="172">
        <v>0</v>
      </c>
      <c r="E117" s="302">
        <v>0</v>
      </c>
      <c r="F117" s="172">
        <v>0</v>
      </c>
      <c r="G117" s="302">
        <v>0</v>
      </c>
      <c r="H117" s="172">
        <v>683</v>
      </c>
      <c r="I117" s="303">
        <v>0.48</v>
      </c>
      <c r="J117" s="264">
        <v>595.75</v>
      </c>
      <c r="K117" s="69">
        <v>595.1</v>
      </c>
      <c r="L117" s="135">
        <f t="shared" si="4"/>
        <v>0.6499999999999773</v>
      </c>
      <c r="M117" s="306">
        <f t="shared" si="5"/>
        <v>0.10922534027894089</v>
      </c>
      <c r="N117" s="78">
        <f>Margins!B117</f>
        <v>600</v>
      </c>
      <c r="O117" s="25">
        <f t="shared" si="6"/>
        <v>0</v>
      </c>
      <c r="P117" s="25">
        <f t="shared" si="7"/>
        <v>0</v>
      </c>
    </row>
    <row r="118" spans="1:16" ht="13.5">
      <c r="A118" s="193" t="s">
        <v>223</v>
      </c>
      <c r="B118" s="172">
        <v>2045</v>
      </c>
      <c r="C118" s="302">
        <v>-0.16</v>
      </c>
      <c r="D118" s="172">
        <v>26</v>
      </c>
      <c r="E118" s="302">
        <v>-0.1</v>
      </c>
      <c r="F118" s="172">
        <v>15</v>
      </c>
      <c r="G118" s="302">
        <v>0.88</v>
      </c>
      <c r="H118" s="172">
        <v>2086</v>
      </c>
      <c r="I118" s="303">
        <v>-0.15</v>
      </c>
      <c r="J118" s="264">
        <v>760.95</v>
      </c>
      <c r="K118" s="69">
        <v>776.6</v>
      </c>
      <c r="L118" s="135">
        <f t="shared" si="4"/>
        <v>-15.649999999999977</v>
      </c>
      <c r="M118" s="306">
        <f t="shared" si="5"/>
        <v>-2.0151944372907513</v>
      </c>
      <c r="N118" s="78">
        <f>Margins!B118</f>
        <v>400</v>
      </c>
      <c r="O118" s="25">
        <f t="shared" si="6"/>
        <v>10400</v>
      </c>
      <c r="P118" s="25">
        <f t="shared" si="7"/>
        <v>6000</v>
      </c>
    </row>
    <row r="119" spans="1:16" ht="13.5">
      <c r="A119" s="193" t="s">
        <v>207</v>
      </c>
      <c r="B119" s="172">
        <v>358</v>
      </c>
      <c r="C119" s="302">
        <v>-0.3</v>
      </c>
      <c r="D119" s="172">
        <v>5</v>
      </c>
      <c r="E119" s="302">
        <v>-0.84</v>
      </c>
      <c r="F119" s="172">
        <v>5</v>
      </c>
      <c r="G119" s="302">
        <v>1.5</v>
      </c>
      <c r="H119" s="172">
        <v>368</v>
      </c>
      <c r="I119" s="303">
        <v>-0.32</v>
      </c>
      <c r="J119" s="264">
        <v>237.15</v>
      </c>
      <c r="K119" s="69">
        <v>233.95</v>
      </c>
      <c r="L119" s="135">
        <f t="shared" si="4"/>
        <v>3.200000000000017</v>
      </c>
      <c r="M119" s="306">
        <f t="shared" si="5"/>
        <v>1.3678136353921853</v>
      </c>
      <c r="N119" s="78">
        <f>Margins!B119</f>
        <v>1250</v>
      </c>
      <c r="O119" s="25">
        <f t="shared" si="6"/>
        <v>6250</v>
      </c>
      <c r="P119" s="25">
        <f t="shared" si="7"/>
        <v>6250</v>
      </c>
    </row>
    <row r="120" spans="1:16" ht="13.5">
      <c r="A120" s="193" t="s">
        <v>295</v>
      </c>
      <c r="B120" s="172">
        <v>1244</v>
      </c>
      <c r="C120" s="302">
        <v>-0.55</v>
      </c>
      <c r="D120" s="172">
        <v>1</v>
      </c>
      <c r="E120" s="302">
        <v>0</v>
      </c>
      <c r="F120" s="172">
        <v>0</v>
      </c>
      <c r="G120" s="302">
        <v>0</v>
      </c>
      <c r="H120" s="172">
        <v>1245</v>
      </c>
      <c r="I120" s="303">
        <v>-0.55</v>
      </c>
      <c r="J120" s="264">
        <v>1150</v>
      </c>
      <c r="K120" s="69">
        <v>1155.5</v>
      </c>
      <c r="L120" s="135">
        <f t="shared" si="4"/>
        <v>-5.5</v>
      </c>
      <c r="M120" s="306">
        <f t="shared" si="5"/>
        <v>-0.4759844223279966</v>
      </c>
      <c r="N120" s="78">
        <f>Margins!B120</f>
        <v>250</v>
      </c>
      <c r="O120" s="25">
        <f t="shared" si="6"/>
        <v>250</v>
      </c>
      <c r="P120" s="25">
        <f t="shared" si="7"/>
        <v>0</v>
      </c>
    </row>
    <row r="121" spans="1:16" ht="13.5">
      <c r="A121" s="193" t="s">
        <v>420</v>
      </c>
      <c r="B121" s="172">
        <v>2791</v>
      </c>
      <c r="C121" s="302">
        <v>0.52</v>
      </c>
      <c r="D121" s="172">
        <v>0</v>
      </c>
      <c r="E121" s="302">
        <v>0</v>
      </c>
      <c r="F121" s="172">
        <v>0</v>
      </c>
      <c r="G121" s="302">
        <v>0</v>
      </c>
      <c r="H121" s="172">
        <v>2791</v>
      </c>
      <c r="I121" s="303">
        <v>0.52</v>
      </c>
      <c r="J121" s="264">
        <v>431.15</v>
      </c>
      <c r="K121" s="69">
        <v>423.75</v>
      </c>
      <c r="L121" s="135">
        <f t="shared" si="4"/>
        <v>7.399999999999977</v>
      </c>
      <c r="M121" s="306">
        <f t="shared" si="5"/>
        <v>1.7463126843657764</v>
      </c>
      <c r="N121" s="78">
        <f>Margins!B121</f>
        <v>550</v>
      </c>
      <c r="O121" s="25">
        <f t="shared" si="6"/>
        <v>0</v>
      </c>
      <c r="P121" s="25">
        <f t="shared" si="7"/>
        <v>0</v>
      </c>
    </row>
    <row r="122" spans="1:16" ht="13.5">
      <c r="A122" s="193" t="s">
        <v>277</v>
      </c>
      <c r="B122" s="172">
        <v>6039</v>
      </c>
      <c r="C122" s="302">
        <v>0.32</v>
      </c>
      <c r="D122" s="172">
        <v>4</v>
      </c>
      <c r="E122" s="302">
        <v>0.33</v>
      </c>
      <c r="F122" s="172">
        <v>0</v>
      </c>
      <c r="G122" s="302">
        <v>0</v>
      </c>
      <c r="H122" s="172">
        <v>6043</v>
      </c>
      <c r="I122" s="303">
        <v>0.32</v>
      </c>
      <c r="J122" s="264">
        <v>324.8</v>
      </c>
      <c r="K122" s="69">
        <v>311.5</v>
      </c>
      <c r="L122" s="135">
        <f t="shared" si="4"/>
        <v>13.300000000000011</v>
      </c>
      <c r="M122" s="306">
        <f t="shared" si="5"/>
        <v>4.269662921348318</v>
      </c>
      <c r="N122" s="78">
        <f>Margins!B122</f>
        <v>800</v>
      </c>
      <c r="O122" s="25">
        <f t="shared" si="6"/>
        <v>3200</v>
      </c>
      <c r="P122" s="25">
        <f t="shared" si="7"/>
        <v>0</v>
      </c>
    </row>
    <row r="123" spans="1:16" ht="13.5">
      <c r="A123" s="193" t="s">
        <v>146</v>
      </c>
      <c r="B123" s="172">
        <v>117</v>
      </c>
      <c r="C123" s="302">
        <v>-0.34</v>
      </c>
      <c r="D123" s="172">
        <v>7</v>
      </c>
      <c r="E123" s="302">
        <v>0</v>
      </c>
      <c r="F123" s="172">
        <v>0</v>
      </c>
      <c r="G123" s="302">
        <v>0</v>
      </c>
      <c r="H123" s="172">
        <v>124</v>
      </c>
      <c r="I123" s="303">
        <v>-0.33</v>
      </c>
      <c r="J123" s="264">
        <v>39.95</v>
      </c>
      <c r="K123" s="69">
        <v>40.35</v>
      </c>
      <c r="L123" s="135">
        <f t="shared" si="4"/>
        <v>-0.3999999999999986</v>
      </c>
      <c r="M123" s="306">
        <f t="shared" si="5"/>
        <v>-0.9913258983890918</v>
      </c>
      <c r="N123" s="78">
        <f>Margins!B123</f>
        <v>8900</v>
      </c>
      <c r="O123" s="25">
        <f t="shared" si="6"/>
        <v>62300</v>
      </c>
      <c r="P123" s="25">
        <f t="shared" si="7"/>
        <v>0</v>
      </c>
    </row>
    <row r="124" spans="1:16" ht="13.5">
      <c r="A124" s="193" t="s">
        <v>8</v>
      </c>
      <c r="B124" s="172">
        <v>4122</v>
      </c>
      <c r="C124" s="302">
        <v>-0.3</v>
      </c>
      <c r="D124" s="172">
        <v>635</v>
      </c>
      <c r="E124" s="302">
        <v>-0.21</v>
      </c>
      <c r="F124" s="172">
        <v>145</v>
      </c>
      <c r="G124" s="302">
        <v>-0.04</v>
      </c>
      <c r="H124" s="172">
        <v>4902</v>
      </c>
      <c r="I124" s="303">
        <v>-0.28</v>
      </c>
      <c r="J124" s="264">
        <v>158.2</v>
      </c>
      <c r="K124" s="69">
        <v>160.05</v>
      </c>
      <c r="L124" s="135">
        <f t="shared" si="4"/>
        <v>-1.8500000000000227</v>
      </c>
      <c r="M124" s="306">
        <f t="shared" si="5"/>
        <v>-1.1558887847547783</v>
      </c>
      <c r="N124" s="78">
        <f>Margins!B124</f>
        <v>1600</v>
      </c>
      <c r="O124" s="25">
        <f t="shared" si="6"/>
        <v>1016000</v>
      </c>
      <c r="P124" s="25">
        <f t="shared" si="7"/>
        <v>232000</v>
      </c>
    </row>
    <row r="125" spans="1:16" ht="13.5">
      <c r="A125" s="193" t="s">
        <v>296</v>
      </c>
      <c r="B125" s="172">
        <v>1519</v>
      </c>
      <c r="C125" s="302">
        <v>-0.64</v>
      </c>
      <c r="D125" s="172">
        <v>19</v>
      </c>
      <c r="E125" s="302">
        <v>-0.41</v>
      </c>
      <c r="F125" s="172">
        <v>0</v>
      </c>
      <c r="G125" s="302">
        <v>0</v>
      </c>
      <c r="H125" s="172">
        <v>1538</v>
      </c>
      <c r="I125" s="303">
        <v>-0.64</v>
      </c>
      <c r="J125" s="264">
        <v>168.9</v>
      </c>
      <c r="K125" s="69">
        <v>171.45</v>
      </c>
      <c r="L125" s="135">
        <f t="shared" si="4"/>
        <v>-2.549999999999983</v>
      </c>
      <c r="M125" s="306">
        <f t="shared" si="5"/>
        <v>-1.4873140857392728</v>
      </c>
      <c r="N125" s="78">
        <f>Margins!B125</f>
        <v>1000</v>
      </c>
      <c r="O125" s="25">
        <f t="shared" si="6"/>
        <v>19000</v>
      </c>
      <c r="P125" s="25">
        <f t="shared" si="7"/>
        <v>0</v>
      </c>
    </row>
    <row r="126" spans="1:16" ht="13.5">
      <c r="A126" s="193" t="s">
        <v>179</v>
      </c>
      <c r="B126" s="172">
        <v>1114</v>
      </c>
      <c r="C126" s="302">
        <v>0.08</v>
      </c>
      <c r="D126" s="172">
        <v>122</v>
      </c>
      <c r="E126" s="302">
        <v>0.02</v>
      </c>
      <c r="F126" s="172">
        <v>13</v>
      </c>
      <c r="G126" s="302">
        <v>0.18</v>
      </c>
      <c r="H126" s="172">
        <v>1249</v>
      </c>
      <c r="I126" s="303">
        <v>0.08</v>
      </c>
      <c r="J126" s="264">
        <v>21.55</v>
      </c>
      <c r="K126" s="69">
        <v>21.85</v>
      </c>
      <c r="L126" s="135">
        <f t="shared" si="4"/>
        <v>-0.3000000000000007</v>
      </c>
      <c r="M126" s="306">
        <f t="shared" si="5"/>
        <v>-1.3729977116704837</v>
      </c>
      <c r="N126" s="78">
        <f>Margins!B126</f>
        <v>14000</v>
      </c>
      <c r="O126" s="25">
        <f t="shared" si="6"/>
        <v>1708000</v>
      </c>
      <c r="P126" s="25">
        <f t="shared" si="7"/>
        <v>182000</v>
      </c>
    </row>
    <row r="127" spans="1:16" ht="13.5">
      <c r="A127" s="193" t="s">
        <v>202</v>
      </c>
      <c r="B127" s="172">
        <v>1061</v>
      </c>
      <c r="C127" s="302">
        <v>1.33</v>
      </c>
      <c r="D127" s="172">
        <v>28</v>
      </c>
      <c r="E127" s="302">
        <v>2.11</v>
      </c>
      <c r="F127" s="172">
        <v>3</v>
      </c>
      <c r="G127" s="302">
        <v>0</v>
      </c>
      <c r="H127" s="172">
        <v>1092</v>
      </c>
      <c r="I127" s="303">
        <v>1.35</v>
      </c>
      <c r="J127" s="264">
        <v>258.85</v>
      </c>
      <c r="K127" s="69">
        <v>258.2</v>
      </c>
      <c r="L127" s="135">
        <f t="shared" si="4"/>
        <v>0.6500000000000341</v>
      </c>
      <c r="M127" s="306">
        <f t="shared" si="5"/>
        <v>0.25174283501163214</v>
      </c>
      <c r="N127" s="78">
        <f>Margins!B127</f>
        <v>1150</v>
      </c>
      <c r="O127" s="25">
        <f t="shared" si="6"/>
        <v>32200</v>
      </c>
      <c r="P127" s="25">
        <f t="shared" si="7"/>
        <v>3450</v>
      </c>
    </row>
    <row r="128" spans="1:16" ht="13.5">
      <c r="A128" s="193" t="s">
        <v>171</v>
      </c>
      <c r="B128" s="172">
        <v>2712</v>
      </c>
      <c r="C128" s="302">
        <v>-0.48</v>
      </c>
      <c r="D128" s="172">
        <v>7</v>
      </c>
      <c r="E128" s="302">
        <v>-0.46</v>
      </c>
      <c r="F128" s="172">
        <v>0</v>
      </c>
      <c r="G128" s="302">
        <v>0</v>
      </c>
      <c r="H128" s="172">
        <v>2719</v>
      </c>
      <c r="I128" s="303">
        <v>-0.48</v>
      </c>
      <c r="J128" s="264">
        <v>384</v>
      </c>
      <c r="K128" s="69">
        <v>389.55</v>
      </c>
      <c r="L128" s="135">
        <f t="shared" si="4"/>
        <v>-5.550000000000011</v>
      </c>
      <c r="M128" s="306">
        <f t="shared" si="5"/>
        <v>-1.4247208317289208</v>
      </c>
      <c r="N128" s="78">
        <f>Margins!B128</f>
        <v>1100</v>
      </c>
      <c r="O128" s="25">
        <f t="shared" si="6"/>
        <v>7700</v>
      </c>
      <c r="P128" s="25">
        <f t="shared" si="7"/>
        <v>0</v>
      </c>
    </row>
    <row r="129" spans="1:16" ht="13.5">
      <c r="A129" s="193" t="s">
        <v>147</v>
      </c>
      <c r="B129" s="172">
        <v>139</v>
      </c>
      <c r="C129" s="302">
        <v>-0.48</v>
      </c>
      <c r="D129" s="172">
        <v>12</v>
      </c>
      <c r="E129" s="302">
        <v>1</v>
      </c>
      <c r="F129" s="172">
        <v>0</v>
      </c>
      <c r="G129" s="302">
        <v>0</v>
      </c>
      <c r="H129" s="172">
        <v>151</v>
      </c>
      <c r="I129" s="303">
        <v>-0.44</v>
      </c>
      <c r="J129" s="264">
        <v>63.35</v>
      </c>
      <c r="K129" s="69">
        <v>64.45</v>
      </c>
      <c r="L129" s="135">
        <f t="shared" si="4"/>
        <v>-1.1000000000000014</v>
      </c>
      <c r="M129" s="306">
        <f t="shared" si="5"/>
        <v>-1.7067494181536094</v>
      </c>
      <c r="N129" s="78">
        <f>Margins!B129</f>
        <v>5900</v>
      </c>
      <c r="O129" s="25">
        <f t="shared" si="6"/>
        <v>70800</v>
      </c>
      <c r="P129" s="25">
        <f t="shared" si="7"/>
        <v>0</v>
      </c>
    </row>
    <row r="130" spans="1:16" ht="13.5">
      <c r="A130" s="193" t="s">
        <v>148</v>
      </c>
      <c r="B130" s="172">
        <v>316</v>
      </c>
      <c r="C130" s="302">
        <v>0.2</v>
      </c>
      <c r="D130" s="172">
        <v>1</v>
      </c>
      <c r="E130" s="302">
        <v>0</v>
      </c>
      <c r="F130" s="172">
        <v>0</v>
      </c>
      <c r="G130" s="302">
        <v>0</v>
      </c>
      <c r="H130" s="172">
        <v>317</v>
      </c>
      <c r="I130" s="303">
        <v>0.2</v>
      </c>
      <c r="J130" s="264">
        <v>265.5</v>
      </c>
      <c r="K130" s="69">
        <v>266.4</v>
      </c>
      <c r="L130" s="135">
        <f t="shared" si="4"/>
        <v>-0.8999999999999773</v>
      </c>
      <c r="M130" s="306">
        <f t="shared" si="5"/>
        <v>-0.33783783783782934</v>
      </c>
      <c r="N130" s="78">
        <f>Margins!B130</f>
        <v>1045</v>
      </c>
      <c r="O130" s="25">
        <f t="shared" si="6"/>
        <v>1045</v>
      </c>
      <c r="P130" s="25">
        <f t="shared" si="7"/>
        <v>0</v>
      </c>
    </row>
    <row r="131" spans="1:18" ht="13.5">
      <c r="A131" s="193" t="s">
        <v>122</v>
      </c>
      <c r="B131" s="172">
        <v>1755</v>
      </c>
      <c r="C131" s="302">
        <v>-0.54</v>
      </c>
      <c r="D131" s="172">
        <v>277</v>
      </c>
      <c r="E131" s="302">
        <v>-0.41</v>
      </c>
      <c r="F131" s="172">
        <v>20</v>
      </c>
      <c r="G131" s="302">
        <v>-0.58</v>
      </c>
      <c r="H131" s="172">
        <v>2052</v>
      </c>
      <c r="I131" s="303">
        <v>-0.53</v>
      </c>
      <c r="J131" s="264">
        <v>155.45</v>
      </c>
      <c r="K131" s="69">
        <v>155.75</v>
      </c>
      <c r="L131" s="135">
        <f t="shared" si="4"/>
        <v>-0.30000000000001137</v>
      </c>
      <c r="M131" s="306">
        <f t="shared" si="5"/>
        <v>-0.1926163723916606</v>
      </c>
      <c r="N131" s="78">
        <f>Margins!B131</f>
        <v>1625</v>
      </c>
      <c r="O131" s="25">
        <f t="shared" si="6"/>
        <v>450125</v>
      </c>
      <c r="P131" s="25">
        <f t="shared" si="7"/>
        <v>32500</v>
      </c>
      <c r="R131" s="25"/>
    </row>
    <row r="132" spans="1:18" ht="13.5">
      <c r="A132" s="201" t="s">
        <v>36</v>
      </c>
      <c r="B132" s="172">
        <v>8544</v>
      </c>
      <c r="C132" s="302">
        <v>0.08</v>
      </c>
      <c r="D132" s="172">
        <v>197</v>
      </c>
      <c r="E132" s="302">
        <v>0.13</v>
      </c>
      <c r="F132" s="172">
        <v>7</v>
      </c>
      <c r="G132" s="302">
        <v>-0.13</v>
      </c>
      <c r="H132" s="172">
        <v>8748</v>
      </c>
      <c r="I132" s="303">
        <v>0.08</v>
      </c>
      <c r="J132" s="264">
        <v>854</v>
      </c>
      <c r="K132" s="69">
        <v>864.1</v>
      </c>
      <c r="L132" s="135">
        <f t="shared" si="4"/>
        <v>-10.100000000000023</v>
      </c>
      <c r="M132" s="306">
        <f t="shared" si="5"/>
        <v>-1.1688461983566742</v>
      </c>
      <c r="N132" s="78">
        <f>Margins!B132</f>
        <v>225</v>
      </c>
      <c r="O132" s="25">
        <f t="shared" si="6"/>
        <v>44325</v>
      </c>
      <c r="P132" s="25">
        <f t="shared" si="7"/>
        <v>1575</v>
      </c>
      <c r="R132" s="25"/>
    </row>
    <row r="133" spans="1:18" ht="13.5">
      <c r="A133" s="193" t="s">
        <v>172</v>
      </c>
      <c r="B133" s="172">
        <v>721</v>
      </c>
      <c r="C133" s="302">
        <v>-0.51</v>
      </c>
      <c r="D133" s="172">
        <v>1</v>
      </c>
      <c r="E133" s="302">
        <v>-0.93</v>
      </c>
      <c r="F133" s="172">
        <v>0</v>
      </c>
      <c r="G133" s="302">
        <v>0</v>
      </c>
      <c r="H133" s="172">
        <v>722</v>
      </c>
      <c r="I133" s="303">
        <v>-0.52</v>
      </c>
      <c r="J133" s="264">
        <v>253.95</v>
      </c>
      <c r="K133" s="69">
        <v>254.25</v>
      </c>
      <c r="L133" s="135">
        <f t="shared" si="4"/>
        <v>-0.30000000000001137</v>
      </c>
      <c r="M133" s="306">
        <f t="shared" si="5"/>
        <v>-0.11799410029498972</v>
      </c>
      <c r="N133" s="78">
        <f>Margins!B133</f>
        <v>1050</v>
      </c>
      <c r="O133" s="25">
        <f t="shared" si="6"/>
        <v>1050</v>
      </c>
      <c r="P133" s="25">
        <f t="shared" si="7"/>
        <v>0</v>
      </c>
      <c r="R133" s="25"/>
    </row>
    <row r="134" spans="1:16" ht="13.5">
      <c r="A134" s="193" t="s">
        <v>80</v>
      </c>
      <c r="B134" s="172">
        <v>383</v>
      </c>
      <c r="C134" s="302">
        <v>-0.2</v>
      </c>
      <c r="D134" s="172">
        <v>0</v>
      </c>
      <c r="E134" s="302">
        <v>0</v>
      </c>
      <c r="F134" s="172">
        <v>0</v>
      </c>
      <c r="G134" s="302">
        <v>0</v>
      </c>
      <c r="H134" s="172">
        <v>383</v>
      </c>
      <c r="I134" s="303">
        <v>-0.2</v>
      </c>
      <c r="J134" s="264">
        <v>223.85</v>
      </c>
      <c r="K134" s="69">
        <v>229.1</v>
      </c>
      <c r="L134" s="135">
        <f t="shared" si="4"/>
        <v>-5.25</v>
      </c>
      <c r="M134" s="306">
        <f t="shared" si="5"/>
        <v>-2.291575731121781</v>
      </c>
      <c r="N134" s="78">
        <f>Margins!B134</f>
        <v>1200</v>
      </c>
      <c r="O134" s="25">
        <f t="shared" si="6"/>
        <v>0</v>
      </c>
      <c r="P134" s="25">
        <f t="shared" si="7"/>
        <v>0</v>
      </c>
    </row>
    <row r="135" spans="1:16" ht="13.5">
      <c r="A135" s="193" t="s">
        <v>421</v>
      </c>
      <c r="B135" s="172">
        <v>219</v>
      </c>
      <c r="C135" s="302">
        <v>-0.63</v>
      </c>
      <c r="D135" s="172">
        <v>0</v>
      </c>
      <c r="E135" s="302">
        <v>0</v>
      </c>
      <c r="F135" s="172">
        <v>0</v>
      </c>
      <c r="G135" s="302">
        <v>0</v>
      </c>
      <c r="H135" s="172">
        <v>219</v>
      </c>
      <c r="I135" s="303">
        <v>-0.63</v>
      </c>
      <c r="J135" s="264">
        <v>435.15</v>
      </c>
      <c r="K135" s="69">
        <v>436.55</v>
      </c>
      <c r="L135" s="135">
        <f aca="true" t="shared" si="8" ref="L135:L194">J135-K135</f>
        <v>-1.400000000000034</v>
      </c>
      <c r="M135" s="306">
        <f aca="true" t="shared" si="9" ref="M135:M194">L135/K135*100</f>
        <v>-0.3206963692589701</v>
      </c>
      <c r="N135" s="78">
        <f>Margins!B135</f>
        <v>500</v>
      </c>
      <c r="O135" s="25">
        <f aca="true" t="shared" si="10" ref="O135:O194">D135*N135</f>
        <v>0</v>
      </c>
      <c r="P135" s="25">
        <f aca="true" t="shared" si="11" ref="P135:P194">F135*N135</f>
        <v>0</v>
      </c>
    </row>
    <row r="136" spans="1:16" ht="13.5">
      <c r="A136" s="193" t="s">
        <v>274</v>
      </c>
      <c r="B136" s="172">
        <v>2916</v>
      </c>
      <c r="C136" s="302">
        <v>-0.43</v>
      </c>
      <c r="D136" s="172">
        <v>36</v>
      </c>
      <c r="E136" s="302">
        <v>-0.03</v>
      </c>
      <c r="F136" s="172">
        <v>0</v>
      </c>
      <c r="G136" s="302">
        <v>-1</v>
      </c>
      <c r="H136" s="172">
        <v>2952</v>
      </c>
      <c r="I136" s="303">
        <v>-0.42</v>
      </c>
      <c r="J136" s="264">
        <v>315.55</v>
      </c>
      <c r="K136" s="69">
        <v>318.25</v>
      </c>
      <c r="L136" s="135">
        <f t="shared" si="8"/>
        <v>-2.6999999999999886</v>
      </c>
      <c r="M136" s="306">
        <f t="shared" si="9"/>
        <v>-0.8483896307933978</v>
      </c>
      <c r="N136" s="78">
        <f>Margins!B136</f>
        <v>700</v>
      </c>
      <c r="O136" s="25">
        <f t="shared" si="10"/>
        <v>25200</v>
      </c>
      <c r="P136" s="25">
        <f t="shared" si="11"/>
        <v>0</v>
      </c>
    </row>
    <row r="137" spans="1:16" ht="13.5">
      <c r="A137" s="193" t="s">
        <v>422</v>
      </c>
      <c r="B137" s="172">
        <v>351</v>
      </c>
      <c r="C137" s="302">
        <v>-0.83</v>
      </c>
      <c r="D137" s="172">
        <v>0</v>
      </c>
      <c r="E137" s="302">
        <v>0</v>
      </c>
      <c r="F137" s="172">
        <v>0</v>
      </c>
      <c r="G137" s="302">
        <v>0</v>
      </c>
      <c r="H137" s="172">
        <v>351</v>
      </c>
      <c r="I137" s="303">
        <v>-0.83</v>
      </c>
      <c r="J137" s="264">
        <v>412.7</v>
      </c>
      <c r="K137" s="69">
        <v>418.25</v>
      </c>
      <c r="L137" s="135">
        <f t="shared" si="8"/>
        <v>-5.550000000000011</v>
      </c>
      <c r="M137" s="306">
        <f t="shared" si="9"/>
        <v>-1.3269575612671873</v>
      </c>
      <c r="N137" s="78">
        <f>Margins!B137</f>
        <v>500</v>
      </c>
      <c r="O137" s="25">
        <f t="shared" si="10"/>
        <v>0</v>
      </c>
      <c r="P137" s="25">
        <f t="shared" si="11"/>
        <v>0</v>
      </c>
    </row>
    <row r="138" spans="1:16" ht="13.5">
      <c r="A138" s="193" t="s">
        <v>224</v>
      </c>
      <c r="B138" s="172">
        <v>8087</v>
      </c>
      <c r="C138" s="302">
        <v>1.19</v>
      </c>
      <c r="D138" s="172">
        <v>3</v>
      </c>
      <c r="E138" s="302">
        <v>0</v>
      </c>
      <c r="F138" s="172">
        <v>0</v>
      </c>
      <c r="G138" s="302">
        <v>0</v>
      </c>
      <c r="H138" s="172">
        <v>8090</v>
      </c>
      <c r="I138" s="303">
        <v>1.19</v>
      </c>
      <c r="J138" s="264">
        <v>561.3</v>
      </c>
      <c r="K138" s="69">
        <v>539.8</v>
      </c>
      <c r="L138" s="135">
        <f t="shared" si="8"/>
        <v>21.5</v>
      </c>
      <c r="M138" s="306">
        <f t="shared" si="9"/>
        <v>3.982956650611338</v>
      </c>
      <c r="N138" s="78">
        <f>Margins!B138</f>
        <v>650</v>
      </c>
      <c r="O138" s="25">
        <f t="shared" si="10"/>
        <v>1950</v>
      </c>
      <c r="P138" s="25">
        <f t="shared" si="11"/>
        <v>0</v>
      </c>
    </row>
    <row r="139" spans="1:16" ht="13.5">
      <c r="A139" s="193" t="s">
        <v>423</v>
      </c>
      <c r="B139" s="172">
        <v>3267</v>
      </c>
      <c r="C139" s="302">
        <v>-0.67</v>
      </c>
      <c r="D139" s="172">
        <v>0</v>
      </c>
      <c r="E139" s="302">
        <v>-1</v>
      </c>
      <c r="F139" s="172">
        <v>0</v>
      </c>
      <c r="G139" s="302">
        <v>0</v>
      </c>
      <c r="H139" s="172">
        <v>3267</v>
      </c>
      <c r="I139" s="303">
        <v>-0.67</v>
      </c>
      <c r="J139" s="264">
        <v>525</v>
      </c>
      <c r="K139" s="69">
        <v>539.45</v>
      </c>
      <c r="L139" s="135">
        <f t="shared" si="8"/>
        <v>-14.450000000000045</v>
      </c>
      <c r="M139" s="306">
        <f t="shared" si="9"/>
        <v>-2.678654184817878</v>
      </c>
      <c r="N139" s="78">
        <f>Margins!B139</f>
        <v>550</v>
      </c>
      <c r="O139" s="25">
        <f t="shared" si="10"/>
        <v>0</v>
      </c>
      <c r="P139" s="25">
        <f t="shared" si="11"/>
        <v>0</v>
      </c>
    </row>
    <row r="140" spans="1:16" ht="13.5">
      <c r="A140" s="193" t="s">
        <v>424</v>
      </c>
      <c r="B140" s="172">
        <v>3197</v>
      </c>
      <c r="C140" s="302">
        <v>-0.43</v>
      </c>
      <c r="D140" s="172">
        <v>303</v>
      </c>
      <c r="E140" s="302">
        <v>-0.57</v>
      </c>
      <c r="F140" s="172">
        <v>32</v>
      </c>
      <c r="G140" s="302">
        <v>-0.71</v>
      </c>
      <c r="H140" s="172">
        <v>3532</v>
      </c>
      <c r="I140" s="303">
        <v>-0.45</v>
      </c>
      <c r="J140" s="264">
        <v>55.15</v>
      </c>
      <c r="K140" s="69">
        <v>55.5</v>
      </c>
      <c r="L140" s="135">
        <f t="shared" si="8"/>
        <v>-0.3500000000000014</v>
      </c>
      <c r="M140" s="306">
        <f t="shared" si="9"/>
        <v>-0.6306306306306332</v>
      </c>
      <c r="N140" s="78">
        <f>Margins!B140</f>
        <v>4400</v>
      </c>
      <c r="O140" s="25">
        <f t="shared" si="10"/>
        <v>1333200</v>
      </c>
      <c r="P140" s="25">
        <f t="shared" si="11"/>
        <v>140800</v>
      </c>
    </row>
    <row r="141" spans="1:16" ht="13.5">
      <c r="A141" s="193" t="s">
        <v>393</v>
      </c>
      <c r="B141" s="172">
        <v>2759</v>
      </c>
      <c r="C141" s="302">
        <v>-0.34</v>
      </c>
      <c r="D141" s="172">
        <v>99</v>
      </c>
      <c r="E141" s="302">
        <v>-0.61</v>
      </c>
      <c r="F141" s="172">
        <v>1</v>
      </c>
      <c r="G141" s="302">
        <v>0</v>
      </c>
      <c r="H141" s="172">
        <v>2859</v>
      </c>
      <c r="I141" s="303">
        <v>-0.36</v>
      </c>
      <c r="J141" s="264">
        <v>149.1</v>
      </c>
      <c r="K141" s="69">
        <v>154.25</v>
      </c>
      <c r="L141" s="135">
        <f t="shared" si="8"/>
        <v>-5.150000000000006</v>
      </c>
      <c r="M141" s="306">
        <f t="shared" si="9"/>
        <v>-3.338735818476503</v>
      </c>
      <c r="N141" s="78">
        <f>Margins!B141</f>
        <v>2400</v>
      </c>
      <c r="O141" s="25">
        <f t="shared" si="10"/>
        <v>237600</v>
      </c>
      <c r="P141" s="25">
        <f t="shared" si="11"/>
        <v>2400</v>
      </c>
    </row>
    <row r="142" spans="1:16" ht="13.5">
      <c r="A142" s="193" t="s">
        <v>81</v>
      </c>
      <c r="B142" s="172">
        <v>2344</v>
      </c>
      <c r="C142" s="302">
        <v>-0.09</v>
      </c>
      <c r="D142" s="172">
        <v>1</v>
      </c>
      <c r="E142" s="302">
        <v>0</v>
      </c>
      <c r="F142" s="172">
        <v>0</v>
      </c>
      <c r="G142" s="302">
        <v>-1</v>
      </c>
      <c r="H142" s="172">
        <v>2345</v>
      </c>
      <c r="I142" s="303">
        <v>-0.09</v>
      </c>
      <c r="J142" s="264">
        <v>505.4</v>
      </c>
      <c r="K142" s="69">
        <v>509.8</v>
      </c>
      <c r="L142" s="135">
        <f t="shared" si="8"/>
        <v>-4.400000000000034</v>
      </c>
      <c r="M142" s="306">
        <f t="shared" si="9"/>
        <v>-0.8630835621812543</v>
      </c>
      <c r="N142" s="78">
        <f>Margins!B142</f>
        <v>600</v>
      </c>
      <c r="O142" s="25">
        <f t="shared" si="10"/>
        <v>600</v>
      </c>
      <c r="P142" s="25">
        <f t="shared" si="11"/>
        <v>0</v>
      </c>
    </row>
    <row r="143" spans="1:16" ht="13.5">
      <c r="A143" s="193" t="s">
        <v>225</v>
      </c>
      <c r="B143" s="172">
        <v>10076</v>
      </c>
      <c r="C143" s="302">
        <v>1.58</v>
      </c>
      <c r="D143" s="172">
        <v>223</v>
      </c>
      <c r="E143" s="302">
        <v>1.97</v>
      </c>
      <c r="F143" s="172">
        <v>3</v>
      </c>
      <c r="G143" s="302">
        <v>-0.4</v>
      </c>
      <c r="H143" s="172">
        <v>10302</v>
      </c>
      <c r="I143" s="303">
        <v>1.58</v>
      </c>
      <c r="J143" s="264">
        <v>165.25</v>
      </c>
      <c r="K143" s="69">
        <v>160.6</v>
      </c>
      <c r="L143" s="135">
        <f t="shared" si="8"/>
        <v>4.650000000000006</v>
      </c>
      <c r="M143" s="306">
        <f t="shared" si="9"/>
        <v>2.8953922789539264</v>
      </c>
      <c r="N143" s="78">
        <f>Margins!B143</f>
        <v>1400</v>
      </c>
      <c r="O143" s="25">
        <f t="shared" si="10"/>
        <v>312200</v>
      </c>
      <c r="P143" s="25">
        <f t="shared" si="11"/>
        <v>4200</v>
      </c>
    </row>
    <row r="144" spans="1:16" ht="13.5">
      <c r="A144" s="193" t="s">
        <v>297</v>
      </c>
      <c r="B144" s="172">
        <v>17257</v>
      </c>
      <c r="C144" s="302">
        <v>0.51</v>
      </c>
      <c r="D144" s="172">
        <v>73</v>
      </c>
      <c r="E144" s="302">
        <v>0.18</v>
      </c>
      <c r="F144" s="172">
        <v>8</v>
      </c>
      <c r="G144" s="302">
        <v>1</v>
      </c>
      <c r="H144" s="172">
        <v>17338</v>
      </c>
      <c r="I144" s="303">
        <v>0.51</v>
      </c>
      <c r="J144" s="264">
        <v>519.4</v>
      </c>
      <c r="K144" s="69">
        <v>499.85</v>
      </c>
      <c r="L144" s="135">
        <f t="shared" si="8"/>
        <v>19.549999999999955</v>
      </c>
      <c r="M144" s="306">
        <f t="shared" si="9"/>
        <v>3.9111733520055925</v>
      </c>
      <c r="N144" s="78">
        <f>Margins!B144</f>
        <v>1100</v>
      </c>
      <c r="O144" s="25">
        <f t="shared" si="10"/>
        <v>80300</v>
      </c>
      <c r="P144" s="25">
        <f t="shared" si="11"/>
        <v>8800</v>
      </c>
    </row>
    <row r="145" spans="1:16" ht="13.5">
      <c r="A145" s="193" t="s">
        <v>226</v>
      </c>
      <c r="B145" s="172">
        <v>13236</v>
      </c>
      <c r="C145" s="302">
        <v>-0.3</v>
      </c>
      <c r="D145" s="172">
        <v>12</v>
      </c>
      <c r="E145" s="302">
        <v>-0.83</v>
      </c>
      <c r="F145" s="172">
        <v>5</v>
      </c>
      <c r="G145" s="302">
        <v>-0.44</v>
      </c>
      <c r="H145" s="172">
        <v>13253</v>
      </c>
      <c r="I145" s="303">
        <v>-0.3</v>
      </c>
      <c r="J145" s="264">
        <v>238.1</v>
      </c>
      <c r="K145" s="69">
        <v>237.05</v>
      </c>
      <c r="L145" s="135">
        <f t="shared" si="8"/>
        <v>1.049999999999983</v>
      </c>
      <c r="M145" s="306">
        <f t="shared" si="9"/>
        <v>0.4429445264712014</v>
      </c>
      <c r="N145" s="78">
        <f>Margins!B145</f>
        <v>1500</v>
      </c>
      <c r="O145" s="25">
        <f t="shared" si="10"/>
        <v>18000</v>
      </c>
      <c r="P145" s="25">
        <f t="shared" si="11"/>
        <v>7500</v>
      </c>
    </row>
    <row r="146" spans="1:16" ht="13.5">
      <c r="A146" s="193" t="s">
        <v>425</v>
      </c>
      <c r="B146" s="172">
        <v>10526</v>
      </c>
      <c r="C146" s="302">
        <v>37.14</v>
      </c>
      <c r="D146" s="172">
        <v>0</v>
      </c>
      <c r="E146" s="302">
        <v>0</v>
      </c>
      <c r="F146" s="172">
        <v>0</v>
      </c>
      <c r="G146" s="302">
        <v>0</v>
      </c>
      <c r="H146" s="172">
        <v>10526</v>
      </c>
      <c r="I146" s="303">
        <v>37.14</v>
      </c>
      <c r="J146" s="264">
        <v>544.05</v>
      </c>
      <c r="K146" s="69">
        <v>504.5</v>
      </c>
      <c r="L146" s="135">
        <f t="shared" si="8"/>
        <v>39.549999999999955</v>
      </c>
      <c r="M146" s="306">
        <f t="shared" si="9"/>
        <v>7.839444995044589</v>
      </c>
      <c r="N146" s="78">
        <f>Margins!B146</f>
        <v>550</v>
      </c>
      <c r="O146" s="25">
        <f t="shared" si="10"/>
        <v>0</v>
      </c>
      <c r="P146" s="25">
        <f t="shared" si="11"/>
        <v>0</v>
      </c>
    </row>
    <row r="147" spans="1:16" ht="13.5">
      <c r="A147" s="193" t="s">
        <v>227</v>
      </c>
      <c r="B147" s="172">
        <v>1349</v>
      </c>
      <c r="C147" s="302">
        <v>-0.04</v>
      </c>
      <c r="D147" s="172">
        <v>42</v>
      </c>
      <c r="E147" s="302">
        <v>-0.16</v>
      </c>
      <c r="F147" s="172">
        <v>0</v>
      </c>
      <c r="G147" s="302">
        <v>-1</v>
      </c>
      <c r="H147" s="172">
        <v>1391</v>
      </c>
      <c r="I147" s="303">
        <v>-0.04</v>
      </c>
      <c r="J147" s="264">
        <v>378.55</v>
      </c>
      <c r="K147" s="69">
        <v>380.95</v>
      </c>
      <c r="L147" s="135">
        <f t="shared" si="8"/>
        <v>-2.3999999999999773</v>
      </c>
      <c r="M147" s="306">
        <f t="shared" si="9"/>
        <v>-0.6300039375246036</v>
      </c>
      <c r="N147" s="78">
        <f>Margins!B147</f>
        <v>800</v>
      </c>
      <c r="O147" s="25">
        <f t="shared" si="10"/>
        <v>33600</v>
      </c>
      <c r="P147" s="25">
        <f t="shared" si="11"/>
        <v>0</v>
      </c>
    </row>
    <row r="148" spans="1:16" ht="13.5">
      <c r="A148" s="193" t="s">
        <v>234</v>
      </c>
      <c r="B148" s="172">
        <v>44456</v>
      </c>
      <c r="C148" s="302">
        <v>0.47</v>
      </c>
      <c r="D148" s="172">
        <v>2122</v>
      </c>
      <c r="E148" s="302">
        <v>0.76</v>
      </c>
      <c r="F148" s="172">
        <v>374</v>
      </c>
      <c r="G148" s="302">
        <v>3.3</v>
      </c>
      <c r="H148" s="172">
        <v>46952</v>
      </c>
      <c r="I148" s="303">
        <v>0.49</v>
      </c>
      <c r="J148" s="264">
        <v>520.05</v>
      </c>
      <c r="K148" s="69">
        <v>515.9</v>
      </c>
      <c r="L148" s="135">
        <f t="shared" si="8"/>
        <v>4.149999999999977</v>
      </c>
      <c r="M148" s="306">
        <f t="shared" si="9"/>
        <v>0.8044194611358746</v>
      </c>
      <c r="N148" s="78">
        <f>Margins!B148</f>
        <v>700</v>
      </c>
      <c r="O148" s="25">
        <f t="shared" si="10"/>
        <v>1485400</v>
      </c>
      <c r="P148" s="25">
        <f t="shared" si="11"/>
        <v>261800</v>
      </c>
    </row>
    <row r="149" spans="1:16" ht="13.5">
      <c r="A149" s="193" t="s">
        <v>98</v>
      </c>
      <c r="B149" s="172">
        <v>2034</v>
      </c>
      <c r="C149" s="302">
        <v>-0.12</v>
      </c>
      <c r="D149" s="172">
        <v>38</v>
      </c>
      <c r="E149" s="302">
        <v>-0.28</v>
      </c>
      <c r="F149" s="172">
        <v>2</v>
      </c>
      <c r="G149" s="302">
        <v>0</v>
      </c>
      <c r="H149" s="172">
        <v>2074</v>
      </c>
      <c r="I149" s="303">
        <v>-0.12</v>
      </c>
      <c r="J149" s="264">
        <v>528.5</v>
      </c>
      <c r="K149" s="69">
        <v>536.05</v>
      </c>
      <c r="L149" s="135">
        <f t="shared" si="8"/>
        <v>-7.5499999999999545</v>
      </c>
      <c r="M149" s="306">
        <f t="shared" si="9"/>
        <v>-1.4084507042253438</v>
      </c>
      <c r="N149" s="78">
        <f>Margins!B149</f>
        <v>550</v>
      </c>
      <c r="O149" s="25">
        <f t="shared" si="10"/>
        <v>20900</v>
      </c>
      <c r="P149" s="25">
        <f t="shared" si="11"/>
        <v>1100</v>
      </c>
    </row>
    <row r="150" spans="1:16" ht="13.5">
      <c r="A150" s="193" t="s">
        <v>149</v>
      </c>
      <c r="B150" s="172">
        <v>18265</v>
      </c>
      <c r="C150" s="302">
        <v>-0.25</v>
      </c>
      <c r="D150" s="172">
        <v>423</v>
      </c>
      <c r="E150" s="302">
        <v>-0.38</v>
      </c>
      <c r="F150" s="172">
        <v>44</v>
      </c>
      <c r="G150" s="302">
        <v>-0.39</v>
      </c>
      <c r="H150" s="172">
        <v>18732</v>
      </c>
      <c r="I150" s="303">
        <v>-0.26</v>
      </c>
      <c r="J150" s="264">
        <v>978.85</v>
      </c>
      <c r="K150" s="69">
        <v>977.55</v>
      </c>
      <c r="L150" s="135">
        <f t="shared" si="8"/>
        <v>1.3000000000000682</v>
      </c>
      <c r="M150" s="306">
        <f t="shared" si="9"/>
        <v>0.1329855250370895</v>
      </c>
      <c r="N150" s="78">
        <f>Margins!B150</f>
        <v>550</v>
      </c>
      <c r="O150" s="25">
        <f t="shared" si="10"/>
        <v>232650</v>
      </c>
      <c r="P150" s="25">
        <f t="shared" si="11"/>
        <v>24200</v>
      </c>
    </row>
    <row r="151" spans="1:18" ht="13.5">
      <c r="A151" s="193" t="s">
        <v>203</v>
      </c>
      <c r="B151" s="172">
        <v>42889</v>
      </c>
      <c r="C151" s="302">
        <v>-0.03</v>
      </c>
      <c r="D151" s="172">
        <v>4042</v>
      </c>
      <c r="E151" s="302">
        <v>-0.02</v>
      </c>
      <c r="F151" s="172">
        <v>1043</v>
      </c>
      <c r="G151" s="302">
        <v>-0.28</v>
      </c>
      <c r="H151" s="172">
        <v>47974</v>
      </c>
      <c r="I151" s="303">
        <v>-0.03</v>
      </c>
      <c r="J151" s="264">
        <v>1669.15</v>
      </c>
      <c r="K151" s="69">
        <v>1691.3</v>
      </c>
      <c r="L151" s="135">
        <f t="shared" si="8"/>
        <v>-22.149999999999864</v>
      </c>
      <c r="M151" s="306">
        <f t="shared" si="9"/>
        <v>-1.3096434695204793</v>
      </c>
      <c r="N151" s="78">
        <f>Margins!B151</f>
        <v>150</v>
      </c>
      <c r="O151" s="25">
        <f t="shared" si="10"/>
        <v>606300</v>
      </c>
      <c r="P151" s="25">
        <f t="shared" si="11"/>
        <v>156450</v>
      </c>
      <c r="R151" s="25"/>
    </row>
    <row r="152" spans="1:18" ht="13.5">
      <c r="A152" s="193" t="s">
        <v>298</v>
      </c>
      <c r="B152" s="172">
        <v>4563</v>
      </c>
      <c r="C152" s="302">
        <v>-0.42</v>
      </c>
      <c r="D152" s="172">
        <v>4</v>
      </c>
      <c r="E152" s="302">
        <v>-0.33</v>
      </c>
      <c r="F152" s="172">
        <v>0</v>
      </c>
      <c r="G152" s="302">
        <v>0</v>
      </c>
      <c r="H152" s="172">
        <v>4567</v>
      </c>
      <c r="I152" s="303">
        <v>-0.42</v>
      </c>
      <c r="J152" s="264">
        <v>632.65</v>
      </c>
      <c r="K152" s="69">
        <v>634.1</v>
      </c>
      <c r="L152" s="135">
        <f t="shared" si="8"/>
        <v>-1.4500000000000455</v>
      </c>
      <c r="M152" s="306">
        <f t="shared" si="9"/>
        <v>-0.22867055669453484</v>
      </c>
      <c r="N152" s="78">
        <f>Margins!B152</f>
        <v>1000</v>
      </c>
      <c r="O152" s="25">
        <f t="shared" si="10"/>
        <v>4000</v>
      </c>
      <c r="P152" s="25">
        <f t="shared" si="11"/>
        <v>0</v>
      </c>
      <c r="R152" s="25"/>
    </row>
    <row r="153" spans="1:18" ht="13.5">
      <c r="A153" s="193" t="s">
        <v>426</v>
      </c>
      <c r="B153" s="172">
        <v>4520</v>
      </c>
      <c r="C153" s="302">
        <v>-0.38</v>
      </c>
      <c r="D153" s="172">
        <v>533</v>
      </c>
      <c r="E153" s="302">
        <v>-0.39</v>
      </c>
      <c r="F153" s="172">
        <v>82</v>
      </c>
      <c r="G153" s="302">
        <v>-0.23</v>
      </c>
      <c r="H153" s="172">
        <v>5135</v>
      </c>
      <c r="I153" s="303">
        <v>-0.38</v>
      </c>
      <c r="J153" s="264">
        <v>34.3</v>
      </c>
      <c r="K153" s="69">
        <v>34.4</v>
      </c>
      <c r="L153" s="135">
        <f t="shared" si="8"/>
        <v>-0.10000000000000142</v>
      </c>
      <c r="M153" s="306">
        <f t="shared" si="9"/>
        <v>-0.29069767441860883</v>
      </c>
      <c r="N153" s="78">
        <f>Margins!B153</f>
        <v>7150</v>
      </c>
      <c r="O153" s="25">
        <f t="shared" si="10"/>
        <v>3810950</v>
      </c>
      <c r="P153" s="25">
        <f t="shared" si="11"/>
        <v>586300</v>
      </c>
      <c r="R153" s="25"/>
    </row>
    <row r="154" spans="1:18" ht="13.5">
      <c r="A154" s="193" t="s">
        <v>427</v>
      </c>
      <c r="B154" s="172">
        <v>4230</v>
      </c>
      <c r="C154" s="302">
        <v>-0.28</v>
      </c>
      <c r="D154" s="172">
        <v>2</v>
      </c>
      <c r="E154" s="302">
        <v>1</v>
      </c>
      <c r="F154" s="172">
        <v>0</v>
      </c>
      <c r="G154" s="302">
        <v>0</v>
      </c>
      <c r="H154" s="172">
        <v>4232</v>
      </c>
      <c r="I154" s="303">
        <v>-0.28</v>
      </c>
      <c r="J154" s="264">
        <v>447.8</v>
      </c>
      <c r="K154" s="69">
        <v>446.95</v>
      </c>
      <c r="L154" s="135">
        <f t="shared" si="8"/>
        <v>0.8500000000000227</v>
      </c>
      <c r="M154" s="306">
        <f t="shared" si="9"/>
        <v>0.19017787224522267</v>
      </c>
      <c r="N154" s="78">
        <f>Margins!B154</f>
        <v>450</v>
      </c>
      <c r="O154" s="25">
        <f t="shared" si="10"/>
        <v>900</v>
      </c>
      <c r="P154" s="25">
        <f t="shared" si="11"/>
        <v>0</v>
      </c>
      <c r="R154" s="25"/>
    </row>
    <row r="155" spans="1:16" ht="13.5">
      <c r="A155" s="193" t="s">
        <v>216</v>
      </c>
      <c r="B155" s="172">
        <v>7989</v>
      </c>
      <c r="C155" s="302">
        <v>-0.38</v>
      </c>
      <c r="D155" s="172">
        <v>1083</v>
      </c>
      <c r="E155" s="302">
        <v>-0.52</v>
      </c>
      <c r="F155" s="172">
        <v>169</v>
      </c>
      <c r="G155" s="302">
        <v>-0.33</v>
      </c>
      <c r="H155" s="172">
        <v>9241</v>
      </c>
      <c r="I155" s="303">
        <v>-0.4</v>
      </c>
      <c r="J155" s="264">
        <v>98.05</v>
      </c>
      <c r="K155" s="69">
        <v>98.45</v>
      </c>
      <c r="L155" s="135">
        <f t="shared" si="8"/>
        <v>-0.4000000000000057</v>
      </c>
      <c r="M155" s="306">
        <f t="shared" si="9"/>
        <v>-0.4062976130015294</v>
      </c>
      <c r="N155" s="78">
        <f>Margins!B155</f>
        <v>3350</v>
      </c>
      <c r="O155" s="25">
        <f t="shared" si="10"/>
        <v>3628050</v>
      </c>
      <c r="P155" s="25">
        <f t="shared" si="11"/>
        <v>566150</v>
      </c>
    </row>
    <row r="156" spans="1:16" ht="13.5">
      <c r="A156" s="193" t="s">
        <v>235</v>
      </c>
      <c r="B156" s="172">
        <v>6848</v>
      </c>
      <c r="C156" s="302">
        <v>0.16</v>
      </c>
      <c r="D156" s="172">
        <v>872</v>
      </c>
      <c r="E156" s="302">
        <v>0</v>
      </c>
      <c r="F156" s="172">
        <v>176</v>
      </c>
      <c r="G156" s="302">
        <v>-0.52</v>
      </c>
      <c r="H156" s="172">
        <v>7896</v>
      </c>
      <c r="I156" s="303">
        <v>0.11</v>
      </c>
      <c r="J156" s="264">
        <v>130.1</v>
      </c>
      <c r="K156" s="69">
        <v>132.45</v>
      </c>
      <c r="L156" s="135">
        <f t="shared" si="8"/>
        <v>-2.3499999999999943</v>
      </c>
      <c r="M156" s="306">
        <f t="shared" si="9"/>
        <v>-1.774254435636085</v>
      </c>
      <c r="N156" s="78">
        <f>Margins!B156</f>
        <v>2700</v>
      </c>
      <c r="O156" s="25">
        <f t="shared" si="10"/>
        <v>2354400</v>
      </c>
      <c r="P156" s="25">
        <f t="shared" si="11"/>
        <v>475200</v>
      </c>
    </row>
    <row r="157" spans="1:16" ht="13.5">
      <c r="A157" s="193" t="s">
        <v>204</v>
      </c>
      <c r="B157" s="172">
        <v>20178</v>
      </c>
      <c r="C157" s="302">
        <v>0.88</v>
      </c>
      <c r="D157" s="172">
        <v>1429</v>
      </c>
      <c r="E157" s="302">
        <v>0.72</v>
      </c>
      <c r="F157" s="172">
        <v>368</v>
      </c>
      <c r="G157" s="302">
        <v>2.64</v>
      </c>
      <c r="H157" s="172">
        <v>21975</v>
      </c>
      <c r="I157" s="303">
        <v>0.88</v>
      </c>
      <c r="J157" s="264">
        <v>481.3</v>
      </c>
      <c r="K157" s="69">
        <v>464.1</v>
      </c>
      <c r="L157" s="135">
        <f t="shared" si="8"/>
        <v>17.19999999999999</v>
      </c>
      <c r="M157" s="306">
        <f t="shared" si="9"/>
        <v>3.7060978237448796</v>
      </c>
      <c r="N157" s="78">
        <f>Margins!B157</f>
        <v>600</v>
      </c>
      <c r="O157" s="25">
        <f t="shared" si="10"/>
        <v>857400</v>
      </c>
      <c r="P157" s="25">
        <f t="shared" si="11"/>
        <v>220800</v>
      </c>
    </row>
    <row r="158" spans="1:16" ht="13.5">
      <c r="A158" s="193" t="s">
        <v>205</v>
      </c>
      <c r="B158" s="172">
        <v>29140</v>
      </c>
      <c r="C158" s="302">
        <v>-0.1</v>
      </c>
      <c r="D158" s="172">
        <v>1834</v>
      </c>
      <c r="E158" s="302">
        <v>0.16</v>
      </c>
      <c r="F158" s="172">
        <v>940</v>
      </c>
      <c r="G158" s="302">
        <v>-0.11</v>
      </c>
      <c r="H158" s="172">
        <v>31914</v>
      </c>
      <c r="I158" s="303">
        <v>-0.09</v>
      </c>
      <c r="J158" s="264">
        <v>1360.65</v>
      </c>
      <c r="K158" s="69">
        <v>1389.5</v>
      </c>
      <c r="L158" s="135">
        <f t="shared" si="8"/>
        <v>-28.84999999999991</v>
      </c>
      <c r="M158" s="306">
        <f t="shared" si="9"/>
        <v>-2.076286433969047</v>
      </c>
      <c r="N158" s="78">
        <f>Margins!B158</f>
        <v>250</v>
      </c>
      <c r="O158" s="25">
        <f t="shared" si="10"/>
        <v>458500</v>
      </c>
      <c r="P158" s="25">
        <f t="shared" si="11"/>
        <v>235000</v>
      </c>
    </row>
    <row r="159" spans="1:16" ht="13.5">
      <c r="A159" s="193" t="s">
        <v>37</v>
      </c>
      <c r="B159" s="172">
        <v>356</v>
      </c>
      <c r="C159" s="302">
        <v>-0.11</v>
      </c>
      <c r="D159" s="172">
        <v>7</v>
      </c>
      <c r="E159" s="302">
        <v>0.17</v>
      </c>
      <c r="F159" s="172">
        <v>0</v>
      </c>
      <c r="G159" s="302">
        <v>0</v>
      </c>
      <c r="H159" s="172">
        <v>363</v>
      </c>
      <c r="I159" s="303">
        <v>-0.1</v>
      </c>
      <c r="J159" s="264">
        <v>196.15</v>
      </c>
      <c r="K159" s="69">
        <v>197.6</v>
      </c>
      <c r="L159" s="135">
        <f t="shared" si="8"/>
        <v>-1.4499999999999886</v>
      </c>
      <c r="M159" s="306">
        <f t="shared" si="9"/>
        <v>-0.7338056680161886</v>
      </c>
      <c r="N159" s="78">
        <f>Margins!B159</f>
        <v>1600</v>
      </c>
      <c r="O159" s="25">
        <f t="shared" si="10"/>
        <v>11200</v>
      </c>
      <c r="P159" s="25">
        <f t="shared" si="11"/>
        <v>0</v>
      </c>
    </row>
    <row r="160" spans="1:16" ht="13.5">
      <c r="A160" s="193" t="s">
        <v>299</v>
      </c>
      <c r="B160" s="172">
        <v>4056</v>
      </c>
      <c r="C160" s="302">
        <v>3.35</v>
      </c>
      <c r="D160" s="172">
        <v>291</v>
      </c>
      <c r="E160" s="302">
        <v>1.6</v>
      </c>
      <c r="F160" s="172">
        <v>0</v>
      </c>
      <c r="G160" s="302">
        <v>0</v>
      </c>
      <c r="H160" s="172">
        <v>4347</v>
      </c>
      <c r="I160" s="303">
        <v>3.16</v>
      </c>
      <c r="J160" s="264">
        <v>1692.3</v>
      </c>
      <c r="K160" s="69">
        <v>1647.5</v>
      </c>
      <c r="L160" s="135">
        <f t="shared" si="8"/>
        <v>44.799999999999955</v>
      </c>
      <c r="M160" s="306">
        <f t="shared" si="9"/>
        <v>2.719271623672228</v>
      </c>
      <c r="N160" s="78">
        <f>Margins!B160</f>
        <v>150</v>
      </c>
      <c r="O160" s="25">
        <f t="shared" si="10"/>
        <v>43650</v>
      </c>
      <c r="P160" s="25">
        <f t="shared" si="11"/>
        <v>0</v>
      </c>
    </row>
    <row r="161" spans="1:16" ht="13.5">
      <c r="A161" s="193" t="s">
        <v>428</v>
      </c>
      <c r="B161" s="172">
        <v>54</v>
      </c>
      <c r="C161" s="302">
        <v>-0.39</v>
      </c>
      <c r="D161" s="172">
        <v>0</v>
      </c>
      <c r="E161" s="302">
        <v>0</v>
      </c>
      <c r="F161" s="172">
        <v>0</v>
      </c>
      <c r="G161" s="302">
        <v>0</v>
      </c>
      <c r="H161" s="172">
        <v>54</v>
      </c>
      <c r="I161" s="303">
        <v>-0.39</v>
      </c>
      <c r="J161" s="264">
        <v>1170.45</v>
      </c>
      <c r="K161" s="69">
        <v>1160.85</v>
      </c>
      <c r="L161" s="135">
        <f t="shared" si="8"/>
        <v>9.600000000000136</v>
      </c>
      <c r="M161" s="306">
        <f t="shared" si="9"/>
        <v>0.8269802300038882</v>
      </c>
      <c r="N161" s="78">
        <f>Margins!B161</f>
        <v>200</v>
      </c>
      <c r="O161" s="25">
        <f t="shared" si="10"/>
        <v>0</v>
      </c>
      <c r="P161" s="25">
        <f t="shared" si="11"/>
        <v>0</v>
      </c>
    </row>
    <row r="162" spans="1:17" ht="15" customHeight="1">
      <c r="A162" s="193" t="s">
        <v>228</v>
      </c>
      <c r="B162" s="172">
        <v>2488</v>
      </c>
      <c r="C162" s="302">
        <v>-0.29</v>
      </c>
      <c r="D162" s="172">
        <v>0</v>
      </c>
      <c r="E162" s="302">
        <v>0</v>
      </c>
      <c r="F162" s="172">
        <v>0</v>
      </c>
      <c r="G162" s="302">
        <v>-1</v>
      </c>
      <c r="H162" s="172">
        <v>2488</v>
      </c>
      <c r="I162" s="303">
        <v>-0.29</v>
      </c>
      <c r="J162" s="264">
        <v>1288.15</v>
      </c>
      <c r="K162" s="69">
        <v>1310.6</v>
      </c>
      <c r="L162" s="135">
        <f t="shared" si="8"/>
        <v>-22.449999999999818</v>
      </c>
      <c r="M162" s="306">
        <f t="shared" si="9"/>
        <v>-1.7129558980619426</v>
      </c>
      <c r="N162" s="78">
        <f>Margins!B162</f>
        <v>188</v>
      </c>
      <c r="O162" s="25">
        <f t="shared" si="10"/>
        <v>0</v>
      </c>
      <c r="P162" s="25">
        <f t="shared" si="11"/>
        <v>0</v>
      </c>
      <c r="Q162" s="69"/>
    </row>
    <row r="163" spans="1:17" ht="15" customHeight="1">
      <c r="A163" s="193" t="s">
        <v>429</v>
      </c>
      <c r="B163" s="172">
        <v>828</v>
      </c>
      <c r="C163" s="302">
        <v>-0.66</v>
      </c>
      <c r="D163" s="172">
        <v>8</v>
      </c>
      <c r="E163" s="302">
        <v>-0.5</v>
      </c>
      <c r="F163" s="172">
        <v>0</v>
      </c>
      <c r="G163" s="302">
        <v>0</v>
      </c>
      <c r="H163" s="172">
        <v>836</v>
      </c>
      <c r="I163" s="303">
        <v>-0.66</v>
      </c>
      <c r="J163" s="264">
        <v>82.45</v>
      </c>
      <c r="K163" s="69">
        <v>85.55</v>
      </c>
      <c r="L163" s="135">
        <f t="shared" si="8"/>
        <v>-3.0999999999999943</v>
      </c>
      <c r="M163" s="306">
        <f t="shared" si="9"/>
        <v>-3.6236119228521266</v>
      </c>
      <c r="N163" s="78">
        <f>Margins!B163</f>
        <v>2600</v>
      </c>
      <c r="O163" s="25">
        <f t="shared" si="10"/>
        <v>20800</v>
      </c>
      <c r="P163" s="25">
        <f t="shared" si="11"/>
        <v>0</v>
      </c>
      <c r="Q163" s="69"/>
    </row>
    <row r="164" spans="1:17" ht="15" customHeight="1">
      <c r="A164" s="193" t="s">
        <v>276</v>
      </c>
      <c r="B164" s="172">
        <v>1255</v>
      </c>
      <c r="C164" s="302">
        <v>-0.65</v>
      </c>
      <c r="D164" s="172">
        <v>0</v>
      </c>
      <c r="E164" s="302">
        <v>-1</v>
      </c>
      <c r="F164" s="172">
        <v>0</v>
      </c>
      <c r="G164" s="302">
        <v>0</v>
      </c>
      <c r="H164" s="172">
        <v>1255</v>
      </c>
      <c r="I164" s="303">
        <v>-0.65</v>
      </c>
      <c r="J164" s="264">
        <v>893.6</v>
      </c>
      <c r="K164" s="69">
        <v>917.75</v>
      </c>
      <c r="L164" s="135">
        <f t="shared" si="8"/>
        <v>-24.149999999999977</v>
      </c>
      <c r="M164" s="306">
        <f t="shared" si="9"/>
        <v>-2.63143557613729</v>
      </c>
      <c r="N164" s="78">
        <f>Margins!B164</f>
        <v>350</v>
      </c>
      <c r="O164" s="25">
        <f t="shared" si="10"/>
        <v>0</v>
      </c>
      <c r="P164" s="25">
        <f t="shared" si="11"/>
        <v>0</v>
      </c>
      <c r="Q164" s="69"/>
    </row>
    <row r="165" spans="1:17" ht="15" customHeight="1">
      <c r="A165" s="193" t="s">
        <v>180</v>
      </c>
      <c r="B165" s="172">
        <v>5104</v>
      </c>
      <c r="C165" s="302">
        <v>-0.35</v>
      </c>
      <c r="D165" s="172">
        <v>122</v>
      </c>
      <c r="E165" s="302">
        <v>-0.49</v>
      </c>
      <c r="F165" s="172">
        <v>4</v>
      </c>
      <c r="G165" s="302">
        <v>-0.73</v>
      </c>
      <c r="H165" s="172">
        <v>5230</v>
      </c>
      <c r="I165" s="303">
        <v>-0.35</v>
      </c>
      <c r="J165" s="264">
        <v>169.65</v>
      </c>
      <c r="K165" s="69">
        <v>170.75</v>
      </c>
      <c r="L165" s="135">
        <f t="shared" si="8"/>
        <v>-1.0999999999999943</v>
      </c>
      <c r="M165" s="306">
        <f t="shared" si="9"/>
        <v>-0.6442166910688107</v>
      </c>
      <c r="N165" s="78">
        <f>Margins!B165</f>
        <v>1500</v>
      </c>
      <c r="O165" s="25">
        <f t="shared" si="10"/>
        <v>183000</v>
      </c>
      <c r="P165" s="25">
        <f t="shared" si="11"/>
        <v>6000</v>
      </c>
      <c r="Q165" s="69"/>
    </row>
    <row r="166" spans="1:17" ht="15" customHeight="1">
      <c r="A166" s="193" t="s">
        <v>181</v>
      </c>
      <c r="B166" s="172">
        <v>318</v>
      </c>
      <c r="C166" s="302">
        <v>-0.31</v>
      </c>
      <c r="D166" s="172">
        <v>0</v>
      </c>
      <c r="E166" s="302">
        <v>0</v>
      </c>
      <c r="F166" s="172">
        <v>0</v>
      </c>
      <c r="G166" s="302">
        <v>0</v>
      </c>
      <c r="H166" s="172">
        <v>318</v>
      </c>
      <c r="I166" s="303">
        <v>-0.31</v>
      </c>
      <c r="J166" s="264">
        <v>342.65</v>
      </c>
      <c r="K166" s="69">
        <v>353.5</v>
      </c>
      <c r="L166" s="135">
        <f t="shared" si="8"/>
        <v>-10.850000000000023</v>
      </c>
      <c r="M166" s="306">
        <f t="shared" si="9"/>
        <v>-3.069306930693076</v>
      </c>
      <c r="N166" s="78">
        <f>Margins!B166</f>
        <v>850</v>
      </c>
      <c r="O166" s="25">
        <f t="shared" si="10"/>
        <v>0</v>
      </c>
      <c r="P166" s="25">
        <f t="shared" si="11"/>
        <v>0</v>
      </c>
      <c r="Q166" s="69"/>
    </row>
    <row r="167" spans="1:17" ht="15" customHeight="1">
      <c r="A167" s="193" t="s">
        <v>150</v>
      </c>
      <c r="B167" s="172">
        <v>2687</v>
      </c>
      <c r="C167" s="302">
        <v>-0.34</v>
      </c>
      <c r="D167" s="172">
        <v>5</v>
      </c>
      <c r="E167" s="302">
        <v>0</v>
      </c>
      <c r="F167" s="172">
        <v>0</v>
      </c>
      <c r="G167" s="302">
        <v>0</v>
      </c>
      <c r="H167" s="172">
        <v>2692</v>
      </c>
      <c r="I167" s="303">
        <v>-0.34</v>
      </c>
      <c r="J167" s="264">
        <v>535.65</v>
      </c>
      <c r="K167" s="69">
        <v>542.35</v>
      </c>
      <c r="L167" s="135">
        <f t="shared" si="8"/>
        <v>-6.7000000000000455</v>
      </c>
      <c r="M167" s="306">
        <f t="shared" si="9"/>
        <v>-1.2353646169447856</v>
      </c>
      <c r="N167" s="78">
        <f>Margins!B167</f>
        <v>438</v>
      </c>
      <c r="O167" s="25">
        <f t="shared" si="10"/>
        <v>2190</v>
      </c>
      <c r="P167" s="25">
        <f t="shared" si="11"/>
        <v>0</v>
      </c>
      <c r="Q167" s="69"/>
    </row>
    <row r="168" spans="1:17" ht="15" customHeight="1">
      <c r="A168" s="193" t="s">
        <v>430</v>
      </c>
      <c r="B168" s="172">
        <v>648</v>
      </c>
      <c r="C168" s="302">
        <v>-0.08</v>
      </c>
      <c r="D168" s="172">
        <v>1</v>
      </c>
      <c r="E168" s="302">
        <v>-0.67</v>
      </c>
      <c r="F168" s="172">
        <v>0</v>
      </c>
      <c r="G168" s="302">
        <v>0</v>
      </c>
      <c r="H168" s="172">
        <v>649</v>
      </c>
      <c r="I168" s="303">
        <v>-0.08</v>
      </c>
      <c r="J168" s="264">
        <v>161.3</v>
      </c>
      <c r="K168" s="69">
        <v>162.2</v>
      </c>
      <c r="L168" s="135">
        <f t="shared" si="8"/>
        <v>-0.8999999999999773</v>
      </c>
      <c r="M168" s="306">
        <f t="shared" si="9"/>
        <v>-0.5548705302096038</v>
      </c>
      <c r="N168" s="78">
        <f>Margins!B168</f>
        <v>1250</v>
      </c>
      <c r="O168" s="25">
        <f t="shared" si="10"/>
        <v>1250</v>
      </c>
      <c r="P168" s="25">
        <f t="shared" si="11"/>
        <v>0</v>
      </c>
      <c r="Q168" s="69"/>
    </row>
    <row r="169" spans="1:17" ht="15" customHeight="1">
      <c r="A169" s="193" t="s">
        <v>431</v>
      </c>
      <c r="B169" s="172">
        <v>4210</v>
      </c>
      <c r="C169" s="302">
        <v>0.03</v>
      </c>
      <c r="D169" s="172">
        <v>3</v>
      </c>
      <c r="E169" s="302">
        <v>0.5</v>
      </c>
      <c r="F169" s="172">
        <v>1</v>
      </c>
      <c r="G169" s="302">
        <v>0</v>
      </c>
      <c r="H169" s="172">
        <v>4214</v>
      </c>
      <c r="I169" s="303">
        <v>0.03</v>
      </c>
      <c r="J169" s="264">
        <v>218.8</v>
      </c>
      <c r="K169" s="69">
        <v>212.5</v>
      </c>
      <c r="L169" s="135">
        <f t="shared" si="8"/>
        <v>6.300000000000011</v>
      </c>
      <c r="M169" s="306">
        <f t="shared" si="9"/>
        <v>2.964705882352946</v>
      </c>
      <c r="N169" s="78">
        <f>Margins!B169</f>
        <v>1050</v>
      </c>
      <c r="O169" s="25">
        <f t="shared" si="10"/>
        <v>3150</v>
      </c>
      <c r="P169" s="25">
        <f t="shared" si="11"/>
        <v>1050</v>
      </c>
      <c r="Q169" s="69"/>
    </row>
    <row r="170" spans="1:17" ht="15" customHeight="1">
      <c r="A170" s="193" t="s">
        <v>151</v>
      </c>
      <c r="B170" s="172">
        <v>566</v>
      </c>
      <c r="C170" s="302">
        <v>-0.27</v>
      </c>
      <c r="D170" s="172">
        <v>0</v>
      </c>
      <c r="E170" s="302">
        <v>0</v>
      </c>
      <c r="F170" s="172">
        <v>0</v>
      </c>
      <c r="G170" s="302">
        <v>0</v>
      </c>
      <c r="H170" s="172">
        <v>566</v>
      </c>
      <c r="I170" s="303">
        <v>-0.27</v>
      </c>
      <c r="J170" s="264">
        <v>1061.45</v>
      </c>
      <c r="K170" s="69">
        <v>1075.1</v>
      </c>
      <c r="L170" s="135">
        <f t="shared" si="8"/>
        <v>-13.649999999999864</v>
      </c>
      <c r="M170" s="306">
        <f t="shared" si="9"/>
        <v>-1.2696493349455737</v>
      </c>
      <c r="N170" s="78">
        <f>Margins!B170</f>
        <v>225</v>
      </c>
      <c r="O170" s="25">
        <f t="shared" si="10"/>
        <v>0</v>
      </c>
      <c r="P170" s="25">
        <f t="shared" si="11"/>
        <v>0</v>
      </c>
      <c r="Q170" s="69"/>
    </row>
    <row r="171" spans="1:17" ht="15" customHeight="1">
      <c r="A171" s="193" t="s">
        <v>214</v>
      </c>
      <c r="B171" s="172">
        <v>478</v>
      </c>
      <c r="C171" s="302">
        <v>-0.24</v>
      </c>
      <c r="D171" s="172">
        <v>0</v>
      </c>
      <c r="E171" s="302">
        <v>0</v>
      </c>
      <c r="F171" s="172">
        <v>0</v>
      </c>
      <c r="G171" s="302">
        <v>0</v>
      </c>
      <c r="H171" s="172">
        <v>478</v>
      </c>
      <c r="I171" s="303">
        <v>-0.24</v>
      </c>
      <c r="J171" s="264">
        <v>1359.8</v>
      </c>
      <c r="K171" s="69">
        <v>1371.9</v>
      </c>
      <c r="L171" s="135">
        <f t="shared" si="8"/>
        <v>-12.100000000000136</v>
      </c>
      <c r="M171" s="306">
        <f t="shared" si="9"/>
        <v>-0.8819884831256021</v>
      </c>
      <c r="N171" s="78">
        <f>Margins!B171</f>
        <v>125</v>
      </c>
      <c r="O171" s="25">
        <f t="shared" si="10"/>
        <v>0</v>
      </c>
      <c r="P171" s="25">
        <f t="shared" si="11"/>
        <v>0</v>
      </c>
      <c r="Q171" s="69"/>
    </row>
    <row r="172" spans="1:17" ht="15" customHeight="1">
      <c r="A172" s="193" t="s">
        <v>229</v>
      </c>
      <c r="B172" s="172">
        <v>14218</v>
      </c>
      <c r="C172" s="302">
        <v>2.26</v>
      </c>
      <c r="D172" s="172">
        <v>26</v>
      </c>
      <c r="E172" s="302">
        <v>7.67</v>
      </c>
      <c r="F172" s="172">
        <v>5</v>
      </c>
      <c r="G172" s="302">
        <v>4</v>
      </c>
      <c r="H172" s="172">
        <v>14249</v>
      </c>
      <c r="I172" s="303">
        <v>2.26</v>
      </c>
      <c r="J172" s="264">
        <v>1373.25</v>
      </c>
      <c r="K172" s="69">
        <v>1310.9</v>
      </c>
      <c r="L172" s="135">
        <f t="shared" si="8"/>
        <v>62.34999999999991</v>
      </c>
      <c r="M172" s="306">
        <f t="shared" si="9"/>
        <v>4.7562743153558555</v>
      </c>
      <c r="N172" s="78">
        <f>Margins!B172</f>
        <v>200</v>
      </c>
      <c r="O172" s="25">
        <f t="shared" si="10"/>
        <v>5200</v>
      </c>
      <c r="P172" s="25">
        <f t="shared" si="11"/>
        <v>1000</v>
      </c>
      <c r="Q172" s="69"/>
    </row>
    <row r="173" spans="1:17" ht="15" customHeight="1">
      <c r="A173" s="193" t="s">
        <v>91</v>
      </c>
      <c r="B173" s="172">
        <v>402</v>
      </c>
      <c r="C173" s="302">
        <v>-0.34</v>
      </c>
      <c r="D173" s="172">
        <v>21</v>
      </c>
      <c r="E173" s="302">
        <v>0.24</v>
      </c>
      <c r="F173" s="172">
        <v>1</v>
      </c>
      <c r="G173" s="302">
        <v>0</v>
      </c>
      <c r="H173" s="172">
        <v>424</v>
      </c>
      <c r="I173" s="303">
        <v>-0.32</v>
      </c>
      <c r="J173" s="264">
        <v>77.1</v>
      </c>
      <c r="K173" s="69">
        <v>77.1</v>
      </c>
      <c r="L173" s="135">
        <f t="shared" si="8"/>
        <v>0</v>
      </c>
      <c r="M173" s="306">
        <f t="shared" si="9"/>
        <v>0</v>
      </c>
      <c r="N173" s="78">
        <f>Margins!B173</f>
        <v>3800</v>
      </c>
      <c r="O173" s="25">
        <f t="shared" si="10"/>
        <v>79800</v>
      </c>
      <c r="P173" s="25">
        <f t="shared" si="11"/>
        <v>3800</v>
      </c>
      <c r="Q173" s="69"/>
    </row>
    <row r="174" spans="1:17" ht="15" customHeight="1">
      <c r="A174" s="193" t="s">
        <v>152</v>
      </c>
      <c r="B174" s="172">
        <v>469</v>
      </c>
      <c r="C174" s="302">
        <v>0.47</v>
      </c>
      <c r="D174" s="172">
        <v>4</v>
      </c>
      <c r="E174" s="302">
        <v>3</v>
      </c>
      <c r="F174" s="172">
        <v>1</v>
      </c>
      <c r="G174" s="302">
        <v>0</v>
      </c>
      <c r="H174" s="172">
        <v>474</v>
      </c>
      <c r="I174" s="303">
        <v>0.48</v>
      </c>
      <c r="J174" s="264">
        <v>240.85</v>
      </c>
      <c r="K174" s="69">
        <v>240.2</v>
      </c>
      <c r="L174" s="135">
        <f t="shared" si="8"/>
        <v>0.6500000000000057</v>
      </c>
      <c r="M174" s="306">
        <f t="shared" si="9"/>
        <v>0.2706078268109932</v>
      </c>
      <c r="N174" s="78">
        <f>Margins!B174</f>
        <v>1350</v>
      </c>
      <c r="O174" s="25">
        <f t="shared" si="10"/>
        <v>5400</v>
      </c>
      <c r="P174" s="25">
        <f t="shared" si="11"/>
        <v>1350</v>
      </c>
      <c r="Q174" s="69"/>
    </row>
    <row r="175" spans="1:17" ht="15" customHeight="1">
      <c r="A175" s="193" t="s">
        <v>208</v>
      </c>
      <c r="B175" s="172">
        <v>5763</v>
      </c>
      <c r="C175" s="302">
        <v>-0.46</v>
      </c>
      <c r="D175" s="172">
        <v>261</v>
      </c>
      <c r="E175" s="302">
        <v>-0.43</v>
      </c>
      <c r="F175" s="172">
        <v>9</v>
      </c>
      <c r="G175" s="302">
        <v>-0.85</v>
      </c>
      <c r="H175" s="172">
        <v>6033</v>
      </c>
      <c r="I175" s="303">
        <v>-0.46</v>
      </c>
      <c r="J175" s="264">
        <v>677.85</v>
      </c>
      <c r="K175" s="69">
        <v>688</v>
      </c>
      <c r="L175" s="135">
        <f t="shared" si="8"/>
        <v>-10.149999999999977</v>
      </c>
      <c r="M175" s="306">
        <f t="shared" si="9"/>
        <v>-1.4752906976744151</v>
      </c>
      <c r="N175" s="78">
        <f>Margins!B175</f>
        <v>412</v>
      </c>
      <c r="O175" s="25">
        <f t="shared" si="10"/>
        <v>107532</v>
      </c>
      <c r="P175" s="25">
        <f t="shared" si="11"/>
        <v>3708</v>
      </c>
      <c r="Q175" s="69"/>
    </row>
    <row r="176" spans="1:17" ht="15" customHeight="1">
      <c r="A176" s="193" t="s">
        <v>230</v>
      </c>
      <c r="B176" s="172">
        <v>742</v>
      </c>
      <c r="C176" s="302">
        <v>-0.22</v>
      </c>
      <c r="D176" s="172">
        <v>0</v>
      </c>
      <c r="E176" s="302">
        <v>-1</v>
      </c>
      <c r="F176" s="172">
        <v>0</v>
      </c>
      <c r="G176" s="302">
        <v>0</v>
      </c>
      <c r="H176" s="172">
        <v>742</v>
      </c>
      <c r="I176" s="303">
        <v>-0.22</v>
      </c>
      <c r="J176" s="264">
        <v>581.1</v>
      </c>
      <c r="K176" s="69">
        <v>592.2</v>
      </c>
      <c r="L176" s="135">
        <f t="shared" si="8"/>
        <v>-11.100000000000023</v>
      </c>
      <c r="M176" s="306">
        <f t="shared" si="9"/>
        <v>-1.8743667679837932</v>
      </c>
      <c r="N176" s="78">
        <f>Margins!B176</f>
        <v>400</v>
      </c>
      <c r="O176" s="25">
        <f t="shared" si="10"/>
        <v>0</v>
      </c>
      <c r="P176" s="25">
        <f t="shared" si="11"/>
        <v>0</v>
      </c>
      <c r="Q176" s="69"/>
    </row>
    <row r="177" spans="1:17" ht="15" customHeight="1">
      <c r="A177" s="193" t="s">
        <v>185</v>
      </c>
      <c r="B177" s="172">
        <v>14933</v>
      </c>
      <c r="C177" s="302">
        <v>0.45</v>
      </c>
      <c r="D177" s="172">
        <v>1265</v>
      </c>
      <c r="E177" s="302">
        <v>-0.06</v>
      </c>
      <c r="F177" s="172">
        <v>359</v>
      </c>
      <c r="G177" s="302">
        <v>0.06</v>
      </c>
      <c r="H177" s="172">
        <v>16557</v>
      </c>
      <c r="I177" s="303">
        <v>0.38</v>
      </c>
      <c r="J177" s="264">
        <v>614.95</v>
      </c>
      <c r="K177" s="69">
        <v>618.3</v>
      </c>
      <c r="L177" s="135">
        <f t="shared" si="8"/>
        <v>-3.349999999999909</v>
      </c>
      <c r="M177" s="306">
        <f t="shared" si="9"/>
        <v>-0.5418081837295664</v>
      </c>
      <c r="N177" s="78">
        <f>Margins!B177</f>
        <v>675</v>
      </c>
      <c r="O177" s="25">
        <f t="shared" si="10"/>
        <v>853875</v>
      </c>
      <c r="P177" s="25">
        <f t="shared" si="11"/>
        <v>242325</v>
      </c>
      <c r="Q177" s="69"/>
    </row>
    <row r="178" spans="1:17" ht="15" customHeight="1">
      <c r="A178" s="193" t="s">
        <v>206</v>
      </c>
      <c r="B178" s="172">
        <v>1433</v>
      </c>
      <c r="C178" s="302">
        <v>-0.52</v>
      </c>
      <c r="D178" s="172">
        <v>6</v>
      </c>
      <c r="E178" s="302">
        <v>-0.54</v>
      </c>
      <c r="F178" s="172">
        <v>3</v>
      </c>
      <c r="G178" s="302">
        <v>-0.85</v>
      </c>
      <c r="H178" s="172">
        <v>1442</v>
      </c>
      <c r="I178" s="303">
        <v>-0.52</v>
      </c>
      <c r="J178" s="264">
        <v>842.25</v>
      </c>
      <c r="K178" s="69">
        <v>851.55</v>
      </c>
      <c r="L178" s="135">
        <f t="shared" si="8"/>
        <v>-9.299999999999955</v>
      </c>
      <c r="M178" s="306">
        <f t="shared" si="9"/>
        <v>-1.0921261229522583</v>
      </c>
      <c r="N178" s="78">
        <f>Margins!B178</f>
        <v>550</v>
      </c>
      <c r="O178" s="25">
        <f t="shared" si="10"/>
        <v>3300</v>
      </c>
      <c r="P178" s="25">
        <f t="shared" si="11"/>
        <v>1650</v>
      </c>
      <c r="Q178" s="69"/>
    </row>
    <row r="179" spans="1:17" ht="15" customHeight="1">
      <c r="A179" s="193" t="s">
        <v>118</v>
      </c>
      <c r="B179" s="172">
        <v>5790</v>
      </c>
      <c r="C179" s="302">
        <v>-0.16</v>
      </c>
      <c r="D179" s="172">
        <v>241</v>
      </c>
      <c r="E179" s="302">
        <v>-0.03</v>
      </c>
      <c r="F179" s="172">
        <v>15</v>
      </c>
      <c r="G179" s="302">
        <v>0.36</v>
      </c>
      <c r="H179" s="172">
        <v>6046</v>
      </c>
      <c r="I179" s="303">
        <v>-0.16</v>
      </c>
      <c r="J179" s="264">
        <v>1207</v>
      </c>
      <c r="K179" s="69">
        <v>1200.35</v>
      </c>
      <c r="L179" s="135">
        <f t="shared" si="8"/>
        <v>6.650000000000091</v>
      </c>
      <c r="M179" s="306">
        <f t="shared" si="9"/>
        <v>0.5540050818511344</v>
      </c>
      <c r="N179" s="78">
        <f>Margins!B179</f>
        <v>250</v>
      </c>
      <c r="O179" s="25">
        <f t="shared" si="10"/>
        <v>60250</v>
      </c>
      <c r="P179" s="25">
        <f t="shared" si="11"/>
        <v>3750</v>
      </c>
      <c r="Q179" s="69"/>
    </row>
    <row r="180" spans="1:17" ht="15" customHeight="1">
      <c r="A180" s="193" t="s">
        <v>231</v>
      </c>
      <c r="B180" s="172">
        <v>3620</v>
      </c>
      <c r="C180" s="302">
        <v>0.39</v>
      </c>
      <c r="D180" s="172">
        <v>0</v>
      </c>
      <c r="E180" s="302">
        <v>0</v>
      </c>
      <c r="F180" s="172">
        <v>0</v>
      </c>
      <c r="G180" s="302">
        <v>0</v>
      </c>
      <c r="H180" s="172">
        <v>3620</v>
      </c>
      <c r="I180" s="303">
        <v>0.39</v>
      </c>
      <c r="J180" s="264">
        <v>1063.7</v>
      </c>
      <c r="K180" s="69">
        <v>1094.25</v>
      </c>
      <c r="L180" s="135">
        <f t="shared" si="8"/>
        <v>-30.549999999999955</v>
      </c>
      <c r="M180" s="306">
        <f t="shared" si="9"/>
        <v>-2.791866575279868</v>
      </c>
      <c r="N180" s="78">
        <f>Margins!B180</f>
        <v>206</v>
      </c>
      <c r="O180" s="25">
        <f t="shared" si="10"/>
        <v>0</v>
      </c>
      <c r="P180" s="25">
        <f t="shared" si="11"/>
        <v>0</v>
      </c>
      <c r="Q180" s="69"/>
    </row>
    <row r="181" spans="1:17" ht="15" customHeight="1">
      <c r="A181" s="193" t="s">
        <v>300</v>
      </c>
      <c r="B181" s="172">
        <v>39</v>
      </c>
      <c r="C181" s="302">
        <v>-0.67</v>
      </c>
      <c r="D181" s="172">
        <v>0</v>
      </c>
      <c r="E181" s="302">
        <v>0</v>
      </c>
      <c r="F181" s="172">
        <v>0</v>
      </c>
      <c r="G181" s="302">
        <v>0</v>
      </c>
      <c r="H181" s="172">
        <v>39</v>
      </c>
      <c r="I181" s="303">
        <v>-0.67</v>
      </c>
      <c r="J181" s="264">
        <v>52.8</v>
      </c>
      <c r="K181" s="69">
        <v>52.9</v>
      </c>
      <c r="L181" s="135">
        <f t="shared" si="8"/>
        <v>-0.10000000000000142</v>
      </c>
      <c r="M181" s="306">
        <f t="shared" si="9"/>
        <v>-0.1890359168241993</v>
      </c>
      <c r="N181" s="78">
        <f>Margins!B181</f>
        <v>7700</v>
      </c>
      <c r="O181" s="25">
        <f t="shared" si="10"/>
        <v>0</v>
      </c>
      <c r="P181" s="25">
        <f t="shared" si="11"/>
        <v>0</v>
      </c>
      <c r="Q181" s="69"/>
    </row>
    <row r="182" spans="1:17" ht="15" customHeight="1">
      <c r="A182" s="193" t="s">
        <v>301</v>
      </c>
      <c r="B182" s="172">
        <v>2049</v>
      </c>
      <c r="C182" s="302">
        <v>-0.59</v>
      </c>
      <c r="D182" s="172">
        <v>404</v>
      </c>
      <c r="E182" s="302">
        <v>-0.61</v>
      </c>
      <c r="F182" s="172">
        <v>35</v>
      </c>
      <c r="G182" s="302">
        <v>-0.61</v>
      </c>
      <c r="H182" s="172">
        <v>2488</v>
      </c>
      <c r="I182" s="303">
        <v>-0.59</v>
      </c>
      <c r="J182" s="264">
        <v>27.4</v>
      </c>
      <c r="K182" s="69">
        <v>27.4</v>
      </c>
      <c r="L182" s="135">
        <f t="shared" si="8"/>
        <v>0</v>
      </c>
      <c r="M182" s="306">
        <f t="shared" si="9"/>
        <v>0</v>
      </c>
      <c r="N182" s="78">
        <f>Margins!B182</f>
        <v>10450</v>
      </c>
      <c r="O182" s="25">
        <f t="shared" si="10"/>
        <v>4221800</v>
      </c>
      <c r="P182" s="25">
        <f t="shared" si="11"/>
        <v>365750</v>
      </c>
      <c r="Q182" s="69"/>
    </row>
    <row r="183" spans="1:17" ht="15" customHeight="1">
      <c r="A183" s="193" t="s">
        <v>173</v>
      </c>
      <c r="B183" s="172">
        <v>412</v>
      </c>
      <c r="C183" s="302">
        <v>-0.43</v>
      </c>
      <c r="D183" s="172">
        <v>12</v>
      </c>
      <c r="E183" s="302">
        <v>-0.57</v>
      </c>
      <c r="F183" s="172">
        <v>1</v>
      </c>
      <c r="G183" s="302">
        <v>-0.5</v>
      </c>
      <c r="H183" s="172">
        <v>425</v>
      </c>
      <c r="I183" s="303">
        <v>-0.43</v>
      </c>
      <c r="J183" s="264">
        <v>66.5</v>
      </c>
      <c r="K183" s="69">
        <v>68.25</v>
      </c>
      <c r="L183" s="135">
        <f t="shared" si="8"/>
        <v>-1.75</v>
      </c>
      <c r="M183" s="306">
        <f t="shared" si="9"/>
        <v>-2.564102564102564</v>
      </c>
      <c r="N183" s="78">
        <f>Margins!B183</f>
        <v>2950</v>
      </c>
      <c r="O183" s="25">
        <f t="shared" si="10"/>
        <v>35400</v>
      </c>
      <c r="P183" s="25">
        <f t="shared" si="11"/>
        <v>2950</v>
      </c>
      <c r="Q183" s="69"/>
    </row>
    <row r="184" spans="1:17" ht="15" customHeight="1">
      <c r="A184" s="193" t="s">
        <v>302</v>
      </c>
      <c r="B184" s="172">
        <v>411</v>
      </c>
      <c r="C184" s="302">
        <v>0.61</v>
      </c>
      <c r="D184" s="172">
        <v>0</v>
      </c>
      <c r="E184" s="302">
        <v>0</v>
      </c>
      <c r="F184" s="172">
        <v>0</v>
      </c>
      <c r="G184" s="302">
        <v>0</v>
      </c>
      <c r="H184" s="172">
        <v>411</v>
      </c>
      <c r="I184" s="303">
        <v>0.61</v>
      </c>
      <c r="J184" s="264">
        <v>803.4</v>
      </c>
      <c r="K184" s="69">
        <v>820.35</v>
      </c>
      <c r="L184" s="135">
        <f t="shared" si="8"/>
        <v>-16.950000000000045</v>
      </c>
      <c r="M184" s="306">
        <f t="shared" si="9"/>
        <v>-2.066191259828128</v>
      </c>
      <c r="N184" s="78">
        <f>Margins!B184</f>
        <v>200</v>
      </c>
      <c r="O184" s="25">
        <f t="shared" si="10"/>
        <v>0</v>
      </c>
      <c r="P184" s="25">
        <f t="shared" si="11"/>
        <v>0</v>
      </c>
      <c r="Q184" s="69"/>
    </row>
    <row r="185" spans="1:17" ht="15" customHeight="1">
      <c r="A185" s="193" t="s">
        <v>82</v>
      </c>
      <c r="B185" s="172">
        <v>953</v>
      </c>
      <c r="C185" s="302">
        <v>1.43</v>
      </c>
      <c r="D185" s="172">
        <v>8</v>
      </c>
      <c r="E185" s="302">
        <v>1</v>
      </c>
      <c r="F185" s="172">
        <v>0</v>
      </c>
      <c r="G185" s="302">
        <v>-1</v>
      </c>
      <c r="H185" s="172">
        <v>961</v>
      </c>
      <c r="I185" s="303">
        <v>1.42</v>
      </c>
      <c r="J185" s="264">
        <v>121.55</v>
      </c>
      <c r="K185" s="69">
        <v>121.5</v>
      </c>
      <c r="L185" s="135">
        <f t="shared" si="8"/>
        <v>0.04999999999999716</v>
      </c>
      <c r="M185" s="306">
        <f t="shared" si="9"/>
        <v>0.04115226337448326</v>
      </c>
      <c r="N185" s="78">
        <f>Margins!B185</f>
        <v>2100</v>
      </c>
      <c r="O185" s="25">
        <f t="shared" si="10"/>
        <v>16800</v>
      </c>
      <c r="P185" s="25">
        <f t="shared" si="11"/>
        <v>0</v>
      </c>
      <c r="Q185" s="69"/>
    </row>
    <row r="186" spans="1:17" ht="15" customHeight="1">
      <c r="A186" s="193" t="s">
        <v>432</v>
      </c>
      <c r="B186" s="172">
        <v>188</v>
      </c>
      <c r="C186" s="302">
        <v>-0.66</v>
      </c>
      <c r="D186" s="172">
        <v>1</v>
      </c>
      <c r="E186" s="302">
        <v>0</v>
      </c>
      <c r="F186" s="172">
        <v>0</v>
      </c>
      <c r="G186" s="302">
        <v>0</v>
      </c>
      <c r="H186" s="172">
        <v>189</v>
      </c>
      <c r="I186" s="303">
        <v>-0.66</v>
      </c>
      <c r="J186" s="264">
        <v>274.65</v>
      </c>
      <c r="K186" s="69">
        <v>275.8</v>
      </c>
      <c r="L186" s="135">
        <f t="shared" si="8"/>
        <v>-1.150000000000034</v>
      </c>
      <c r="M186" s="306">
        <f t="shared" si="9"/>
        <v>-0.4169688179840587</v>
      </c>
      <c r="N186" s="78">
        <f>Margins!B186</f>
        <v>700</v>
      </c>
      <c r="O186" s="25">
        <f t="shared" si="10"/>
        <v>700</v>
      </c>
      <c r="P186" s="25">
        <f t="shared" si="11"/>
        <v>0</v>
      </c>
      <c r="Q186" s="69"/>
    </row>
    <row r="187" spans="1:17" ht="15" customHeight="1">
      <c r="A187" s="193" t="s">
        <v>433</v>
      </c>
      <c r="B187" s="172">
        <v>4149</v>
      </c>
      <c r="C187" s="302">
        <v>-0.28</v>
      </c>
      <c r="D187" s="172">
        <v>55</v>
      </c>
      <c r="E187" s="302">
        <v>-0.57</v>
      </c>
      <c r="F187" s="172">
        <v>0</v>
      </c>
      <c r="G187" s="302">
        <v>-1</v>
      </c>
      <c r="H187" s="172">
        <v>4204</v>
      </c>
      <c r="I187" s="303">
        <v>-0.28</v>
      </c>
      <c r="J187" s="264">
        <v>539.25</v>
      </c>
      <c r="K187" s="69">
        <v>545.55</v>
      </c>
      <c r="L187" s="135">
        <f t="shared" si="8"/>
        <v>-6.2999999999999545</v>
      </c>
      <c r="M187" s="306">
        <f t="shared" si="9"/>
        <v>-1.1547979103656778</v>
      </c>
      <c r="N187" s="78">
        <f>Margins!B187</f>
        <v>450</v>
      </c>
      <c r="O187" s="25">
        <f t="shared" si="10"/>
        <v>24750</v>
      </c>
      <c r="P187" s="25">
        <f t="shared" si="11"/>
        <v>0</v>
      </c>
      <c r="Q187" s="69"/>
    </row>
    <row r="188" spans="1:17" ht="15" customHeight="1">
      <c r="A188" s="193" t="s">
        <v>153</v>
      </c>
      <c r="B188" s="172">
        <v>668</v>
      </c>
      <c r="C188" s="302">
        <v>-0.5</v>
      </c>
      <c r="D188" s="172">
        <v>0</v>
      </c>
      <c r="E188" s="302">
        <v>-1</v>
      </c>
      <c r="F188" s="172">
        <v>0</v>
      </c>
      <c r="G188" s="302">
        <v>0</v>
      </c>
      <c r="H188" s="172">
        <v>668</v>
      </c>
      <c r="I188" s="303">
        <v>-0.5</v>
      </c>
      <c r="J188" s="264">
        <v>569.9</v>
      </c>
      <c r="K188" s="69">
        <v>575.55</v>
      </c>
      <c r="L188" s="135">
        <f t="shared" si="8"/>
        <v>-5.649999999999977</v>
      </c>
      <c r="M188" s="306">
        <f t="shared" si="9"/>
        <v>-0.9816697072365524</v>
      </c>
      <c r="N188" s="78">
        <f>Margins!B188</f>
        <v>450</v>
      </c>
      <c r="O188" s="25">
        <f t="shared" si="10"/>
        <v>0</v>
      </c>
      <c r="P188" s="25">
        <f t="shared" si="11"/>
        <v>0</v>
      </c>
      <c r="Q188" s="69"/>
    </row>
    <row r="189" spans="1:17" ht="15" customHeight="1">
      <c r="A189" s="193" t="s">
        <v>154</v>
      </c>
      <c r="B189" s="172">
        <v>255</v>
      </c>
      <c r="C189" s="302">
        <v>-0.28</v>
      </c>
      <c r="D189" s="172">
        <v>4</v>
      </c>
      <c r="E189" s="302">
        <v>-0.64</v>
      </c>
      <c r="F189" s="172">
        <v>0</v>
      </c>
      <c r="G189" s="302">
        <v>0</v>
      </c>
      <c r="H189" s="172">
        <v>259</v>
      </c>
      <c r="I189" s="303">
        <v>-0.29</v>
      </c>
      <c r="J189" s="264">
        <v>47.6</v>
      </c>
      <c r="K189" s="69">
        <v>48.25</v>
      </c>
      <c r="L189" s="135">
        <f t="shared" si="8"/>
        <v>-0.6499999999999986</v>
      </c>
      <c r="M189" s="306">
        <f t="shared" si="9"/>
        <v>-1.3471502590673545</v>
      </c>
      <c r="N189" s="78">
        <f>Margins!B189</f>
        <v>6900</v>
      </c>
      <c r="O189" s="25">
        <f t="shared" si="10"/>
        <v>27600</v>
      </c>
      <c r="P189" s="25">
        <f t="shared" si="11"/>
        <v>0</v>
      </c>
      <c r="Q189" s="69"/>
    </row>
    <row r="190" spans="1:17" ht="15" customHeight="1">
      <c r="A190" s="193" t="s">
        <v>303</v>
      </c>
      <c r="B190" s="172">
        <v>274</v>
      </c>
      <c r="C190" s="302">
        <v>-0.47</v>
      </c>
      <c r="D190" s="172">
        <v>1</v>
      </c>
      <c r="E190" s="302">
        <v>-0.89</v>
      </c>
      <c r="F190" s="172">
        <v>0</v>
      </c>
      <c r="G190" s="302">
        <v>0</v>
      </c>
      <c r="H190" s="172">
        <v>275</v>
      </c>
      <c r="I190" s="303">
        <v>-0.48</v>
      </c>
      <c r="J190" s="264">
        <v>93</v>
      </c>
      <c r="K190" s="69">
        <v>94.05</v>
      </c>
      <c r="L190" s="135">
        <f t="shared" si="8"/>
        <v>-1.0499999999999972</v>
      </c>
      <c r="M190" s="306">
        <f t="shared" si="9"/>
        <v>-1.116427432216903</v>
      </c>
      <c r="N190" s="78">
        <f>Margins!B190</f>
        <v>3600</v>
      </c>
      <c r="O190" s="25">
        <f t="shared" si="10"/>
        <v>3600</v>
      </c>
      <c r="P190" s="25">
        <f t="shared" si="11"/>
        <v>0</v>
      </c>
      <c r="Q190" s="69"/>
    </row>
    <row r="191" spans="1:17" ht="15" customHeight="1">
      <c r="A191" s="193" t="s">
        <v>155</v>
      </c>
      <c r="B191" s="172">
        <v>1440</v>
      </c>
      <c r="C191" s="302">
        <v>-0.32</v>
      </c>
      <c r="D191" s="172">
        <v>9</v>
      </c>
      <c r="E191" s="302">
        <v>0.8</v>
      </c>
      <c r="F191" s="172">
        <v>0</v>
      </c>
      <c r="G191" s="302">
        <v>-1</v>
      </c>
      <c r="H191" s="172">
        <v>1449</v>
      </c>
      <c r="I191" s="303">
        <v>-0.32</v>
      </c>
      <c r="J191" s="264">
        <v>472.8</v>
      </c>
      <c r="K191" s="69">
        <v>480</v>
      </c>
      <c r="L191" s="135">
        <f t="shared" si="8"/>
        <v>-7.199999999999989</v>
      </c>
      <c r="M191" s="306">
        <f t="shared" si="9"/>
        <v>-1.4999999999999978</v>
      </c>
      <c r="N191" s="78">
        <f>Margins!B191</f>
        <v>525</v>
      </c>
      <c r="O191" s="25">
        <f t="shared" si="10"/>
        <v>4725</v>
      </c>
      <c r="P191" s="25">
        <f t="shared" si="11"/>
        <v>0</v>
      </c>
      <c r="Q191" s="69"/>
    </row>
    <row r="192" spans="1:17" ht="15" customHeight="1">
      <c r="A192" s="193" t="s">
        <v>38</v>
      </c>
      <c r="B192" s="172">
        <v>5585</v>
      </c>
      <c r="C192" s="302">
        <v>0.87</v>
      </c>
      <c r="D192" s="172">
        <v>20</v>
      </c>
      <c r="E192" s="302">
        <v>0.54</v>
      </c>
      <c r="F192" s="172">
        <v>0</v>
      </c>
      <c r="G192" s="302">
        <v>-1</v>
      </c>
      <c r="H192" s="172">
        <v>5605</v>
      </c>
      <c r="I192" s="303">
        <v>0.87</v>
      </c>
      <c r="J192" s="264">
        <v>545.4</v>
      </c>
      <c r="K192" s="69">
        <v>532.25</v>
      </c>
      <c r="L192" s="135">
        <f t="shared" si="8"/>
        <v>13.149999999999977</v>
      </c>
      <c r="M192" s="306">
        <f t="shared" si="9"/>
        <v>2.470643494598399</v>
      </c>
      <c r="N192" s="78">
        <f>Margins!B192</f>
        <v>600</v>
      </c>
      <c r="O192" s="25">
        <f t="shared" si="10"/>
        <v>12000</v>
      </c>
      <c r="P192" s="25">
        <f t="shared" si="11"/>
        <v>0</v>
      </c>
      <c r="Q192" s="69"/>
    </row>
    <row r="193" spans="1:17" ht="15" customHeight="1">
      <c r="A193" s="193" t="s">
        <v>156</v>
      </c>
      <c r="B193" s="172">
        <v>172</v>
      </c>
      <c r="C193" s="302">
        <v>-0.6</v>
      </c>
      <c r="D193" s="172">
        <v>0</v>
      </c>
      <c r="E193" s="302">
        <v>0</v>
      </c>
      <c r="F193" s="172">
        <v>0</v>
      </c>
      <c r="G193" s="302">
        <v>0</v>
      </c>
      <c r="H193" s="172">
        <v>172</v>
      </c>
      <c r="I193" s="303">
        <v>-0.6</v>
      </c>
      <c r="J193" s="264">
        <v>414.4</v>
      </c>
      <c r="K193" s="69">
        <v>421.15</v>
      </c>
      <c r="L193" s="135">
        <f t="shared" si="8"/>
        <v>-6.75</v>
      </c>
      <c r="M193" s="306">
        <f t="shared" si="9"/>
        <v>-1.602754363053544</v>
      </c>
      <c r="N193" s="78">
        <f>Margins!B193</f>
        <v>600</v>
      </c>
      <c r="O193" s="25">
        <f t="shared" si="10"/>
        <v>0</v>
      </c>
      <c r="P193" s="25">
        <f t="shared" si="11"/>
        <v>0</v>
      </c>
      <c r="Q193" s="69"/>
    </row>
    <row r="194" spans="1:17" ht="15" customHeight="1" thickBot="1">
      <c r="A194" s="323" t="s">
        <v>395</v>
      </c>
      <c r="B194" s="172">
        <v>1930</v>
      </c>
      <c r="C194" s="302">
        <v>0.12</v>
      </c>
      <c r="D194" s="172">
        <v>1</v>
      </c>
      <c r="E194" s="302">
        <v>-0.5</v>
      </c>
      <c r="F194" s="172">
        <v>0</v>
      </c>
      <c r="G194" s="302">
        <v>0</v>
      </c>
      <c r="H194" s="172">
        <v>1931</v>
      </c>
      <c r="I194" s="303">
        <v>0.12</v>
      </c>
      <c r="J194" s="264">
        <v>287.2</v>
      </c>
      <c r="K194" s="69">
        <v>291.6</v>
      </c>
      <c r="L194" s="135">
        <f t="shared" si="8"/>
        <v>-4.400000000000034</v>
      </c>
      <c r="M194" s="306">
        <f t="shared" si="9"/>
        <v>-1.50891632373115</v>
      </c>
      <c r="N194" s="78">
        <f>Margins!B194</f>
        <v>700</v>
      </c>
      <c r="O194" s="25">
        <f t="shared" si="10"/>
        <v>700</v>
      </c>
      <c r="P194" s="25">
        <f t="shared" si="11"/>
        <v>0</v>
      </c>
      <c r="Q194" s="69"/>
    </row>
    <row r="195" spans="2:17" ht="13.5" customHeight="1" hidden="1">
      <c r="B195" s="309">
        <f>SUM(B4:B194)</f>
        <v>1393863</v>
      </c>
      <c r="C195" s="310"/>
      <c r="D195" s="309">
        <f>SUM(D4:D194)</f>
        <v>157793</v>
      </c>
      <c r="E195" s="310"/>
      <c r="F195" s="309">
        <f>SUM(F4:F194)</f>
        <v>129654</v>
      </c>
      <c r="G195" s="310"/>
      <c r="H195" s="172">
        <f>SUM(H4:H194)</f>
        <v>1681310</v>
      </c>
      <c r="I195" s="310"/>
      <c r="J195" s="311"/>
      <c r="K195" s="69"/>
      <c r="L195" s="135"/>
      <c r="M195" s="136"/>
      <c r="N195" s="69"/>
      <c r="O195" s="25">
        <f>SUM(O4:O194)</f>
        <v>67347423</v>
      </c>
      <c r="P195" s="25">
        <f>SUM(P4:P194)</f>
        <v>14458144</v>
      </c>
      <c r="Q195" s="69"/>
    </row>
    <row r="196" spans="11:17" ht="14.25" customHeight="1">
      <c r="K196" s="69"/>
      <c r="L196" s="135"/>
      <c r="M196" s="136"/>
      <c r="N196" s="69"/>
      <c r="O196" s="69"/>
      <c r="P196" s="50">
        <f>P195/O195</f>
        <v>0.21467998857209428</v>
      </c>
      <c r="Q196" s="69"/>
    </row>
    <row r="197" spans="11:13" ht="12.75" customHeight="1">
      <c r="K197" s="69"/>
      <c r="L197" s="135"/>
      <c r="M197"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37"/>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H253" sqref="H253"/>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7"/>
      <c r="L1" s="155"/>
      <c r="M1" s="112"/>
      <c r="N1" s="62"/>
      <c r="O1" s="2"/>
      <c r="P1" s="107"/>
      <c r="Q1" s="108"/>
      <c r="R1" s="69"/>
      <c r="S1" s="103"/>
      <c r="T1" s="103"/>
      <c r="U1" s="103"/>
      <c r="V1" s="103"/>
      <c r="W1" s="103"/>
      <c r="X1" s="103"/>
      <c r="Y1" s="103"/>
      <c r="Z1" s="103"/>
      <c r="AA1" s="103"/>
      <c r="AB1" s="74"/>
    </row>
    <row r="2" spans="1:28" s="58" customFormat="1" ht="16.5" customHeight="1" thickBot="1">
      <c r="A2" s="134"/>
      <c r="B2" s="414" t="s">
        <v>59</v>
      </c>
      <c r="C2" s="415"/>
      <c r="D2" s="415"/>
      <c r="E2" s="416"/>
      <c r="F2" s="403" t="s">
        <v>186</v>
      </c>
      <c r="G2" s="404"/>
      <c r="H2" s="405"/>
      <c r="I2" s="403" t="s">
        <v>187</v>
      </c>
      <c r="J2" s="404"/>
      <c r="K2" s="405"/>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487</v>
      </c>
      <c r="B5" s="188">
        <f>'Open Int.'!E5</f>
        <v>0</v>
      </c>
      <c r="C5" s="167">
        <f>'Open Int.'!F5</f>
        <v>0</v>
      </c>
      <c r="D5" s="190">
        <f>'Open Int.'!H5</f>
        <v>100</v>
      </c>
      <c r="E5" s="143">
        <f>'Open Int.'!I5</f>
        <v>0</v>
      </c>
      <c r="F5" s="191">
        <f>IF('Open Int.'!E5=0,0,'Open Int.'!H5/'Open Int.'!E5)</f>
        <v>0</v>
      </c>
      <c r="G5" s="155">
        <v>0</v>
      </c>
      <c r="H5" s="170">
        <f>IF(G5=0,0,(F5-G5)/G5)</f>
        <v>0</v>
      </c>
      <c r="I5" s="185">
        <f>IF(Volume!D5=0,0,Volume!F5/Volume!D5)</f>
        <v>0</v>
      </c>
      <c r="J5" s="176">
        <v>0</v>
      </c>
      <c r="K5" s="170">
        <f>IF(J5=0,0,(I5-J5)/J5)</f>
        <v>0</v>
      </c>
      <c r="L5" s="60"/>
      <c r="M5" s="6"/>
      <c r="N5" s="59"/>
      <c r="O5" s="3"/>
      <c r="P5" s="3"/>
      <c r="Q5" s="3"/>
      <c r="R5" s="3"/>
      <c r="S5" s="3"/>
      <c r="T5" s="3"/>
      <c r="U5" s="61"/>
      <c r="V5" s="3"/>
      <c r="W5" s="3"/>
      <c r="X5" s="3"/>
      <c r="Y5" s="3"/>
      <c r="Z5" s="3"/>
      <c r="AA5" s="2"/>
      <c r="AB5" s="78"/>
      <c r="AC5" s="77"/>
    </row>
    <row r="6" spans="1:29" s="58" customFormat="1" ht="15">
      <c r="A6" s="193" t="s">
        <v>74</v>
      </c>
      <c r="B6" s="188">
        <f>'Open Int.'!E6</f>
        <v>0</v>
      </c>
      <c r="C6" s="189">
        <f>'Open Int.'!F6</f>
        <v>0</v>
      </c>
      <c r="D6" s="190">
        <f>'Open Int.'!H6</f>
        <v>0</v>
      </c>
      <c r="E6" s="329">
        <f>'Open Int.'!I6</f>
        <v>0</v>
      </c>
      <c r="F6" s="191">
        <f>IF('Open Int.'!E6=0,0,'Open Int.'!H6/'Open Int.'!E6)</f>
        <v>0</v>
      </c>
      <c r="G6" s="155">
        <v>0</v>
      </c>
      <c r="H6" s="170">
        <f>IF(G6=0,0,(F6-G6)/G6)</f>
        <v>0</v>
      </c>
      <c r="I6" s="185">
        <f>IF(Volume!D6=0,0,Volume!F6/Volume!D6)</f>
        <v>0</v>
      </c>
      <c r="J6" s="176">
        <v>0</v>
      </c>
      <c r="K6" s="170">
        <f>IF(J6=0,0,(I6-J6)/J6)</f>
        <v>0</v>
      </c>
      <c r="L6" s="60"/>
      <c r="M6" s="6"/>
      <c r="N6" s="59"/>
      <c r="O6" s="3"/>
      <c r="P6" s="3"/>
      <c r="Q6" s="3"/>
      <c r="R6" s="3"/>
      <c r="S6" s="3"/>
      <c r="T6" s="3"/>
      <c r="U6" s="61"/>
      <c r="V6" s="3"/>
      <c r="W6" s="3"/>
      <c r="X6" s="3"/>
      <c r="Y6" s="3"/>
      <c r="Z6" s="3"/>
      <c r="AA6" s="2"/>
      <c r="AB6" s="78"/>
      <c r="AC6" s="77"/>
    </row>
    <row r="7" spans="1:29" s="58" customFormat="1" ht="15">
      <c r="A7" s="193" t="s">
        <v>488</v>
      </c>
      <c r="B7" s="188">
        <f>'Open Int.'!E7</f>
        <v>8675</v>
      </c>
      <c r="C7" s="189">
        <f>'Open Int.'!F7</f>
        <v>125</v>
      </c>
      <c r="D7" s="190">
        <f>'Open Int.'!H7</f>
        <v>250</v>
      </c>
      <c r="E7" s="329">
        <f>'Open Int.'!I7</f>
        <v>25</v>
      </c>
      <c r="F7" s="191">
        <f>IF('Open Int.'!E7=0,0,'Open Int.'!H7/'Open Int.'!E7)</f>
        <v>0.02881844380403458</v>
      </c>
      <c r="G7" s="155">
        <v>0.02631578947368421</v>
      </c>
      <c r="H7" s="170">
        <f>IF(G7=0,0,(F7-G7)/G7)</f>
        <v>0.09510086455331414</v>
      </c>
      <c r="I7" s="185">
        <f>IF(Volume!D7=0,0,Volume!F7/Volume!D7)</f>
        <v>0.058823529411764705</v>
      </c>
      <c r="J7" s="176">
        <v>0.009615384615384616</v>
      </c>
      <c r="K7" s="170">
        <f>IF(J7=0,0,(I7-J7)/J7)</f>
        <v>5.117647058823529</v>
      </c>
      <c r="L7" s="60"/>
      <c r="M7" s="6"/>
      <c r="N7" s="59"/>
      <c r="O7" s="3"/>
      <c r="P7" s="3"/>
      <c r="Q7" s="3"/>
      <c r="R7" s="3"/>
      <c r="S7" s="3"/>
      <c r="T7" s="3"/>
      <c r="U7" s="61"/>
      <c r="V7" s="3"/>
      <c r="W7" s="3"/>
      <c r="X7" s="3"/>
      <c r="Y7" s="3"/>
      <c r="Z7" s="3"/>
      <c r="AA7" s="2"/>
      <c r="AB7" s="78"/>
      <c r="AC7" s="77"/>
    </row>
    <row r="8" spans="1:29" s="58" customFormat="1" ht="15">
      <c r="A8" s="177" t="s">
        <v>9</v>
      </c>
      <c r="B8" s="188">
        <f>'Open Int.'!E8</f>
        <v>12098500</v>
      </c>
      <c r="C8" s="189">
        <f>'Open Int.'!F8</f>
        <v>706700</v>
      </c>
      <c r="D8" s="190">
        <f>'Open Int.'!H8</f>
        <v>16680250</v>
      </c>
      <c r="E8" s="329">
        <f>'Open Int.'!I8</f>
        <v>571800</v>
      </c>
      <c r="F8" s="191">
        <f>IF('Open Int.'!E8=0,0,'Open Int.'!H8/'Open Int.'!E8)</f>
        <v>1.378703971566723</v>
      </c>
      <c r="G8" s="155">
        <v>1.4140390456293124</v>
      </c>
      <c r="H8" s="170">
        <f aca="true" t="shared" si="0" ref="H8:H70">IF(G8=0,0,(F8-G8)/G8)</f>
        <v>-0.024988754144949058</v>
      </c>
      <c r="I8" s="185">
        <f>IF(Volume!D8=0,0,Volume!F8/Volume!D8)</f>
        <v>0.9617180060848629</v>
      </c>
      <c r="J8" s="176">
        <v>1.1116740946603176</v>
      </c>
      <c r="K8" s="170">
        <f aca="true" t="shared" si="1" ref="K8:K70">IF(J8=0,0,(I8-J8)/J8)</f>
        <v>-0.13489213187186413</v>
      </c>
      <c r="L8" s="60"/>
      <c r="M8" s="6"/>
      <c r="N8" s="59"/>
      <c r="O8" s="3"/>
      <c r="P8" s="3"/>
      <c r="Q8" s="3"/>
      <c r="R8" s="3"/>
      <c r="S8" s="3"/>
      <c r="T8" s="3"/>
      <c r="U8" s="61"/>
      <c r="V8" s="3"/>
      <c r="W8" s="3"/>
      <c r="X8" s="3"/>
      <c r="Y8" s="3"/>
      <c r="Z8" s="3"/>
      <c r="AA8" s="2"/>
      <c r="AB8" s="78"/>
      <c r="AC8" s="77"/>
    </row>
    <row r="9" spans="1:27" s="7" customFormat="1" ht="15">
      <c r="A9" s="177" t="s">
        <v>279</v>
      </c>
      <c r="B9" s="188">
        <f>'Open Int.'!E9</f>
        <v>2200</v>
      </c>
      <c r="C9" s="189">
        <f>'Open Int.'!F9</f>
        <v>200</v>
      </c>
      <c r="D9" s="190">
        <f>'Open Int.'!H9</f>
        <v>200</v>
      </c>
      <c r="E9" s="329">
        <f>'Open Int.'!I9</f>
        <v>0</v>
      </c>
      <c r="F9" s="191">
        <f>IF('Open Int.'!E9=0,0,'Open Int.'!H9/'Open Int.'!E9)</f>
        <v>0.09090909090909091</v>
      </c>
      <c r="G9" s="155">
        <v>0.1</v>
      </c>
      <c r="H9" s="170">
        <f t="shared" si="0"/>
        <v>-0.09090909090909094</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2200</v>
      </c>
      <c r="C10" s="189">
        <f>'Open Int.'!F10</f>
        <v>0</v>
      </c>
      <c r="D10" s="190">
        <f>'Open Int.'!H10</f>
        <v>1000</v>
      </c>
      <c r="E10" s="329">
        <f>'Open Int.'!I10</f>
        <v>0</v>
      </c>
      <c r="F10" s="191">
        <f>IF('Open Int.'!E10=0,0,'Open Int.'!H10/'Open Int.'!E10)</f>
        <v>0.45454545454545453</v>
      </c>
      <c r="G10" s="155">
        <v>0.45454545454545453</v>
      </c>
      <c r="H10" s="170">
        <f t="shared" si="0"/>
        <v>0</v>
      </c>
      <c r="I10" s="185">
        <f>IF(Volume!D10=0,0,Volume!F10/Volume!D10)</f>
        <v>0</v>
      </c>
      <c r="J10" s="176">
        <v>0.5454545454545454</v>
      </c>
      <c r="K10" s="170">
        <f t="shared" si="1"/>
        <v>-1</v>
      </c>
      <c r="L10" s="60"/>
      <c r="M10" s="6"/>
      <c r="N10" s="59"/>
      <c r="O10" s="3"/>
      <c r="P10" s="3"/>
      <c r="Q10" s="3"/>
      <c r="R10" s="3"/>
      <c r="S10" s="3"/>
      <c r="T10" s="3"/>
      <c r="U10" s="61"/>
      <c r="V10" s="3"/>
      <c r="W10" s="3"/>
      <c r="X10" s="3"/>
      <c r="Y10" s="3"/>
      <c r="Z10" s="3"/>
      <c r="AA10" s="2"/>
      <c r="AB10" s="78"/>
      <c r="AC10" s="77"/>
    </row>
    <row r="11" spans="1:29" s="58" customFormat="1" ht="15">
      <c r="A11" s="177" t="s">
        <v>403</v>
      </c>
      <c r="B11" s="188">
        <f>'Open Int.'!E11</f>
        <v>400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21750</v>
      </c>
      <c r="C12" s="189">
        <f>'Open Int.'!F12</f>
        <v>3375</v>
      </c>
      <c r="D12" s="190">
        <f>'Open Int.'!H12</f>
        <v>3375</v>
      </c>
      <c r="E12" s="329">
        <f>'Open Int.'!I12</f>
        <v>1125</v>
      </c>
      <c r="F12" s="191">
        <f>IF('Open Int.'!E12=0,0,'Open Int.'!H12/'Open Int.'!E12)</f>
        <v>0.15517241379310345</v>
      </c>
      <c r="G12" s="155">
        <v>0.12244897959183673</v>
      </c>
      <c r="H12" s="170">
        <f t="shared" si="0"/>
        <v>0.2672413793103449</v>
      </c>
      <c r="I12" s="185">
        <f>IF(Volume!D12=0,0,Volume!F12/Volume!D12)</f>
        <v>0.17647058823529413</v>
      </c>
      <c r="J12" s="176">
        <v>0.05555555555555555</v>
      </c>
      <c r="K12" s="170">
        <f t="shared" si="1"/>
        <v>2.1764705882352944</v>
      </c>
      <c r="L12" s="60"/>
      <c r="M12" s="6"/>
      <c r="N12" s="59"/>
      <c r="O12" s="3"/>
      <c r="P12" s="3"/>
      <c r="Q12" s="3"/>
      <c r="R12" s="3"/>
      <c r="S12" s="3"/>
      <c r="T12" s="3"/>
      <c r="U12" s="61"/>
      <c r="V12" s="3"/>
      <c r="W12" s="3"/>
      <c r="X12" s="3"/>
      <c r="Y12" s="3"/>
      <c r="Z12" s="3"/>
      <c r="AA12" s="2"/>
      <c r="AB12" s="78"/>
      <c r="AC12" s="77"/>
    </row>
    <row r="13" spans="1:29" s="58" customFormat="1" ht="15">
      <c r="A13" s="177" t="s">
        <v>404</v>
      </c>
      <c r="B13" s="188">
        <f>'Open Int.'!E13</f>
        <v>1350</v>
      </c>
      <c r="C13" s="189">
        <f>'Open Int.'!F13</f>
        <v>0</v>
      </c>
      <c r="D13" s="190">
        <f>'Open Int.'!H13</f>
        <v>0</v>
      </c>
      <c r="E13" s="329">
        <f>'Open Int.'!I13</f>
        <v>0</v>
      </c>
      <c r="F13" s="191">
        <f>IF('Open Int.'!E13=0,0,'Open Int.'!H13/'Open Int.'!E13)</f>
        <v>0</v>
      </c>
      <c r="G13" s="155">
        <v>0</v>
      </c>
      <c r="H13" s="170">
        <f t="shared" si="0"/>
        <v>0</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405</v>
      </c>
      <c r="B14" s="188">
        <f>'Open Int.'!E14</f>
        <v>0</v>
      </c>
      <c r="C14" s="189">
        <f>'Open Int.'!F14</f>
        <v>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406</v>
      </c>
      <c r="B15" s="188">
        <f>'Open Int.'!E15</f>
        <v>304300</v>
      </c>
      <c r="C15" s="189">
        <f>'Open Int.'!F15</f>
        <v>20400</v>
      </c>
      <c r="D15" s="190">
        <f>'Open Int.'!H15</f>
        <v>30600</v>
      </c>
      <c r="E15" s="329">
        <f>'Open Int.'!I15</f>
        <v>3400</v>
      </c>
      <c r="F15" s="191">
        <f>IF('Open Int.'!E15=0,0,'Open Int.'!H15/'Open Int.'!E15)</f>
        <v>0.1005586592178771</v>
      </c>
      <c r="G15" s="155">
        <v>0.09580838323353294</v>
      </c>
      <c r="H15" s="170">
        <f t="shared" si="0"/>
        <v>0.04958100558659217</v>
      </c>
      <c r="I15" s="185">
        <f>IF(Volume!D15=0,0,Volume!F15/Volume!D15)</f>
        <v>0.08333333333333333</v>
      </c>
      <c r="J15" s="176">
        <v>0</v>
      </c>
      <c r="K15" s="170">
        <f t="shared" si="1"/>
        <v>0</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433650</v>
      </c>
      <c r="C16" s="189">
        <f>'Open Int.'!F16</f>
        <v>22050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7" customFormat="1" ht="15">
      <c r="A17" s="177" t="s">
        <v>174</v>
      </c>
      <c r="B17" s="188">
        <f>'Open Int.'!E17</f>
        <v>234500</v>
      </c>
      <c r="C17" s="189">
        <f>'Open Int.'!F17</f>
        <v>16750</v>
      </c>
      <c r="D17" s="190">
        <f>'Open Int.'!H17</f>
        <v>0</v>
      </c>
      <c r="E17" s="329">
        <f>'Open Int.'!I17</f>
        <v>0</v>
      </c>
      <c r="F17" s="191">
        <f>IF('Open Int.'!E17=0,0,'Open Int.'!H17/'Open Int.'!E17)</f>
        <v>0</v>
      </c>
      <c r="G17" s="155">
        <v>0</v>
      </c>
      <c r="H17" s="170">
        <f t="shared" si="0"/>
        <v>0</v>
      </c>
      <c r="I17" s="185">
        <f>IF(Volume!D17=0,0,Volume!F17/Volume!D17)</f>
        <v>0</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280</v>
      </c>
      <c r="B18" s="188">
        <f>'Open Int.'!E18</f>
        <v>0</v>
      </c>
      <c r="C18" s="189">
        <f>'Open Int.'!F18</f>
        <v>0</v>
      </c>
      <c r="D18" s="190">
        <f>'Open Int.'!H18</f>
        <v>0</v>
      </c>
      <c r="E18" s="329">
        <f>'Open Int.'!I18</f>
        <v>0</v>
      </c>
      <c r="F18" s="191">
        <f>IF('Open Int.'!E18=0,0,'Open Int.'!H18/'Open Int.'!E18)</f>
        <v>0</v>
      </c>
      <c r="G18" s="155">
        <v>0</v>
      </c>
      <c r="H18" s="170">
        <f t="shared" si="0"/>
        <v>0</v>
      </c>
      <c r="I18" s="185">
        <f>IF(Volume!D18=0,0,Volume!F18/Volume!D18)</f>
        <v>0</v>
      </c>
      <c r="J18" s="176">
        <v>0</v>
      </c>
      <c r="K18" s="170">
        <f t="shared" si="1"/>
        <v>0</v>
      </c>
      <c r="L18" s="60"/>
      <c r="M18" s="6"/>
      <c r="N18" s="59"/>
      <c r="O18" s="3"/>
      <c r="P18" s="3"/>
      <c r="Q18" s="3"/>
      <c r="R18" s="3"/>
      <c r="S18" s="3"/>
      <c r="T18" s="3"/>
      <c r="U18" s="61"/>
      <c r="V18" s="3"/>
      <c r="W18" s="3"/>
      <c r="X18" s="3"/>
      <c r="Y18" s="3"/>
      <c r="Z18" s="3"/>
      <c r="AA18" s="2"/>
      <c r="AB18" s="78"/>
      <c r="AC18" s="77"/>
    </row>
    <row r="19" spans="1:29" s="58" customFormat="1" ht="15">
      <c r="A19" s="177" t="s">
        <v>75</v>
      </c>
      <c r="B19" s="188">
        <f>'Open Int.'!E19</f>
        <v>75900</v>
      </c>
      <c r="C19" s="189">
        <f>'Open Int.'!F19</f>
        <v>13800</v>
      </c>
      <c r="D19" s="190">
        <f>'Open Int.'!H19</f>
        <v>0</v>
      </c>
      <c r="E19" s="329">
        <f>'Open Int.'!I19</f>
        <v>0</v>
      </c>
      <c r="F19" s="191">
        <f>IF('Open Int.'!E19=0,0,'Open Int.'!H19/'Open Int.'!E19)</f>
        <v>0</v>
      </c>
      <c r="G19" s="155">
        <v>0</v>
      </c>
      <c r="H19" s="170">
        <f t="shared" si="0"/>
        <v>0</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407</v>
      </c>
      <c r="B20" s="188">
        <f>'Open Int.'!E20</f>
        <v>0</v>
      </c>
      <c r="C20" s="189">
        <f>'Open Int.'!F20</f>
        <v>0</v>
      </c>
      <c r="D20" s="190">
        <f>'Open Int.'!H20</f>
        <v>0</v>
      </c>
      <c r="E20" s="329">
        <f>'Open Int.'!I20</f>
        <v>0</v>
      </c>
      <c r="F20" s="191">
        <f>IF('Open Int.'!E20=0,0,'Open Int.'!H20/'Open Int.'!E20)</f>
        <v>0</v>
      </c>
      <c r="G20" s="155">
        <v>0</v>
      </c>
      <c r="H20" s="170">
        <f t="shared" si="0"/>
        <v>0</v>
      </c>
      <c r="I20" s="185">
        <f>IF(Volume!D20=0,0,Volume!F20/Volume!D20)</f>
        <v>0</v>
      </c>
      <c r="J20" s="176">
        <v>0</v>
      </c>
      <c r="K20" s="170">
        <f t="shared" si="1"/>
        <v>0</v>
      </c>
      <c r="L20" s="60"/>
      <c r="M20" s="6"/>
      <c r="N20" s="59"/>
      <c r="O20" s="3"/>
      <c r="P20" s="3"/>
      <c r="Q20" s="3"/>
      <c r="R20" s="3"/>
      <c r="S20" s="3"/>
      <c r="T20" s="3"/>
      <c r="U20" s="61"/>
      <c r="V20" s="3"/>
      <c r="W20" s="3"/>
      <c r="X20" s="3"/>
      <c r="Y20" s="3"/>
      <c r="Z20" s="3"/>
      <c r="AA20" s="2"/>
      <c r="AB20" s="78"/>
      <c r="AC20" s="77"/>
    </row>
    <row r="21" spans="1:29" s="58" customFormat="1" ht="15">
      <c r="A21" s="177" t="s">
        <v>408</v>
      </c>
      <c r="B21" s="188">
        <f>'Open Int.'!E21</f>
        <v>800</v>
      </c>
      <c r="C21" s="189">
        <f>'Open Int.'!F21</f>
        <v>0</v>
      </c>
      <c r="D21" s="190">
        <f>'Open Int.'!H21</f>
        <v>0</v>
      </c>
      <c r="E21" s="329">
        <f>'Open Int.'!I21</f>
        <v>0</v>
      </c>
      <c r="F21" s="191">
        <f>IF('Open Int.'!E21=0,0,'Open Int.'!H21/'Open Int.'!E21)</f>
        <v>0</v>
      </c>
      <c r="G21" s="155">
        <v>0</v>
      </c>
      <c r="H21" s="170">
        <f t="shared" si="0"/>
        <v>0</v>
      </c>
      <c r="I21" s="185">
        <f>IF(Volume!D21=0,0,Volume!F21/Volume!D21)</f>
        <v>0</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88</v>
      </c>
      <c r="B22" s="188">
        <f>'Open Int.'!E22</f>
        <v>1591000</v>
      </c>
      <c r="C22" s="189">
        <f>'Open Int.'!F22</f>
        <v>103200</v>
      </c>
      <c r="D22" s="190">
        <f>'Open Int.'!H22</f>
        <v>124700</v>
      </c>
      <c r="E22" s="329">
        <f>'Open Int.'!I22</f>
        <v>8600</v>
      </c>
      <c r="F22" s="191">
        <f>IF('Open Int.'!E22=0,0,'Open Int.'!H22/'Open Int.'!E22)</f>
        <v>0.07837837837837838</v>
      </c>
      <c r="G22" s="155">
        <v>0.07803468208092486</v>
      </c>
      <c r="H22" s="170">
        <f t="shared" si="0"/>
        <v>0.004404404404404426</v>
      </c>
      <c r="I22" s="185">
        <f>IF(Volume!D22=0,0,Volume!F22/Volume!D22)</f>
        <v>0.06521739130434782</v>
      </c>
      <c r="J22" s="176">
        <v>0.1506849315068493</v>
      </c>
      <c r="K22" s="170">
        <f t="shared" si="1"/>
        <v>-0.567193675889328</v>
      </c>
      <c r="L22" s="60"/>
      <c r="M22" s="6"/>
      <c r="N22" s="59"/>
      <c r="O22" s="3"/>
      <c r="P22" s="3"/>
      <c r="Q22" s="3"/>
      <c r="R22" s="3"/>
      <c r="S22" s="3"/>
      <c r="T22" s="3"/>
      <c r="U22" s="61"/>
      <c r="V22" s="3"/>
      <c r="W22" s="3"/>
      <c r="X22" s="3"/>
      <c r="Y22" s="3"/>
      <c r="Z22" s="3"/>
      <c r="AA22" s="2"/>
      <c r="AB22" s="78"/>
      <c r="AC22" s="77"/>
    </row>
    <row r="23" spans="1:29" s="58" customFormat="1" ht="15">
      <c r="A23" s="177" t="s">
        <v>136</v>
      </c>
      <c r="B23" s="188">
        <f>'Open Int.'!E23</f>
        <v>5720450</v>
      </c>
      <c r="C23" s="189">
        <f>'Open Int.'!F23</f>
        <v>615975</v>
      </c>
      <c r="D23" s="190">
        <f>'Open Int.'!H23</f>
        <v>1007525</v>
      </c>
      <c r="E23" s="329">
        <f>'Open Int.'!I23</f>
        <v>71625</v>
      </c>
      <c r="F23" s="191">
        <f>IF('Open Int.'!E23=0,0,'Open Int.'!H23/'Open Int.'!E23)</f>
        <v>0.17612687813021702</v>
      </c>
      <c r="G23" s="155">
        <v>0.1833489242282507</v>
      </c>
      <c r="H23" s="170">
        <f t="shared" si="0"/>
        <v>-0.03938962897345918</v>
      </c>
      <c r="I23" s="185">
        <f>IF(Volume!D23=0,0,Volume!F23/Volume!D23)</f>
        <v>0.21993127147766323</v>
      </c>
      <c r="J23" s="176">
        <v>0.09020618556701031</v>
      </c>
      <c r="K23" s="170">
        <f t="shared" si="1"/>
        <v>1.4380952380952379</v>
      </c>
      <c r="L23" s="60"/>
      <c r="M23" s="6"/>
      <c r="N23" s="59"/>
      <c r="O23" s="3"/>
      <c r="P23" s="3"/>
      <c r="Q23" s="3"/>
      <c r="R23" s="3"/>
      <c r="S23" s="3"/>
      <c r="T23" s="3"/>
      <c r="U23" s="61"/>
      <c r="V23" s="3"/>
      <c r="W23" s="3"/>
      <c r="X23" s="3"/>
      <c r="Y23" s="3"/>
      <c r="Z23" s="3"/>
      <c r="AA23" s="2"/>
      <c r="AB23" s="78"/>
      <c r="AC23" s="77"/>
    </row>
    <row r="24" spans="1:27" s="8" customFormat="1" ht="15">
      <c r="A24" s="177" t="s">
        <v>157</v>
      </c>
      <c r="B24" s="188">
        <f>'Open Int.'!E24</f>
        <v>7350</v>
      </c>
      <c r="C24" s="189">
        <f>'Open Int.'!F24</f>
        <v>350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8" customFormat="1" ht="15">
      <c r="A25" s="177" t="s">
        <v>193</v>
      </c>
      <c r="B25" s="188">
        <f>'Open Int.'!E25</f>
        <v>61800</v>
      </c>
      <c r="C25" s="189">
        <f>'Open Int.'!F25</f>
        <v>6000</v>
      </c>
      <c r="D25" s="190">
        <f>'Open Int.'!H25</f>
        <v>8700</v>
      </c>
      <c r="E25" s="329">
        <f>'Open Int.'!I25</f>
        <v>1900</v>
      </c>
      <c r="F25" s="191">
        <f>IF('Open Int.'!E25=0,0,'Open Int.'!H25/'Open Int.'!E25)</f>
        <v>0.1407766990291262</v>
      </c>
      <c r="G25" s="155">
        <v>0.12186379928315412</v>
      </c>
      <c r="H25" s="170">
        <f t="shared" si="0"/>
        <v>0.155197030268418</v>
      </c>
      <c r="I25" s="185">
        <f>IF(Volume!D25=0,0,Volume!F25/Volume!D25)</f>
        <v>0.2184873949579832</v>
      </c>
      <c r="J25" s="176">
        <v>0.10687022900763359</v>
      </c>
      <c r="K25" s="170">
        <f t="shared" si="1"/>
        <v>1.0444177671068429</v>
      </c>
      <c r="L25" s="60"/>
      <c r="M25" s="6"/>
      <c r="N25" s="59"/>
      <c r="O25" s="3"/>
      <c r="P25" s="3"/>
      <c r="Q25" s="3"/>
      <c r="R25" s="3"/>
      <c r="S25" s="3"/>
      <c r="T25" s="3"/>
      <c r="U25" s="61"/>
      <c r="V25" s="3"/>
      <c r="W25" s="3"/>
      <c r="X25" s="3"/>
      <c r="Y25" s="3"/>
      <c r="Z25" s="3"/>
      <c r="AA25" s="2"/>
    </row>
    <row r="26" spans="1:29" s="58" customFormat="1" ht="15">
      <c r="A26" s="177" t="s">
        <v>281</v>
      </c>
      <c r="B26" s="188">
        <f>'Open Int.'!E26</f>
        <v>528200</v>
      </c>
      <c r="C26" s="189">
        <f>'Open Int.'!F26</f>
        <v>24700</v>
      </c>
      <c r="D26" s="190">
        <f>'Open Int.'!H26</f>
        <v>51300</v>
      </c>
      <c r="E26" s="329">
        <f>'Open Int.'!I26</f>
        <v>1900</v>
      </c>
      <c r="F26" s="191">
        <f>IF('Open Int.'!E26=0,0,'Open Int.'!H26/'Open Int.'!E26)</f>
        <v>0.09712230215827339</v>
      </c>
      <c r="G26" s="155">
        <v>0.09811320754716982</v>
      </c>
      <c r="H26" s="170">
        <f t="shared" si="0"/>
        <v>-0.01009961261759822</v>
      </c>
      <c r="I26" s="185">
        <f>IF(Volume!D26=0,0,Volume!F26/Volume!D26)</f>
        <v>0.045454545454545456</v>
      </c>
      <c r="J26" s="176">
        <v>0.15625</v>
      </c>
      <c r="K26" s="170">
        <f t="shared" si="1"/>
        <v>-0.7090909090909091</v>
      </c>
      <c r="L26" s="60"/>
      <c r="M26" s="6"/>
      <c r="N26" s="59"/>
      <c r="O26" s="3"/>
      <c r="P26" s="3"/>
      <c r="Q26" s="3"/>
      <c r="R26" s="3"/>
      <c r="S26" s="3"/>
      <c r="T26" s="3"/>
      <c r="U26" s="61"/>
      <c r="V26" s="3"/>
      <c r="W26" s="3"/>
      <c r="X26" s="3"/>
      <c r="Y26" s="3"/>
      <c r="Z26" s="3"/>
      <c r="AA26" s="2"/>
      <c r="AB26" s="78"/>
      <c r="AC26" s="77"/>
    </row>
    <row r="27" spans="1:27" s="7" customFormat="1" ht="15">
      <c r="A27" s="177" t="s">
        <v>282</v>
      </c>
      <c r="B27" s="188">
        <f>'Open Int.'!E27</f>
        <v>974400</v>
      </c>
      <c r="C27" s="189">
        <f>'Open Int.'!F27</f>
        <v>28800</v>
      </c>
      <c r="D27" s="190">
        <f>'Open Int.'!H27</f>
        <v>124800</v>
      </c>
      <c r="E27" s="329">
        <f>'Open Int.'!I27</f>
        <v>0</v>
      </c>
      <c r="F27" s="191">
        <f>IF('Open Int.'!E27=0,0,'Open Int.'!H27/'Open Int.'!E27)</f>
        <v>0.12807881773399016</v>
      </c>
      <c r="G27" s="155">
        <v>0.1319796954314721</v>
      </c>
      <c r="H27" s="170">
        <f t="shared" si="0"/>
        <v>-0.029556650246305393</v>
      </c>
      <c r="I27" s="185">
        <f>IF(Volume!D27=0,0,Volume!F27/Volume!D27)</f>
        <v>0.24</v>
      </c>
      <c r="J27" s="176">
        <v>0.06818181818181818</v>
      </c>
      <c r="K27" s="170">
        <f t="shared" si="1"/>
        <v>2.52</v>
      </c>
      <c r="L27" s="60"/>
      <c r="M27" s="6"/>
      <c r="N27" s="59"/>
      <c r="O27" s="3"/>
      <c r="P27" s="3"/>
      <c r="Q27" s="3"/>
      <c r="R27" s="3"/>
      <c r="S27" s="3"/>
      <c r="T27" s="3"/>
      <c r="U27" s="61"/>
      <c r="V27" s="3"/>
      <c r="W27" s="3"/>
      <c r="X27" s="3"/>
      <c r="Y27" s="3"/>
      <c r="Z27" s="3"/>
      <c r="AA27" s="2"/>
    </row>
    <row r="28" spans="1:27" s="7" customFormat="1" ht="15">
      <c r="A28" s="177" t="s">
        <v>76</v>
      </c>
      <c r="B28" s="188">
        <f>'Open Int.'!E28</f>
        <v>12600</v>
      </c>
      <c r="C28" s="189">
        <f>'Open Int.'!F28</f>
        <v>8400</v>
      </c>
      <c r="D28" s="190">
        <f>'Open Int.'!H28</f>
        <v>0</v>
      </c>
      <c r="E28" s="329">
        <f>'Open Int.'!I28</f>
        <v>0</v>
      </c>
      <c r="F28" s="191">
        <f>IF('Open Int.'!E28=0,0,'Open Int.'!H28/'Open Int.'!E28)</f>
        <v>0</v>
      </c>
      <c r="G28" s="155">
        <v>0</v>
      </c>
      <c r="H28" s="170">
        <f t="shared" si="0"/>
        <v>0</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9" s="58" customFormat="1" ht="15">
      <c r="A29" s="177" t="s">
        <v>77</v>
      </c>
      <c r="B29" s="188">
        <f>'Open Int.'!E29</f>
        <v>104500</v>
      </c>
      <c r="C29" s="189">
        <f>'Open Int.'!F29</f>
        <v>17100</v>
      </c>
      <c r="D29" s="190">
        <f>'Open Int.'!H29</f>
        <v>28500</v>
      </c>
      <c r="E29" s="329">
        <f>'Open Int.'!I29</f>
        <v>0</v>
      </c>
      <c r="F29" s="191">
        <f>IF('Open Int.'!E29=0,0,'Open Int.'!H29/'Open Int.'!E29)</f>
        <v>0.2727272727272727</v>
      </c>
      <c r="G29" s="155">
        <v>0.32608695652173914</v>
      </c>
      <c r="H29" s="170">
        <f t="shared" si="0"/>
        <v>-0.16363636363636372</v>
      </c>
      <c r="I29" s="185">
        <f>IF(Volume!D29=0,0,Volume!F29/Volume!D29)</f>
        <v>0.02564102564102564</v>
      </c>
      <c r="J29" s="176">
        <v>0.6666666666666666</v>
      </c>
      <c r="K29" s="170">
        <f t="shared" si="1"/>
        <v>-0.9615384615384615</v>
      </c>
      <c r="L29" s="60"/>
      <c r="M29" s="6"/>
      <c r="N29" s="59"/>
      <c r="O29" s="3"/>
      <c r="P29" s="3"/>
      <c r="Q29" s="3"/>
      <c r="R29" s="3"/>
      <c r="S29" s="3"/>
      <c r="T29" s="3"/>
      <c r="U29" s="61"/>
      <c r="V29" s="3"/>
      <c r="W29" s="3"/>
      <c r="X29" s="3"/>
      <c r="Y29" s="3"/>
      <c r="Z29" s="3"/>
      <c r="AA29" s="2"/>
      <c r="AB29" s="78"/>
      <c r="AC29" s="77"/>
    </row>
    <row r="30" spans="1:29" s="58" customFormat="1" ht="15">
      <c r="A30" s="177" t="s">
        <v>283</v>
      </c>
      <c r="B30" s="188">
        <f>'Open Int.'!E30</f>
        <v>7350</v>
      </c>
      <c r="C30" s="189">
        <f>'Open Int.'!F30</f>
        <v>0</v>
      </c>
      <c r="D30" s="190">
        <f>'Open Int.'!H30</f>
        <v>1050</v>
      </c>
      <c r="E30" s="329">
        <f>'Open Int.'!I30</f>
        <v>0</v>
      </c>
      <c r="F30" s="191">
        <f>IF('Open Int.'!E30=0,0,'Open Int.'!H30/'Open Int.'!E30)</f>
        <v>0.14285714285714285</v>
      </c>
      <c r="G30" s="155">
        <v>0.14285714285714285</v>
      </c>
      <c r="H30" s="170">
        <f t="shared" si="0"/>
        <v>0</v>
      </c>
      <c r="I30" s="185">
        <f>IF(Volume!D30=0,0,Volume!F30/Volume!D30)</f>
        <v>0</v>
      </c>
      <c r="J30" s="176">
        <v>0</v>
      </c>
      <c r="K30" s="170">
        <f t="shared" si="1"/>
        <v>0</v>
      </c>
      <c r="L30" s="60"/>
      <c r="M30" s="6"/>
      <c r="N30" s="59"/>
      <c r="O30" s="3"/>
      <c r="P30" s="3"/>
      <c r="Q30" s="3"/>
      <c r="R30" s="3"/>
      <c r="S30" s="3"/>
      <c r="T30" s="3"/>
      <c r="U30" s="61"/>
      <c r="V30" s="3"/>
      <c r="W30" s="3"/>
      <c r="X30" s="3"/>
      <c r="Y30" s="3"/>
      <c r="Z30" s="3"/>
      <c r="AA30" s="2"/>
      <c r="AB30" s="78"/>
      <c r="AC30" s="77"/>
    </row>
    <row r="31" spans="1:27" s="7" customFormat="1" ht="15">
      <c r="A31" s="177" t="s">
        <v>34</v>
      </c>
      <c r="B31" s="188">
        <f>'Open Int.'!E31</f>
        <v>825</v>
      </c>
      <c r="C31" s="189">
        <f>'Open Int.'!F31</f>
        <v>0</v>
      </c>
      <c r="D31" s="190">
        <f>'Open Int.'!H31</f>
        <v>275</v>
      </c>
      <c r="E31" s="329">
        <f>'Open Int.'!I31</f>
        <v>0</v>
      </c>
      <c r="F31" s="191">
        <f>IF('Open Int.'!E31=0,0,'Open Int.'!H31/'Open Int.'!E31)</f>
        <v>0.3333333333333333</v>
      </c>
      <c r="G31" s="155">
        <v>0.3333333333333333</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284</v>
      </c>
      <c r="B32" s="188">
        <f>'Open Int.'!E32</f>
        <v>1000</v>
      </c>
      <c r="C32" s="189">
        <f>'Open Int.'!F32</f>
        <v>250</v>
      </c>
      <c r="D32" s="190">
        <f>'Open Int.'!H32</f>
        <v>0</v>
      </c>
      <c r="E32" s="329">
        <f>'Open Int.'!I32</f>
        <v>0</v>
      </c>
      <c r="F32" s="191">
        <f>IF('Open Int.'!E32=0,0,'Open Int.'!H32/'Open Int.'!E32)</f>
        <v>0</v>
      </c>
      <c r="G32" s="155">
        <v>0</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137</v>
      </c>
      <c r="B33" s="188">
        <f>'Open Int.'!E33</f>
        <v>78000</v>
      </c>
      <c r="C33" s="189">
        <f>'Open Int.'!F33</f>
        <v>8000</v>
      </c>
      <c r="D33" s="190">
        <f>'Open Int.'!H33</f>
        <v>3000</v>
      </c>
      <c r="E33" s="329">
        <f>'Open Int.'!I33</f>
        <v>0</v>
      </c>
      <c r="F33" s="191">
        <f>IF('Open Int.'!E33=0,0,'Open Int.'!H33/'Open Int.'!E33)</f>
        <v>0.038461538461538464</v>
      </c>
      <c r="G33" s="155">
        <v>0.04285714285714286</v>
      </c>
      <c r="H33" s="170">
        <f t="shared" si="0"/>
        <v>-0.10256410256410252</v>
      </c>
      <c r="I33" s="185">
        <f>IF(Volume!D33=0,0,Volume!F33/Volume!D33)</f>
        <v>0</v>
      </c>
      <c r="J33" s="176">
        <v>0.02702702702702703</v>
      </c>
      <c r="K33" s="170">
        <f t="shared" si="1"/>
        <v>-1</v>
      </c>
      <c r="L33" s="60"/>
      <c r="M33" s="6"/>
      <c r="N33" s="59"/>
      <c r="O33" s="3"/>
      <c r="P33" s="3"/>
      <c r="Q33" s="3"/>
      <c r="R33" s="3"/>
      <c r="S33" s="3"/>
      <c r="T33" s="3"/>
      <c r="U33" s="61"/>
      <c r="V33" s="3"/>
      <c r="W33" s="3"/>
      <c r="X33" s="3"/>
      <c r="Y33" s="3"/>
      <c r="Z33" s="3"/>
      <c r="AA33" s="2"/>
    </row>
    <row r="34" spans="1:27" s="7" customFormat="1" ht="15">
      <c r="A34" s="177" t="s">
        <v>232</v>
      </c>
      <c r="B34" s="188">
        <f>'Open Int.'!E34</f>
        <v>93000</v>
      </c>
      <c r="C34" s="189">
        <f>'Open Int.'!F34</f>
        <v>18000</v>
      </c>
      <c r="D34" s="190">
        <f>'Open Int.'!H34</f>
        <v>9500</v>
      </c>
      <c r="E34" s="329">
        <f>'Open Int.'!I34</f>
        <v>2500</v>
      </c>
      <c r="F34" s="191">
        <f>IF('Open Int.'!E34=0,0,'Open Int.'!H34/'Open Int.'!E34)</f>
        <v>0.10215053763440861</v>
      </c>
      <c r="G34" s="155">
        <v>0.09333333333333334</v>
      </c>
      <c r="H34" s="170">
        <f t="shared" si="0"/>
        <v>0.09447004608294933</v>
      </c>
      <c r="I34" s="185">
        <f>IF(Volume!D34=0,0,Volume!F34/Volume!D34)</f>
        <v>0.10344827586206896</v>
      </c>
      <c r="J34" s="176">
        <v>0.07142857142857142</v>
      </c>
      <c r="K34" s="170">
        <f t="shared" si="1"/>
        <v>0.4482758620689656</v>
      </c>
      <c r="L34" s="60"/>
      <c r="M34" s="6"/>
      <c r="N34" s="59"/>
      <c r="O34" s="3"/>
      <c r="P34" s="3"/>
      <c r="Q34" s="3"/>
      <c r="R34" s="3"/>
      <c r="S34" s="3"/>
      <c r="T34" s="3"/>
      <c r="U34" s="61"/>
      <c r="V34" s="3"/>
      <c r="W34" s="3"/>
      <c r="X34" s="3"/>
      <c r="Y34" s="3"/>
      <c r="Z34" s="3"/>
      <c r="AA34" s="2"/>
    </row>
    <row r="35" spans="1:27" s="7" customFormat="1" ht="15">
      <c r="A35" s="177" t="s">
        <v>1</v>
      </c>
      <c r="B35" s="188">
        <f>'Open Int.'!E35</f>
        <v>15000</v>
      </c>
      <c r="C35" s="189">
        <f>'Open Int.'!F35</f>
        <v>0</v>
      </c>
      <c r="D35" s="190">
        <f>'Open Int.'!H35</f>
        <v>1200</v>
      </c>
      <c r="E35" s="329">
        <f>'Open Int.'!I35</f>
        <v>0</v>
      </c>
      <c r="F35" s="191">
        <f>IF('Open Int.'!E35=0,0,'Open Int.'!H35/'Open Int.'!E35)</f>
        <v>0.08</v>
      </c>
      <c r="G35" s="155">
        <v>0.08</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158</v>
      </c>
      <c r="B36" s="188">
        <f>'Open Int.'!E36</f>
        <v>95000</v>
      </c>
      <c r="C36" s="189">
        <f>'Open Int.'!F36</f>
        <v>3800</v>
      </c>
      <c r="D36" s="190">
        <f>'Open Int.'!H36</f>
        <v>0</v>
      </c>
      <c r="E36" s="329">
        <f>'Open Int.'!I36</f>
        <v>0</v>
      </c>
      <c r="F36" s="191">
        <f>IF('Open Int.'!E36=0,0,'Open Int.'!H36/'Open Int.'!E36)</f>
        <v>0</v>
      </c>
      <c r="G36" s="155">
        <v>0</v>
      </c>
      <c r="H36" s="170">
        <f t="shared" si="0"/>
        <v>0</v>
      </c>
      <c r="I36" s="185">
        <f>IF(Volume!D36=0,0,Volume!F36/Volume!D36)</f>
        <v>0</v>
      </c>
      <c r="J36" s="176">
        <v>0</v>
      </c>
      <c r="K36" s="170">
        <f t="shared" si="1"/>
        <v>0</v>
      </c>
      <c r="L36" s="60"/>
      <c r="M36" s="6"/>
      <c r="N36" s="59"/>
      <c r="O36" s="3"/>
      <c r="P36" s="3"/>
      <c r="Q36" s="3"/>
      <c r="R36" s="3"/>
      <c r="S36" s="3"/>
      <c r="T36" s="3"/>
      <c r="U36" s="61"/>
      <c r="V36" s="3"/>
      <c r="W36" s="3"/>
      <c r="X36" s="3"/>
      <c r="Y36" s="3"/>
      <c r="Z36" s="3"/>
      <c r="AA36" s="2"/>
    </row>
    <row r="37" spans="1:27" s="7" customFormat="1" ht="15">
      <c r="A37" s="177" t="s">
        <v>409</v>
      </c>
      <c r="B37" s="188">
        <f>'Open Int.'!E37</f>
        <v>618750</v>
      </c>
      <c r="C37" s="189">
        <f>'Open Int.'!F37</f>
        <v>178200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410</v>
      </c>
      <c r="B38" s="188">
        <f>'Open Int.'!E38</f>
        <v>0</v>
      </c>
      <c r="C38" s="189">
        <f>'Open Int.'!F38</f>
        <v>0</v>
      </c>
      <c r="D38" s="190">
        <f>'Open Int.'!H38</f>
        <v>850</v>
      </c>
      <c r="E38" s="329">
        <f>'Open Int.'!I38</f>
        <v>850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285</v>
      </c>
      <c r="B39" s="188">
        <f>'Open Int.'!E39</f>
        <v>300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159</v>
      </c>
      <c r="B40" s="188">
        <f>'Open Int.'!E40</f>
        <v>81000</v>
      </c>
      <c r="C40" s="189">
        <f>'Open Int.'!F40</f>
        <v>0</v>
      </c>
      <c r="D40" s="190">
        <f>'Open Int.'!H40</f>
        <v>18000</v>
      </c>
      <c r="E40" s="329">
        <f>'Open Int.'!I40</f>
        <v>0</v>
      </c>
      <c r="F40" s="191">
        <f>IF('Open Int.'!E40=0,0,'Open Int.'!H40/'Open Int.'!E40)</f>
        <v>0.2222222222222222</v>
      </c>
      <c r="G40" s="155">
        <v>0.2222222222222222</v>
      </c>
      <c r="H40" s="170">
        <f t="shared" si="0"/>
        <v>0</v>
      </c>
      <c r="I40" s="185">
        <f>IF(Volume!D40=0,0,Volume!F40/Volume!D40)</f>
        <v>1</v>
      </c>
      <c r="J40" s="176">
        <v>0.5</v>
      </c>
      <c r="K40" s="170">
        <f t="shared" si="1"/>
        <v>1</v>
      </c>
      <c r="L40" s="60"/>
      <c r="M40" s="6"/>
      <c r="N40" s="59"/>
      <c r="O40" s="3"/>
      <c r="P40" s="3"/>
      <c r="Q40" s="3"/>
      <c r="R40" s="3"/>
      <c r="S40" s="3"/>
      <c r="T40" s="3"/>
      <c r="U40" s="61"/>
      <c r="V40" s="3"/>
      <c r="W40" s="3"/>
      <c r="X40" s="3"/>
      <c r="Y40" s="3"/>
      <c r="Z40" s="3"/>
      <c r="AA40" s="2"/>
    </row>
    <row r="41" spans="1:27" s="7" customFormat="1" ht="15">
      <c r="A41" s="177" t="s">
        <v>2</v>
      </c>
      <c r="B41" s="188">
        <f>'Open Int.'!E41</f>
        <v>7700</v>
      </c>
      <c r="C41" s="189">
        <f>'Open Int.'!F41</f>
        <v>1100</v>
      </c>
      <c r="D41" s="190">
        <f>'Open Int.'!H41</f>
        <v>1100</v>
      </c>
      <c r="E41" s="329">
        <f>'Open Int.'!I41</f>
        <v>0</v>
      </c>
      <c r="F41" s="191">
        <f>IF('Open Int.'!E41=0,0,'Open Int.'!H41/'Open Int.'!E41)</f>
        <v>0.14285714285714285</v>
      </c>
      <c r="G41" s="155">
        <v>0.16666666666666666</v>
      </c>
      <c r="H41" s="170">
        <f t="shared" si="0"/>
        <v>-0.14285714285714285</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411</v>
      </c>
      <c r="B42" s="188">
        <f>'Open Int.'!E42</f>
        <v>4600</v>
      </c>
      <c r="C42" s="189">
        <f>'Open Int.'!F42</f>
        <v>2300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391</v>
      </c>
      <c r="B43" s="188">
        <f>'Open Int.'!E43</f>
        <v>672500</v>
      </c>
      <c r="C43" s="189">
        <f>'Open Int.'!F43</f>
        <v>80000</v>
      </c>
      <c r="D43" s="190">
        <f>'Open Int.'!H43</f>
        <v>97500</v>
      </c>
      <c r="E43" s="329">
        <f>'Open Int.'!I43</f>
        <v>17500</v>
      </c>
      <c r="F43" s="191">
        <f>IF('Open Int.'!E43=0,0,'Open Int.'!H43/'Open Int.'!E43)</f>
        <v>0.1449814126394052</v>
      </c>
      <c r="G43" s="155">
        <v>0.1350210970464135</v>
      </c>
      <c r="H43" s="170">
        <f t="shared" si="0"/>
        <v>0.07376858736059484</v>
      </c>
      <c r="I43" s="185">
        <f>IF(Volume!D43=0,0,Volume!F43/Volume!D43)</f>
        <v>0.14634146341463414</v>
      </c>
      <c r="J43" s="176">
        <v>0.1320754716981132</v>
      </c>
      <c r="K43" s="170">
        <f t="shared" si="1"/>
        <v>0.10801393728222991</v>
      </c>
      <c r="L43" s="60"/>
      <c r="M43" s="6"/>
      <c r="N43" s="59"/>
      <c r="O43" s="3"/>
      <c r="P43" s="3"/>
      <c r="Q43" s="3"/>
      <c r="R43" s="3"/>
      <c r="S43" s="3"/>
      <c r="T43" s="3"/>
      <c r="U43" s="61"/>
      <c r="V43" s="3"/>
      <c r="W43" s="3"/>
      <c r="X43" s="3"/>
      <c r="Y43" s="3"/>
      <c r="Z43" s="3"/>
      <c r="AA43" s="2"/>
    </row>
    <row r="44" spans="1:27" s="7" customFormat="1" ht="15">
      <c r="A44" s="177" t="s">
        <v>78</v>
      </c>
      <c r="B44" s="188">
        <f>'Open Int.'!E44</f>
        <v>6400</v>
      </c>
      <c r="C44" s="189">
        <f>'Open Int.'!F44</f>
        <v>3200</v>
      </c>
      <c r="D44" s="190">
        <f>'Open Int.'!H44</f>
        <v>4800</v>
      </c>
      <c r="E44" s="329">
        <f>'Open Int.'!I44</f>
        <v>0</v>
      </c>
      <c r="F44" s="191">
        <f>IF('Open Int.'!E44=0,0,'Open Int.'!H44/'Open Int.'!E44)</f>
        <v>0.75</v>
      </c>
      <c r="G44" s="155">
        <v>1.5</v>
      </c>
      <c r="H44" s="170">
        <f t="shared" si="0"/>
        <v>-0.5</v>
      </c>
      <c r="I44" s="185">
        <f>IF(Volume!D44=0,0,Volume!F44/Volume!D44)</f>
        <v>0</v>
      </c>
      <c r="J44" s="176">
        <v>2</v>
      </c>
      <c r="K44" s="170">
        <f t="shared" si="1"/>
        <v>-1</v>
      </c>
      <c r="L44" s="60"/>
      <c r="M44" s="6"/>
      <c r="N44" s="59"/>
      <c r="O44" s="3"/>
      <c r="P44" s="3"/>
      <c r="Q44" s="3"/>
      <c r="R44" s="3"/>
      <c r="S44" s="3"/>
      <c r="T44" s="3"/>
      <c r="U44" s="61"/>
      <c r="V44" s="3"/>
      <c r="W44" s="3"/>
      <c r="X44" s="3"/>
      <c r="Y44" s="3"/>
      <c r="Z44" s="3"/>
      <c r="AA44" s="2"/>
    </row>
    <row r="45" spans="1:27" s="7" customFormat="1" ht="15">
      <c r="A45" s="177" t="s">
        <v>138</v>
      </c>
      <c r="B45" s="188">
        <f>'Open Int.'!E45</f>
        <v>42500</v>
      </c>
      <c r="C45" s="189">
        <f>'Open Int.'!F45</f>
        <v>3825</v>
      </c>
      <c r="D45" s="190">
        <f>'Open Int.'!H45</f>
        <v>10625</v>
      </c>
      <c r="E45" s="329">
        <f>'Open Int.'!I45</f>
        <v>2975</v>
      </c>
      <c r="F45" s="191">
        <f>IF('Open Int.'!E45=0,0,'Open Int.'!H45/'Open Int.'!E45)</f>
        <v>0.25</v>
      </c>
      <c r="G45" s="155">
        <v>0.1978021978021978</v>
      </c>
      <c r="H45" s="170">
        <f t="shared" si="0"/>
        <v>0.26388888888888895</v>
      </c>
      <c r="I45" s="185">
        <f>IF(Volume!D45=0,0,Volume!F45/Volume!D45)</f>
        <v>0.4444444444444444</v>
      </c>
      <c r="J45" s="176">
        <v>0.3448275862068966</v>
      </c>
      <c r="K45" s="170">
        <f t="shared" si="1"/>
        <v>0.28888888888888875</v>
      </c>
      <c r="L45" s="60"/>
      <c r="M45" s="6"/>
      <c r="N45" s="59"/>
      <c r="O45" s="3"/>
      <c r="P45" s="3"/>
      <c r="Q45" s="3"/>
      <c r="R45" s="3"/>
      <c r="S45" s="3"/>
      <c r="T45" s="3"/>
      <c r="U45" s="61"/>
      <c r="V45" s="3"/>
      <c r="W45" s="3"/>
      <c r="X45" s="3"/>
      <c r="Y45" s="3"/>
      <c r="Z45" s="3"/>
      <c r="AA45" s="2"/>
    </row>
    <row r="46" spans="1:27" s="7" customFormat="1" ht="15">
      <c r="A46" s="177" t="s">
        <v>160</v>
      </c>
      <c r="B46" s="188">
        <f>'Open Int.'!E46</f>
        <v>4950</v>
      </c>
      <c r="C46" s="189">
        <f>'Open Int.'!F46</f>
        <v>0</v>
      </c>
      <c r="D46" s="190">
        <f>'Open Int.'!H46</f>
        <v>0</v>
      </c>
      <c r="E46" s="329">
        <f>'Open Int.'!I46</f>
        <v>0</v>
      </c>
      <c r="F46" s="191">
        <f>IF('Open Int.'!E46=0,0,'Open Int.'!H46/'Open Int.'!E46)</f>
        <v>0</v>
      </c>
      <c r="G46" s="155">
        <v>0</v>
      </c>
      <c r="H46" s="170">
        <f t="shared" si="0"/>
        <v>0</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161</v>
      </c>
      <c r="B47" s="188">
        <f>'Open Int.'!E47</f>
        <v>1386900</v>
      </c>
      <c r="C47" s="189">
        <f>'Open Int.'!F47</f>
        <v>117300</v>
      </c>
      <c r="D47" s="190">
        <f>'Open Int.'!H47</f>
        <v>27600</v>
      </c>
      <c r="E47" s="329">
        <f>'Open Int.'!I47</f>
        <v>0</v>
      </c>
      <c r="F47" s="191">
        <f>IF('Open Int.'!E47=0,0,'Open Int.'!H47/'Open Int.'!E47)</f>
        <v>0.01990049751243781</v>
      </c>
      <c r="G47" s="155">
        <v>0.021739130434782608</v>
      </c>
      <c r="H47" s="170">
        <f t="shared" si="0"/>
        <v>-0.08457711442786069</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392</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v>
      </c>
      <c r="B49" s="188">
        <f>'Open Int.'!E49</f>
        <v>631250</v>
      </c>
      <c r="C49" s="189">
        <f>'Open Int.'!F49</f>
        <v>47500</v>
      </c>
      <c r="D49" s="190">
        <f>'Open Int.'!H49</f>
        <v>65000</v>
      </c>
      <c r="E49" s="329">
        <f>'Open Int.'!I49</f>
        <v>2500</v>
      </c>
      <c r="F49" s="191">
        <f>IF('Open Int.'!E49=0,0,'Open Int.'!H49/'Open Int.'!E49)</f>
        <v>0.10297029702970296</v>
      </c>
      <c r="G49" s="155">
        <v>0.10706638115631692</v>
      </c>
      <c r="H49" s="170">
        <f t="shared" si="0"/>
        <v>-0.03825742574257434</v>
      </c>
      <c r="I49" s="185">
        <f>IF(Volume!D49=0,0,Volume!F49/Volume!D49)</f>
        <v>0.09523809523809523</v>
      </c>
      <c r="J49" s="176">
        <v>0.05263157894736842</v>
      </c>
      <c r="K49" s="170">
        <f t="shared" si="1"/>
        <v>0.8095238095238095</v>
      </c>
      <c r="L49" s="60"/>
      <c r="M49" s="6"/>
      <c r="N49" s="59"/>
      <c r="O49" s="3"/>
      <c r="P49" s="3"/>
      <c r="Q49" s="3"/>
      <c r="R49" s="3"/>
      <c r="S49" s="3"/>
      <c r="T49" s="3"/>
      <c r="U49" s="61"/>
      <c r="V49" s="3"/>
      <c r="W49" s="3"/>
      <c r="X49" s="3"/>
      <c r="Y49" s="3"/>
      <c r="Z49" s="3"/>
      <c r="AA49" s="2"/>
    </row>
    <row r="50" spans="1:27" s="7" customFormat="1" ht="15">
      <c r="A50" s="177" t="s">
        <v>218</v>
      </c>
      <c r="B50" s="188">
        <f>'Open Int.'!E50</f>
        <v>2100</v>
      </c>
      <c r="C50" s="189">
        <f>'Open Int.'!F50</f>
        <v>0</v>
      </c>
      <c r="D50" s="190">
        <f>'Open Int.'!H50</f>
        <v>2100</v>
      </c>
      <c r="E50" s="329">
        <f>'Open Int.'!I50</f>
        <v>0</v>
      </c>
      <c r="F50" s="191">
        <f>IF('Open Int.'!E50=0,0,'Open Int.'!H50/'Open Int.'!E50)</f>
        <v>1</v>
      </c>
      <c r="G50" s="155">
        <v>1</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162</v>
      </c>
      <c r="B51" s="188">
        <f>'Open Int.'!E51</f>
        <v>0</v>
      </c>
      <c r="C51" s="189">
        <f>'Open Int.'!F51</f>
        <v>0</v>
      </c>
      <c r="D51" s="190">
        <f>'Open Int.'!H51</f>
        <v>0</v>
      </c>
      <c r="E51" s="329">
        <f>'Open Int.'!I51</f>
        <v>0</v>
      </c>
      <c r="F51" s="191">
        <f>IF('Open Int.'!E51=0,0,'Open Int.'!H51/'Open Int.'!E51)</f>
        <v>0</v>
      </c>
      <c r="G51" s="155">
        <v>0</v>
      </c>
      <c r="H51" s="170">
        <f t="shared" si="0"/>
        <v>0</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286</v>
      </c>
      <c r="B52" s="188">
        <f>'Open Int.'!E52</f>
        <v>2000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183</v>
      </c>
      <c r="B53" s="188">
        <f>'Open Int.'!E53</f>
        <v>0</v>
      </c>
      <c r="C53" s="189">
        <f>'Open Int.'!F53</f>
        <v>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219</v>
      </c>
      <c r="B54" s="188">
        <f>'Open Int.'!E54</f>
        <v>234900</v>
      </c>
      <c r="C54" s="189">
        <f>'Open Int.'!F54</f>
        <v>10800</v>
      </c>
      <c r="D54" s="190">
        <f>'Open Int.'!H54</f>
        <v>0</v>
      </c>
      <c r="E54" s="329">
        <f>'Open Int.'!I54</f>
        <v>0</v>
      </c>
      <c r="F54" s="191">
        <f>IF('Open Int.'!E54=0,0,'Open Int.'!H54/'Open Int.'!E54)</f>
        <v>0</v>
      </c>
      <c r="G54" s="155">
        <v>0</v>
      </c>
      <c r="H54" s="170">
        <f t="shared" si="0"/>
        <v>0</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412</v>
      </c>
      <c r="B55" s="188">
        <f>'Open Int.'!E55</f>
        <v>535500</v>
      </c>
      <c r="C55" s="189">
        <f>'Open Int.'!F55</f>
        <v>5250</v>
      </c>
      <c r="D55" s="190">
        <f>'Open Int.'!H55</f>
        <v>63000</v>
      </c>
      <c r="E55" s="329">
        <f>'Open Int.'!I55</f>
        <v>0</v>
      </c>
      <c r="F55" s="191">
        <f>IF('Open Int.'!E55=0,0,'Open Int.'!H55/'Open Int.'!E55)</f>
        <v>0.11764705882352941</v>
      </c>
      <c r="G55" s="155">
        <v>0.1188118811881188</v>
      </c>
      <c r="H55" s="170">
        <f t="shared" si="0"/>
        <v>-0.00980392156862742</v>
      </c>
      <c r="I55" s="185">
        <f>IF(Volume!D55=0,0,Volume!F55/Volume!D55)</f>
        <v>0</v>
      </c>
      <c r="J55" s="176">
        <v>0.034482758620689655</v>
      </c>
      <c r="K55" s="170">
        <f t="shared" si="1"/>
        <v>-1</v>
      </c>
      <c r="L55" s="60"/>
      <c r="M55" s="6"/>
      <c r="N55" s="59"/>
      <c r="O55" s="3"/>
      <c r="P55" s="3"/>
      <c r="Q55" s="3"/>
      <c r="R55" s="3"/>
      <c r="S55" s="3"/>
      <c r="T55" s="3"/>
      <c r="U55" s="61"/>
      <c r="V55" s="3"/>
      <c r="W55" s="3"/>
      <c r="X55" s="3"/>
      <c r="Y55" s="3"/>
      <c r="Z55" s="3"/>
      <c r="AA55" s="2"/>
    </row>
    <row r="56" spans="1:27" s="7" customFormat="1" ht="15">
      <c r="A56" s="177" t="s">
        <v>163</v>
      </c>
      <c r="B56" s="188">
        <f>'Open Int.'!E56</f>
        <v>1240</v>
      </c>
      <c r="C56" s="189">
        <f>'Open Int.'!F56</f>
        <v>124</v>
      </c>
      <c r="D56" s="190">
        <f>'Open Int.'!H56</f>
        <v>248</v>
      </c>
      <c r="E56" s="329">
        <f>'Open Int.'!I56</f>
        <v>0</v>
      </c>
      <c r="F56" s="191">
        <f>IF('Open Int.'!E56=0,0,'Open Int.'!H56/'Open Int.'!E56)</f>
        <v>0.2</v>
      </c>
      <c r="G56" s="155">
        <v>0.2222222222222222</v>
      </c>
      <c r="H56" s="170">
        <f t="shared" si="0"/>
        <v>-0.0999999999999999</v>
      </c>
      <c r="I56" s="185">
        <f>IF(Volume!D56=0,0,Volume!F56/Volume!D56)</f>
        <v>0</v>
      </c>
      <c r="J56" s="176">
        <v>0</v>
      </c>
      <c r="K56" s="170">
        <f t="shared" si="1"/>
        <v>0</v>
      </c>
      <c r="L56" s="60"/>
      <c r="M56" s="6"/>
      <c r="N56" s="59"/>
      <c r="O56" s="3"/>
      <c r="P56" s="3"/>
      <c r="Q56" s="3"/>
      <c r="R56" s="3"/>
      <c r="S56" s="3"/>
      <c r="T56" s="3"/>
      <c r="U56" s="61"/>
      <c r="V56" s="3"/>
      <c r="W56" s="3"/>
      <c r="X56" s="3"/>
      <c r="Y56" s="3"/>
      <c r="Z56" s="3"/>
      <c r="AA56" s="2"/>
    </row>
    <row r="57" spans="1:27" s="7" customFormat="1" ht="15">
      <c r="A57" s="177" t="s">
        <v>194</v>
      </c>
      <c r="B57" s="188">
        <f>'Open Int.'!E57</f>
        <v>118800</v>
      </c>
      <c r="C57" s="189">
        <f>'Open Int.'!F57</f>
        <v>5600</v>
      </c>
      <c r="D57" s="190">
        <f>'Open Int.'!H57</f>
        <v>12800</v>
      </c>
      <c r="E57" s="329">
        <f>'Open Int.'!I57</f>
        <v>1600</v>
      </c>
      <c r="F57" s="191">
        <f>IF('Open Int.'!E57=0,0,'Open Int.'!H57/'Open Int.'!E57)</f>
        <v>0.10774410774410774</v>
      </c>
      <c r="G57" s="155">
        <v>0.0989399293286219</v>
      </c>
      <c r="H57" s="170">
        <f t="shared" si="0"/>
        <v>0.08898508898508899</v>
      </c>
      <c r="I57" s="185">
        <f>IF(Volume!D57=0,0,Volume!F57/Volume!D57)</f>
        <v>0.12903225806451613</v>
      </c>
      <c r="J57" s="176">
        <v>0.05714285714285714</v>
      </c>
      <c r="K57" s="170">
        <f t="shared" si="1"/>
        <v>1.2580645161290325</v>
      </c>
      <c r="L57" s="60"/>
      <c r="M57" s="6"/>
      <c r="N57" s="59"/>
      <c r="O57" s="3"/>
      <c r="P57" s="3"/>
      <c r="Q57" s="3"/>
      <c r="R57" s="3"/>
      <c r="S57" s="3"/>
      <c r="T57" s="3"/>
      <c r="U57" s="61"/>
      <c r="V57" s="3"/>
      <c r="W57" s="3"/>
      <c r="X57" s="3"/>
      <c r="Y57" s="3"/>
      <c r="Z57" s="3"/>
      <c r="AA57" s="2"/>
    </row>
    <row r="58" spans="1:27" s="7" customFormat="1" ht="15">
      <c r="A58" s="177" t="s">
        <v>413</v>
      </c>
      <c r="B58" s="188">
        <f>'Open Int.'!E58</f>
        <v>150</v>
      </c>
      <c r="C58" s="189">
        <f>'Open Int.'!F58</f>
        <v>0</v>
      </c>
      <c r="D58" s="190">
        <f>'Open Int.'!H58</f>
        <v>0</v>
      </c>
      <c r="E58" s="329">
        <f>'Open Int.'!I58</f>
        <v>0</v>
      </c>
      <c r="F58" s="191">
        <f>IF('Open Int.'!E58=0,0,'Open Int.'!H58/'Open Int.'!E58)</f>
        <v>0</v>
      </c>
      <c r="G58" s="155">
        <v>0</v>
      </c>
      <c r="H58" s="170">
        <f t="shared" si="0"/>
        <v>0</v>
      </c>
      <c r="I58" s="185">
        <f>IF(Volume!D58=0,0,Volume!F58/Volume!D58)</f>
        <v>0</v>
      </c>
      <c r="J58" s="176">
        <v>0</v>
      </c>
      <c r="K58" s="170">
        <f t="shared" si="1"/>
        <v>0</v>
      </c>
      <c r="L58" s="60"/>
      <c r="M58" s="6"/>
      <c r="N58" s="59"/>
      <c r="O58" s="3"/>
      <c r="P58" s="3"/>
      <c r="Q58" s="3"/>
      <c r="R58" s="3"/>
      <c r="S58" s="3"/>
      <c r="T58" s="3"/>
      <c r="U58" s="61"/>
      <c r="V58" s="3"/>
      <c r="W58" s="3"/>
      <c r="X58" s="3"/>
      <c r="Y58" s="3"/>
      <c r="Z58" s="3"/>
      <c r="AA58" s="2"/>
    </row>
    <row r="59" spans="1:27" s="7" customFormat="1" ht="15">
      <c r="A59" s="177" t="s">
        <v>414</v>
      </c>
      <c r="B59" s="188">
        <f>'Open Int.'!E59</f>
        <v>1400</v>
      </c>
      <c r="C59" s="189">
        <f>'Open Int.'!F59</f>
        <v>200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220</v>
      </c>
      <c r="B60" s="188">
        <f>'Open Int.'!E60</f>
        <v>151200</v>
      </c>
      <c r="C60" s="189">
        <f>'Open Int.'!F60</f>
        <v>21600</v>
      </c>
      <c r="D60" s="190">
        <f>'Open Int.'!H60</f>
        <v>16800</v>
      </c>
      <c r="E60" s="329">
        <f>'Open Int.'!I60</f>
        <v>0</v>
      </c>
      <c r="F60" s="191">
        <f>IF('Open Int.'!E60=0,0,'Open Int.'!H60/'Open Int.'!E60)</f>
        <v>0.1111111111111111</v>
      </c>
      <c r="G60" s="155">
        <v>0.12962962962962962</v>
      </c>
      <c r="H60" s="170">
        <f t="shared" si="0"/>
        <v>-0.14285714285714285</v>
      </c>
      <c r="I60" s="185">
        <f>IF(Volume!D60=0,0,Volume!F60/Volume!D60)</f>
        <v>0</v>
      </c>
      <c r="J60" s="176">
        <v>0.1</v>
      </c>
      <c r="K60" s="170">
        <f t="shared" si="1"/>
        <v>-1</v>
      </c>
      <c r="L60" s="60"/>
      <c r="M60" s="6"/>
      <c r="N60" s="59"/>
      <c r="O60" s="3"/>
      <c r="P60" s="3"/>
      <c r="Q60" s="3"/>
      <c r="R60" s="3"/>
      <c r="S60" s="3"/>
      <c r="T60" s="3"/>
      <c r="U60" s="61"/>
      <c r="V60" s="3"/>
      <c r="W60" s="3"/>
      <c r="X60" s="3"/>
      <c r="Y60" s="3"/>
      <c r="Z60" s="3"/>
      <c r="AA60" s="2"/>
    </row>
    <row r="61" spans="1:27" s="7" customFormat="1" ht="15">
      <c r="A61" s="177" t="s">
        <v>164</v>
      </c>
      <c r="B61" s="188">
        <f>'Open Int.'!E61</f>
        <v>689300</v>
      </c>
      <c r="C61" s="189">
        <f>'Open Int.'!F61</f>
        <v>56500</v>
      </c>
      <c r="D61" s="190">
        <f>'Open Int.'!H61</f>
        <v>124300</v>
      </c>
      <c r="E61" s="329">
        <f>'Open Int.'!I61</f>
        <v>22600</v>
      </c>
      <c r="F61" s="191">
        <f>IF('Open Int.'!E61=0,0,'Open Int.'!H61/'Open Int.'!E61)</f>
        <v>0.18032786885245902</v>
      </c>
      <c r="G61" s="155">
        <v>0.16071428571428573</v>
      </c>
      <c r="H61" s="170">
        <f t="shared" si="0"/>
        <v>0.12204007285974494</v>
      </c>
      <c r="I61" s="185">
        <f>IF(Volume!D61=0,0,Volume!F61/Volume!D61)</f>
        <v>0.23529411764705882</v>
      </c>
      <c r="J61" s="176">
        <v>0.1794871794871795</v>
      </c>
      <c r="K61" s="170">
        <f t="shared" si="1"/>
        <v>0.3109243697478991</v>
      </c>
      <c r="L61" s="60"/>
      <c r="M61" s="6"/>
      <c r="N61" s="59"/>
      <c r="O61" s="3"/>
      <c r="P61" s="3"/>
      <c r="Q61" s="3"/>
      <c r="R61" s="3"/>
      <c r="S61" s="3"/>
      <c r="T61" s="3"/>
      <c r="U61" s="61"/>
      <c r="V61" s="3"/>
      <c r="W61" s="3"/>
      <c r="X61" s="3"/>
      <c r="Y61" s="3"/>
      <c r="Z61" s="3"/>
      <c r="AA61" s="2"/>
    </row>
    <row r="62" spans="1:27" s="7" customFormat="1" ht="15">
      <c r="A62" s="177" t="s">
        <v>165</v>
      </c>
      <c r="B62" s="188">
        <f>'Open Int.'!E62</f>
        <v>2600</v>
      </c>
      <c r="C62" s="189">
        <f>'Open Int.'!F62</f>
        <v>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415</v>
      </c>
      <c r="B63" s="188">
        <f>'Open Int.'!E63</f>
        <v>600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89</v>
      </c>
      <c r="B64" s="188">
        <f>'Open Int.'!E64</f>
        <v>93000</v>
      </c>
      <c r="C64" s="189">
        <f>'Open Int.'!F64</f>
        <v>4500</v>
      </c>
      <c r="D64" s="190">
        <f>'Open Int.'!H64</f>
        <v>10500</v>
      </c>
      <c r="E64" s="329">
        <f>'Open Int.'!I64</f>
        <v>3000</v>
      </c>
      <c r="F64" s="191">
        <f>IF('Open Int.'!E64=0,0,'Open Int.'!H64/'Open Int.'!E64)</f>
        <v>0.11290322580645161</v>
      </c>
      <c r="G64" s="155">
        <v>0.0847457627118644</v>
      </c>
      <c r="H64" s="170">
        <f t="shared" si="0"/>
        <v>0.33225806451612905</v>
      </c>
      <c r="I64" s="185">
        <f>IF(Volume!D64=0,0,Volume!F64/Volume!D64)</f>
        <v>0.5</v>
      </c>
      <c r="J64" s="176">
        <v>0.17391304347826086</v>
      </c>
      <c r="K64" s="170">
        <f t="shared" si="1"/>
        <v>1.875</v>
      </c>
      <c r="L64" s="60"/>
      <c r="M64" s="6"/>
      <c r="N64" s="59"/>
      <c r="O64" s="3"/>
      <c r="P64" s="3"/>
      <c r="Q64" s="3"/>
      <c r="R64" s="3"/>
      <c r="S64" s="3"/>
      <c r="T64" s="3"/>
      <c r="U64" s="61"/>
      <c r="V64" s="3"/>
      <c r="W64" s="3"/>
      <c r="X64" s="3"/>
      <c r="Y64" s="3"/>
      <c r="Z64" s="3"/>
      <c r="AA64" s="2"/>
    </row>
    <row r="65" spans="1:27" s="7" customFormat="1" ht="15">
      <c r="A65" s="177" t="s">
        <v>287</v>
      </c>
      <c r="B65" s="188">
        <f>'Open Int.'!E65</f>
        <v>8000</v>
      </c>
      <c r="C65" s="189">
        <f>'Open Int.'!F65</f>
        <v>2000</v>
      </c>
      <c r="D65" s="190">
        <f>'Open Int.'!H65</f>
        <v>0</v>
      </c>
      <c r="E65" s="329">
        <f>'Open Int.'!I65</f>
        <v>0</v>
      </c>
      <c r="F65" s="191">
        <f>IF('Open Int.'!E65=0,0,'Open Int.'!H65/'Open Int.'!E65)</f>
        <v>0</v>
      </c>
      <c r="G65" s="155">
        <v>0</v>
      </c>
      <c r="H65" s="170">
        <f t="shared" si="0"/>
        <v>0</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416</v>
      </c>
      <c r="B66" s="188">
        <f>'Open Int.'!E66</f>
        <v>0</v>
      </c>
      <c r="C66" s="189">
        <f>'Open Int.'!F66</f>
        <v>0</v>
      </c>
      <c r="D66" s="190">
        <f>'Open Int.'!H66</f>
        <v>0</v>
      </c>
      <c r="E66" s="329">
        <f>'Open Int.'!I66</f>
        <v>0</v>
      </c>
      <c r="F66" s="191">
        <f>IF('Open Int.'!E66=0,0,'Open Int.'!H66/'Open Int.'!E66)</f>
        <v>0</v>
      </c>
      <c r="G66" s="155">
        <v>0</v>
      </c>
      <c r="H66" s="170">
        <f t="shared" si="0"/>
        <v>0</v>
      </c>
      <c r="I66" s="185">
        <f>IF(Volume!D66=0,0,Volume!F66/Volume!D66)</f>
        <v>0</v>
      </c>
      <c r="J66" s="176">
        <v>0</v>
      </c>
      <c r="K66" s="170">
        <f t="shared" si="1"/>
        <v>0</v>
      </c>
      <c r="L66" s="60"/>
      <c r="M66" s="6"/>
      <c r="N66" s="59"/>
      <c r="O66" s="3"/>
      <c r="P66" s="3"/>
      <c r="Q66" s="3"/>
      <c r="R66" s="3"/>
      <c r="S66" s="3"/>
      <c r="T66" s="3"/>
      <c r="U66" s="61"/>
      <c r="V66" s="3"/>
      <c r="W66" s="3"/>
      <c r="X66" s="3"/>
      <c r="Y66" s="3"/>
      <c r="Z66" s="3"/>
      <c r="AA66" s="2"/>
    </row>
    <row r="67" spans="1:27" s="7" customFormat="1" ht="15">
      <c r="A67" s="177" t="s">
        <v>271</v>
      </c>
      <c r="B67" s="188">
        <f>'Open Int.'!E67</f>
        <v>14400</v>
      </c>
      <c r="C67" s="189">
        <f>'Open Int.'!F67</f>
        <v>0</v>
      </c>
      <c r="D67" s="190">
        <f>'Open Int.'!H67</f>
        <v>2400</v>
      </c>
      <c r="E67" s="329">
        <f>'Open Int.'!I67</f>
        <v>0</v>
      </c>
      <c r="F67" s="191">
        <f>IF('Open Int.'!E67=0,0,'Open Int.'!H67/'Open Int.'!E67)</f>
        <v>0.16666666666666666</v>
      </c>
      <c r="G67" s="155">
        <v>0.16666666666666666</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221</v>
      </c>
      <c r="B68" s="188">
        <f>'Open Int.'!E68</f>
        <v>2700</v>
      </c>
      <c r="C68" s="189">
        <f>'Open Int.'!F68</f>
        <v>0</v>
      </c>
      <c r="D68" s="190">
        <f>'Open Int.'!H68</f>
        <v>0</v>
      </c>
      <c r="E68" s="329">
        <f>'Open Int.'!I68</f>
        <v>0</v>
      </c>
      <c r="F68" s="191">
        <f>IF('Open Int.'!E68=0,0,'Open Int.'!H68/'Open Int.'!E68)</f>
        <v>0</v>
      </c>
      <c r="G68" s="155">
        <v>0</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233</v>
      </c>
      <c r="B69" s="188">
        <f>'Open Int.'!E69</f>
        <v>80000</v>
      </c>
      <c r="C69" s="189">
        <f>'Open Int.'!F69</f>
        <v>8000</v>
      </c>
      <c r="D69" s="190">
        <f>'Open Int.'!H69</f>
        <v>12000</v>
      </c>
      <c r="E69" s="329">
        <f>'Open Int.'!I69</f>
        <v>1000</v>
      </c>
      <c r="F69" s="191">
        <f>IF('Open Int.'!E69=0,0,'Open Int.'!H69/'Open Int.'!E69)</f>
        <v>0.15</v>
      </c>
      <c r="G69" s="155">
        <v>0.1527777777777778</v>
      </c>
      <c r="H69" s="170">
        <f t="shared" si="0"/>
        <v>-0.0181818181818183</v>
      </c>
      <c r="I69" s="185">
        <f>IF(Volume!D69=0,0,Volume!F69/Volume!D69)</f>
        <v>0.06060606060606061</v>
      </c>
      <c r="J69" s="176">
        <v>0.08163265306122448</v>
      </c>
      <c r="K69" s="170">
        <f t="shared" si="1"/>
        <v>-0.2575757575757575</v>
      </c>
      <c r="L69" s="60"/>
      <c r="M69" s="6"/>
      <c r="N69" s="59"/>
      <c r="O69" s="3"/>
      <c r="P69" s="3"/>
      <c r="Q69" s="3"/>
      <c r="R69" s="3"/>
      <c r="S69" s="3"/>
      <c r="T69" s="3"/>
      <c r="U69" s="61"/>
      <c r="V69" s="3"/>
      <c r="W69" s="3"/>
      <c r="X69" s="3"/>
      <c r="Y69" s="3"/>
      <c r="Z69" s="3"/>
      <c r="AA69" s="2"/>
    </row>
    <row r="70" spans="1:27" s="7" customFormat="1" ht="15">
      <c r="A70" s="177" t="s">
        <v>166</v>
      </c>
      <c r="B70" s="188">
        <f>'Open Int.'!E70</f>
        <v>153400</v>
      </c>
      <c r="C70" s="189">
        <f>'Open Int.'!F70</f>
        <v>11800</v>
      </c>
      <c r="D70" s="190">
        <f>'Open Int.'!H70</f>
        <v>23600</v>
      </c>
      <c r="E70" s="329">
        <f>'Open Int.'!I70</f>
        <v>2950</v>
      </c>
      <c r="F70" s="191">
        <f>IF('Open Int.'!E70=0,0,'Open Int.'!H70/'Open Int.'!E70)</f>
        <v>0.15384615384615385</v>
      </c>
      <c r="G70" s="155">
        <v>0.14583333333333334</v>
      </c>
      <c r="H70" s="170">
        <f t="shared" si="0"/>
        <v>0.05494505494505494</v>
      </c>
      <c r="I70" s="185">
        <f>IF(Volume!D70=0,0,Volume!F70/Volume!D70)</f>
        <v>0.14285714285714285</v>
      </c>
      <c r="J70" s="176">
        <v>0.09090909090909091</v>
      </c>
      <c r="K70" s="170">
        <f t="shared" si="1"/>
        <v>0.5714285714285713</v>
      </c>
      <c r="L70" s="60"/>
      <c r="M70" s="6"/>
      <c r="N70" s="59"/>
      <c r="O70" s="3"/>
      <c r="P70" s="3"/>
      <c r="Q70" s="3"/>
      <c r="R70" s="3"/>
      <c r="S70" s="3"/>
      <c r="T70" s="3"/>
      <c r="U70" s="61"/>
      <c r="V70" s="3"/>
      <c r="W70" s="3"/>
      <c r="X70" s="3"/>
      <c r="Y70" s="3"/>
      <c r="Z70" s="3"/>
      <c r="AA70" s="2"/>
    </row>
    <row r="71" spans="1:27" s="7" customFormat="1" ht="15">
      <c r="A71" s="177" t="s">
        <v>222</v>
      </c>
      <c r="B71" s="188">
        <f>'Open Int.'!E71</f>
        <v>176</v>
      </c>
      <c r="C71" s="189">
        <f>'Open Int.'!F71</f>
        <v>0</v>
      </c>
      <c r="D71" s="190">
        <f>'Open Int.'!H71</f>
        <v>0</v>
      </c>
      <c r="E71" s="329">
        <f>'Open Int.'!I71</f>
        <v>0</v>
      </c>
      <c r="F71" s="191">
        <f>IF('Open Int.'!E71=0,0,'Open Int.'!H71/'Open Int.'!E71)</f>
        <v>0</v>
      </c>
      <c r="G71" s="155">
        <v>0</v>
      </c>
      <c r="H71" s="170">
        <f aca="true" t="shared" si="2" ref="H71:H134">IF(G71=0,0,(F71-G71)/G71)</f>
        <v>0</v>
      </c>
      <c r="I71" s="185">
        <f>IF(Volume!D71=0,0,Volume!F71/Volume!D71)</f>
        <v>0</v>
      </c>
      <c r="J71" s="176">
        <v>0</v>
      </c>
      <c r="K71" s="170">
        <f aca="true" t="shared" si="3" ref="K71:K134">IF(J71=0,0,(I71-J71)/J71)</f>
        <v>0</v>
      </c>
      <c r="L71" s="60"/>
      <c r="M71" s="6"/>
      <c r="N71" s="59"/>
      <c r="O71" s="3"/>
      <c r="P71" s="3"/>
      <c r="Q71" s="3"/>
      <c r="R71" s="3"/>
      <c r="S71" s="3"/>
      <c r="T71" s="3"/>
      <c r="U71" s="61"/>
      <c r="V71" s="3"/>
      <c r="W71" s="3"/>
      <c r="X71" s="3"/>
      <c r="Y71" s="3"/>
      <c r="Z71" s="3"/>
      <c r="AA71" s="2"/>
    </row>
    <row r="72" spans="1:27" s="7" customFormat="1" ht="15">
      <c r="A72" s="177" t="s">
        <v>288</v>
      </c>
      <c r="B72" s="188">
        <f>'Open Int.'!E72</f>
        <v>471000</v>
      </c>
      <c r="C72" s="189">
        <f>'Open Int.'!F72</f>
        <v>18000</v>
      </c>
      <c r="D72" s="190">
        <f>'Open Int.'!H72</f>
        <v>49500</v>
      </c>
      <c r="E72" s="329">
        <f>'Open Int.'!I72</f>
        <v>1500</v>
      </c>
      <c r="F72" s="191">
        <f>IF('Open Int.'!E72=0,0,'Open Int.'!H72/'Open Int.'!E72)</f>
        <v>0.10509554140127389</v>
      </c>
      <c r="G72" s="155">
        <v>0.10596026490066225</v>
      </c>
      <c r="H72" s="170">
        <f t="shared" si="2"/>
        <v>-0.008160828025477665</v>
      </c>
      <c r="I72" s="185">
        <f>IF(Volume!D72=0,0,Volume!F72/Volume!D72)</f>
        <v>0.06349206349206349</v>
      </c>
      <c r="J72" s="176">
        <v>0.06015037593984962</v>
      </c>
      <c r="K72" s="170">
        <f t="shared" si="3"/>
        <v>0.05555555555555555</v>
      </c>
      <c r="L72" s="60"/>
      <c r="M72" s="6"/>
      <c r="N72" s="59"/>
      <c r="O72" s="3"/>
      <c r="P72" s="3"/>
      <c r="Q72" s="3"/>
      <c r="R72" s="3"/>
      <c r="S72" s="3"/>
      <c r="T72" s="3"/>
      <c r="U72" s="61"/>
      <c r="V72" s="3"/>
      <c r="W72" s="3"/>
      <c r="X72" s="3"/>
      <c r="Y72" s="3"/>
      <c r="Z72" s="3"/>
      <c r="AA72" s="2"/>
    </row>
    <row r="73" spans="1:27" s="7" customFormat="1" ht="15">
      <c r="A73" s="177" t="s">
        <v>289</v>
      </c>
      <c r="B73" s="188">
        <f>'Open Int.'!E73</f>
        <v>14000</v>
      </c>
      <c r="C73" s="189">
        <f>'Open Int.'!F73</f>
        <v>-1400</v>
      </c>
      <c r="D73" s="190">
        <f>'Open Int.'!H73</f>
        <v>0</v>
      </c>
      <c r="E73" s="329">
        <f>'Open Int.'!I73</f>
        <v>0</v>
      </c>
      <c r="F73" s="191">
        <f>IF('Open Int.'!E73=0,0,'Open Int.'!H73/'Open Int.'!E73)</f>
        <v>0</v>
      </c>
      <c r="G73" s="155">
        <v>0</v>
      </c>
      <c r="H73" s="170">
        <f t="shared" si="2"/>
        <v>0</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195</v>
      </c>
      <c r="B74" s="188">
        <f>'Open Int.'!E74</f>
        <v>732010</v>
      </c>
      <c r="C74" s="189">
        <f>'Open Int.'!F74</f>
        <v>142278</v>
      </c>
      <c r="D74" s="190">
        <f>'Open Int.'!H74</f>
        <v>45364</v>
      </c>
      <c r="E74" s="329">
        <f>'Open Int.'!I74</f>
        <v>10310</v>
      </c>
      <c r="F74" s="191">
        <f>IF('Open Int.'!E74=0,0,'Open Int.'!H74/'Open Int.'!E74)</f>
        <v>0.061971830985915494</v>
      </c>
      <c r="G74" s="155">
        <v>0.05944055944055944</v>
      </c>
      <c r="H74" s="170">
        <f t="shared" si="2"/>
        <v>0.042584921292460665</v>
      </c>
      <c r="I74" s="185">
        <f>IF(Volume!D74=0,0,Volume!F74/Volume!D74)</f>
        <v>0.08163265306122448</v>
      </c>
      <c r="J74" s="176">
        <v>0.06349206349206349</v>
      </c>
      <c r="K74" s="170">
        <f t="shared" si="3"/>
        <v>0.2857142857142857</v>
      </c>
      <c r="L74" s="60"/>
      <c r="M74" s="6"/>
      <c r="N74" s="59"/>
      <c r="O74" s="3"/>
      <c r="P74" s="3"/>
      <c r="Q74" s="3"/>
      <c r="R74" s="3"/>
      <c r="S74" s="3"/>
      <c r="T74" s="3"/>
      <c r="U74" s="61"/>
      <c r="V74" s="3"/>
      <c r="W74" s="3"/>
      <c r="X74" s="3"/>
      <c r="Y74" s="3"/>
      <c r="Z74" s="3"/>
      <c r="AA74" s="2"/>
    </row>
    <row r="75" spans="1:27" s="7" customFormat="1" ht="15">
      <c r="A75" s="177" t="s">
        <v>290</v>
      </c>
      <c r="B75" s="188">
        <f>'Open Int.'!E75</f>
        <v>526400</v>
      </c>
      <c r="C75" s="189">
        <f>'Open Int.'!F75</f>
        <v>42000</v>
      </c>
      <c r="D75" s="190">
        <f>'Open Int.'!H75</f>
        <v>19600</v>
      </c>
      <c r="E75" s="329">
        <f>'Open Int.'!I75</f>
        <v>4200</v>
      </c>
      <c r="F75" s="191">
        <f>IF('Open Int.'!E75=0,0,'Open Int.'!H75/'Open Int.'!E75)</f>
        <v>0.03723404255319149</v>
      </c>
      <c r="G75" s="155">
        <v>0.031791907514450865</v>
      </c>
      <c r="H75" s="170">
        <f t="shared" si="2"/>
        <v>0.1711798839458414</v>
      </c>
      <c r="I75" s="185">
        <f>IF(Volume!D75=0,0,Volume!F75/Volume!D75)</f>
        <v>0.1</v>
      </c>
      <c r="J75" s="176">
        <v>0.04597701149425287</v>
      </c>
      <c r="K75" s="170">
        <f t="shared" si="3"/>
        <v>1.175</v>
      </c>
      <c r="L75" s="60"/>
      <c r="M75" s="6"/>
      <c r="N75" s="59"/>
      <c r="O75" s="3"/>
      <c r="P75" s="3"/>
      <c r="Q75" s="3"/>
      <c r="R75" s="3"/>
      <c r="S75" s="3"/>
      <c r="T75" s="3"/>
      <c r="U75" s="61"/>
      <c r="V75" s="3"/>
      <c r="W75" s="3"/>
      <c r="X75" s="3"/>
      <c r="Y75" s="3"/>
      <c r="Z75" s="3"/>
      <c r="AA75" s="2"/>
    </row>
    <row r="76" spans="1:27" s="7" customFormat="1" ht="15">
      <c r="A76" s="177" t="s">
        <v>197</v>
      </c>
      <c r="B76" s="188">
        <f>'Open Int.'!E76</f>
        <v>14300</v>
      </c>
      <c r="C76" s="189">
        <f>'Open Int.'!F76</f>
        <v>2600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4</v>
      </c>
      <c r="B77" s="188">
        <f>'Open Int.'!E77</f>
        <v>0</v>
      </c>
      <c r="C77" s="189">
        <f>'Open Int.'!F77</f>
        <v>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79</v>
      </c>
      <c r="B78" s="188">
        <f>'Open Int.'!E78</f>
        <v>800</v>
      </c>
      <c r="C78" s="189">
        <f>'Open Int.'!F78</f>
        <v>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196</v>
      </c>
      <c r="B79" s="188">
        <f>'Open Int.'!E79</f>
        <v>3200</v>
      </c>
      <c r="C79" s="189">
        <f>'Open Int.'!F79</f>
        <v>2400</v>
      </c>
      <c r="D79" s="190">
        <f>'Open Int.'!H79</f>
        <v>800</v>
      </c>
      <c r="E79" s="329">
        <f>'Open Int.'!I79</f>
        <v>0</v>
      </c>
      <c r="F79" s="191">
        <f>IF('Open Int.'!E79=0,0,'Open Int.'!H79/'Open Int.'!E79)</f>
        <v>0.25</v>
      </c>
      <c r="G79" s="155">
        <v>1</v>
      </c>
      <c r="H79" s="170">
        <f t="shared" si="2"/>
        <v>-0.75</v>
      </c>
      <c r="I79" s="185">
        <f>IF(Volume!D79=0,0,Volume!F79/Volume!D79)</f>
        <v>0.16666666666666666</v>
      </c>
      <c r="J79" s="176">
        <v>0</v>
      </c>
      <c r="K79" s="170">
        <f t="shared" si="3"/>
        <v>0</v>
      </c>
      <c r="L79" s="60"/>
      <c r="M79" s="6"/>
      <c r="N79" s="59"/>
      <c r="O79" s="3"/>
      <c r="P79" s="3"/>
      <c r="Q79" s="3"/>
      <c r="R79" s="3"/>
      <c r="S79" s="3"/>
      <c r="T79" s="3"/>
      <c r="U79" s="61"/>
      <c r="V79" s="3"/>
      <c r="W79" s="3"/>
      <c r="X79" s="3"/>
      <c r="Y79" s="3"/>
      <c r="Z79" s="3"/>
      <c r="AA79" s="2"/>
    </row>
    <row r="80" spans="1:27" s="7" customFormat="1" ht="15">
      <c r="A80" s="177" t="s">
        <v>5</v>
      </c>
      <c r="B80" s="188">
        <f>'Open Int.'!E80</f>
        <v>3282510</v>
      </c>
      <c r="C80" s="189">
        <f>'Open Int.'!F80</f>
        <v>148335</v>
      </c>
      <c r="D80" s="190">
        <f>'Open Int.'!H80</f>
        <v>759220</v>
      </c>
      <c r="E80" s="329">
        <f>'Open Int.'!I80</f>
        <v>162690</v>
      </c>
      <c r="F80" s="191">
        <f>IF('Open Int.'!E80=0,0,'Open Int.'!H80/'Open Int.'!E80)</f>
        <v>0.23129251700680273</v>
      </c>
      <c r="G80" s="155">
        <v>0.19033078880407125</v>
      </c>
      <c r="H80" s="170">
        <f t="shared" si="2"/>
        <v>0.2152133580705009</v>
      </c>
      <c r="I80" s="185">
        <f>IF(Volume!D80=0,0,Volume!F80/Volume!D80)</f>
        <v>0.16457528957528958</v>
      </c>
      <c r="J80" s="176">
        <v>0.08519701810436635</v>
      </c>
      <c r="K80" s="170">
        <f t="shared" si="3"/>
        <v>0.9317024613899614</v>
      </c>
      <c r="L80" s="60"/>
      <c r="M80" s="6"/>
      <c r="N80" s="59"/>
      <c r="O80" s="3"/>
      <c r="P80" s="3"/>
      <c r="Q80" s="3"/>
      <c r="R80" s="3"/>
      <c r="S80" s="3"/>
      <c r="T80" s="3"/>
      <c r="U80" s="61"/>
      <c r="V80" s="3"/>
      <c r="W80" s="3"/>
      <c r="X80" s="3"/>
      <c r="Y80" s="3"/>
      <c r="Z80" s="3"/>
      <c r="AA80" s="2"/>
    </row>
    <row r="81" spans="1:27" s="7" customFormat="1" ht="15">
      <c r="A81" s="177" t="s">
        <v>198</v>
      </c>
      <c r="B81" s="188">
        <f>'Open Int.'!E81</f>
        <v>1072000</v>
      </c>
      <c r="C81" s="189">
        <f>'Open Int.'!F81</f>
        <v>213000</v>
      </c>
      <c r="D81" s="190">
        <f>'Open Int.'!H81</f>
        <v>211000</v>
      </c>
      <c r="E81" s="329">
        <f>'Open Int.'!I81</f>
        <v>55000</v>
      </c>
      <c r="F81" s="191">
        <f>IF('Open Int.'!E81=0,0,'Open Int.'!H81/'Open Int.'!E81)</f>
        <v>0.19682835820895522</v>
      </c>
      <c r="G81" s="155">
        <v>0.18160651920838183</v>
      </c>
      <c r="H81" s="170">
        <f t="shared" si="2"/>
        <v>0.08381769039418296</v>
      </c>
      <c r="I81" s="185">
        <f>IF(Volume!D81=0,0,Volume!F81/Volume!D81)</f>
        <v>0.21351351351351353</v>
      </c>
      <c r="J81" s="176">
        <v>0.09597523219814241</v>
      </c>
      <c r="K81" s="170">
        <f t="shared" si="3"/>
        <v>1.2246730601569313</v>
      </c>
      <c r="L81" s="60"/>
      <c r="M81" s="6"/>
      <c r="N81" s="59"/>
      <c r="O81" s="3"/>
      <c r="P81" s="3"/>
      <c r="Q81" s="3"/>
      <c r="R81" s="3"/>
      <c r="S81" s="3"/>
      <c r="T81" s="3"/>
      <c r="U81" s="61"/>
      <c r="V81" s="3"/>
      <c r="W81" s="3"/>
      <c r="X81" s="3"/>
      <c r="Y81" s="3"/>
      <c r="Z81" s="3"/>
      <c r="AA81" s="2"/>
    </row>
    <row r="82" spans="1:27" s="7" customFormat="1" ht="15">
      <c r="A82" s="177" t="s">
        <v>199</v>
      </c>
      <c r="B82" s="188">
        <f>'Open Int.'!E82</f>
        <v>91000</v>
      </c>
      <c r="C82" s="189">
        <f>'Open Int.'!F82</f>
        <v>6500</v>
      </c>
      <c r="D82" s="190">
        <f>'Open Int.'!H82</f>
        <v>23400</v>
      </c>
      <c r="E82" s="329">
        <f>'Open Int.'!I82</f>
        <v>7800</v>
      </c>
      <c r="F82" s="191">
        <f>IF('Open Int.'!E82=0,0,'Open Int.'!H82/'Open Int.'!E82)</f>
        <v>0.2571428571428571</v>
      </c>
      <c r="G82" s="155">
        <v>0.18461538461538463</v>
      </c>
      <c r="H82" s="170">
        <f t="shared" si="2"/>
        <v>0.3928571428571426</v>
      </c>
      <c r="I82" s="185">
        <f>IF(Volume!D82=0,0,Volume!F82/Volume!D82)</f>
        <v>0.875</v>
      </c>
      <c r="J82" s="176">
        <v>0.058823529411764705</v>
      </c>
      <c r="K82" s="170">
        <f t="shared" si="3"/>
        <v>13.875</v>
      </c>
      <c r="L82" s="60"/>
      <c r="M82" s="6"/>
      <c r="N82" s="59"/>
      <c r="O82" s="3"/>
      <c r="P82" s="3"/>
      <c r="Q82" s="3"/>
      <c r="R82" s="3"/>
      <c r="S82" s="3"/>
      <c r="T82" s="3"/>
      <c r="U82" s="61"/>
      <c r="V82" s="3"/>
      <c r="W82" s="3"/>
      <c r="X82" s="3"/>
      <c r="Y82" s="3"/>
      <c r="Z82" s="3"/>
      <c r="AA82" s="2"/>
    </row>
    <row r="83" spans="1:27" s="7" customFormat="1" ht="15">
      <c r="A83" s="193" t="s">
        <v>401</v>
      </c>
      <c r="B83" s="188">
        <f>'Open Int.'!E83</f>
        <v>0</v>
      </c>
      <c r="C83" s="189">
        <f>'Open Int.'!F83</f>
        <v>0</v>
      </c>
      <c r="D83" s="190">
        <f>'Open Int.'!H83</f>
        <v>0</v>
      </c>
      <c r="E83" s="329">
        <f>'Open Int.'!I83</f>
        <v>0</v>
      </c>
      <c r="F83" s="191">
        <f>IF('Open Int.'!E83=0,0,'Open Int.'!H83/'Open Int.'!E83)</f>
        <v>0</v>
      </c>
      <c r="G83" s="155">
        <v>0</v>
      </c>
      <c r="H83" s="170">
        <f t="shared" si="2"/>
        <v>0</v>
      </c>
      <c r="I83" s="185">
        <f>IF(Volume!D83=0,0,Volume!F83/Volume!D83)</f>
        <v>0</v>
      </c>
      <c r="J83" s="176">
        <v>0</v>
      </c>
      <c r="K83" s="170">
        <f t="shared" si="3"/>
        <v>0</v>
      </c>
      <c r="L83" s="60"/>
      <c r="M83" s="6"/>
      <c r="N83" s="59"/>
      <c r="O83" s="3"/>
      <c r="P83" s="3"/>
      <c r="Q83" s="3"/>
      <c r="R83" s="3"/>
      <c r="S83" s="3"/>
      <c r="T83" s="3"/>
      <c r="U83" s="61"/>
      <c r="V83" s="3"/>
      <c r="W83" s="3"/>
      <c r="X83" s="3"/>
      <c r="Y83" s="3"/>
      <c r="Z83" s="3"/>
      <c r="AA83" s="2"/>
    </row>
    <row r="84" spans="1:27" s="7" customFormat="1" ht="15">
      <c r="A84" s="177" t="s">
        <v>417</v>
      </c>
      <c r="B84" s="188">
        <f>'Open Int.'!E84</f>
        <v>438750</v>
      </c>
      <c r="C84" s="189">
        <f>'Open Int.'!F84</f>
        <v>22500</v>
      </c>
      <c r="D84" s="190">
        <f>'Open Int.'!H84</f>
        <v>18750</v>
      </c>
      <c r="E84" s="329">
        <f>'Open Int.'!I84</f>
        <v>0</v>
      </c>
      <c r="F84" s="191">
        <f>IF('Open Int.'!E84=0,0,'Open Int.'!H84/'Open Int.'!E84)</f>
        <v>0.042735042735042736</v>
      </c>
      <c r="G84" s="155">
        <v>0.04504504504504504</v>
      </c>
      <c r="H84" s="170">
        <f t="shared" si="2"/>
        <v>-0.05128205128205122</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43</v>
      </c>
      <c r="B85" s="188">
        <f>'Open Int.'!E85</f>
        <v>450</v>
      </c>
      <c r="C85" s="189">
        <f>'Open Int.'!F85</f>
        <v>0</v>
      </c>
      <c r="D85" s="190">
        <f>'Open Int.'!H85</f>
        <v>150</v>
      </c>
      <c r="E85" s="329">
        <f>'Open Int.'!I85</f>
        <v>0</v>
      </c>
      <c r="F85" s="191">
        <f>IF('Open Int.'!E85=0,0,'Open Int.'!H85/'Open Int.'!E85)</f>
        <v>0.3333333333333333</v>
      </c>
      <c r="G85" s="155">
        <v>0.3333333333333333</v>
      </c>
      <c r="H85" s="170">
        <f t="shared" si="2"/>
        <v>0</v>
      </c>
      <c r="I85" s="185">
        <f>IF(Volume!D85=0,0,Volume!F85/Volume!D85)</f>
        <v>0</v>
      </c>
      <c r="J85" s="176">
        <v>0.5</v>
      </c>
      <c r="K85" s="170">
        <f t="shared" si="3"/>
        <v>-1</v>
      </c>
      <c r="L85" s="60"/>
      <c r="M85" s="6"/>
      <c r="N85" s="59"/>
      <c r="O85" s="3"/>
      <c r="P85" s="3"/>
      <c r="Q85" s="3"/>
      <c r="R85" s="3"/>
      <c r="S85" s="3"/>
      <c r="T85" s="3"/>
      <c r="U85" s="61"/>
      <c r="V85" s="3"/>
      <c r="W85" s="3"/>
      <c r="X85" s="3"/>
      <c r="Y85" s="3"/>
      <c r="Z85" s="3"/>
      <c r="AA85" s="2"/>
    </row>
    <row r="86" spans="1:27" s="7" customFormat="1" ht="15">
      <c r="A86" s="177" t="s">
        <v>200</v>
      </c>
      <c r="B86" s="188">
        <f>'Open Int.'!E86</f>
        <v>262150</v>
      </c>
      <c r="C86" s="189">
        <f>'Open Int.'!F86</f>
        <v>63350</v>
      </c>
      <c r="D86" s="190">
        <f>'Open Int.'!H86</f>
        <v>49350</v>
      </c>
      <c r="E86" s="329">
        <f>'Open Int.'!I86</f>
        <v>0</v>
      </c>
      <c r="F86" s="191">
        <f>IF('Open Int.'!E86=0,0,'Open Int.'!H86/'Open Int.'!E86)</f>
        <v>0.1882510013351135</v>
      </c>
      <c r="G86" s="155">
        <v>0.2482394366197183</v>
      </c>
      <c r="H86" s="170">
        <f t="shared" si="2"/>
        <v>-0.24165554072096126</v>
      </c>
      <c r="I86" s="185">
        <f>IF(Volume!D86=0,0,Volume!F86/Volume!D86)</f>
        <v>0.08496732026143791</v>
      </c>
      <c r="J86" s="176">
        <v>0.12663755458515283</v>
      </c>
      <c r="K86" s="170">
        <f t="shared" si="3"/>
        <v>-0.3290511606941626</v>
      </c>
      <c r="L86" s="60"/>
      <c r="M86" s="6"/>
      <c r="N86" s="59"/>
      <c r="O86" s="3"/>
      <c r="P86" s="3"/>
      <c r="Q86" s="3"/>
      <c r="R86" s="3"/>
      <c r="S86" s="3"/>
      <c r="T86" s="3"/>
      <c r="U86" s="61"/>
      <c r="V86" s="3"/>
      <c r="W86" s="3"/>
      <c r="X86" s="3"/>
      <c r="Y86" s="3"/>
      <c r="Z86" s="3"/>
      <c r="AA86" s="2"/>
    </row>
    <row r="87" spans="1:27" s="7" customFormat="1" ht="15">
      <c r="A87" s="177" t="s">
        <v>141</v>
      </c>
      <c r="B87" s="188">
        <f>'Open Int.'!E87</f>
        <v>6093600</v>
      </c>
      <c r="C87" s="189">
        <f>'Open Int.'!F87</f>
        <v>820800</v>
      </c>
      <c r="D87" s="190">
        <f>'Open Int.'!H87</f>
        <v>1387200</v>
      </c>
      <c r="E87" s="329">
        <f>'Open Int.'!I87</f>
        <v>225600</v>
      </c>
      <c r="F87" s="191">
        <f>IF('Open Int.'!E87=0,0,'Open Int.'!H87/'Open Int.'!E87)</f>
        <v>0.22764868058290666</v>
      </c>
      <c r="G87" s="155">
        <v>0.22030040964952208</v>
      </c>
      <c r="H87" s="170">
        <f t="shared" si="2"/>
        <v>0.03335568438149985</v>
      </c>
      <c r="I87" s="185">
        <f>IF(Volume!D87=0,0,Volume!F87/Volume!D87)</f>
        <v>0.20275862068965517</v>
      </c>
      <c r="J87" s="176">
        <v>0.16424294268605646</v>
      </c>
      <c r="K87" s="170">
        <f t="shared" si="3"/>
        <v>0.2345043103448275</v>
      </c>
      <c r="L87" s="60"/>
      <c r="M87" s="6"/>
      <c r="N87" s="59"/>
      <c r="O87" s="3"/>
      <c r="P87" s="3"/>
      <c r="Q87" s="3"/>
      <c r="R87" s="3"/>
      <c r="S87" s="3"/>
      <c r="T87" s="3"/>
      <c r="U87" s="61"/>
      <c r="V87" s="3"/>
      <c r="W87" s="3"/>
      <c r="X87" s="3"/>
      <c r="Y87" s="3"/>
      <c r="Z87" s="3"/>
      <c r="AA87" s="2"/>
    </row>
    <row r="88" spans="1:27" s="7" customFormat="1" ht="15">
      <c r="A88" s="177" t="s">
        <v>398</v>
      </c>
      <c r="B88" s="188">
        <f>'Open Int.'!E88</f>
        <v>5969700</v>
      </c>
      <c r="C88" s="189">
        <f>'Open Int.'!F88</f>
        <v>415800</v>
      </c>
      <c r="D88" s="190">
        <f>'Open Int.'!H88</f>
        <v>456300</v>
      </c>
      <c r="E88" s="329">
        <f>'Open Int.'!I88</f>
        <v>16200</v>
      </c>
      <c r="F88" s="191">
        <f>IF('Open Int.'!E88=0,0,'Open Int.'!H88/'Open Int.'!E88)</f>
        <v>0.07643600180913614</v>
      </c>
      <c r="G88" s="155">
        <v>0.0792416140009723</v>
      </c>
      <c r="H88" s="170">
        <f t="shared" si="2"/>
        <v>-0.03540579312028819</v>
      </c>
      <c r="I88" s="185">
        <f>IF(Volume!D88=0,0,Volume!F88/Volume!D88)</f>
        <v>0.03564356435643564</v>
      </c>
      <c r="J88" s="176">
        <v>0.03783102143757881</v>
      </c>
      <c r="K88" s="170">
        <f t="shared" si="3"/>
        <v>-0.05782178217821786</v>
      </c>
      <c r="L88" s="60"/>
      <c r="M88" s="6"/>
      <c r="N88" s="59"/>
      <c r="O88" s="3"/>
      <c r="P88" s="3"/>
      <c r="Q88" s="3"/>
      <c r="R88" s="3"/>
      <c r="S88" s="3"/>
      <c r="T88" s="3"/>
      <c r="U88" s="61"/>
      <c r="V88" s="3"/>
      <c r="W88" s="3"/>
      <c r="X88" s="3"/>
      <c r="Y88" s="3"/>
      <c r="Z88" s="3"/>
      <c r="AA88" s="2"/>
    </row>
    <row r="89" spans="1:27" s="7" customFormat="1" ht="15">
      <c r="A89" s="177" t="s">
        <v>184</v>
      </c>
      <c r="B89" s="188">
        <f>'Open Int.'!E89</f>
        <v>1778850</v>
      </c>
      <c r="C89" s="189">
        <f>'Open Int.'!F89</f>
        <v>118000</v>
      </c>
      <c r="D89" s="190">
        <f>'Open Int.'!H89</f>
        <v>238950</v>
      </c>
      <c r="E89" s="329">
        <f>'Open Int.'!I89</f>
        <v>17700</v>
      </c>
      <c r="F89" s="191">
        <f>IF('Open Int.'!E89=0,0,'Open Int.'!H89/'Open Int.'!E89)</f>
        <v>0.13432835820895522</v>
      </c>
      <c r="G89" s="155">
        <v>0.13321492007104796</v>
      </c>
      <c r="H89" s="170">
        <f t="shared" si="2"/>
        <v>0.008358208955223857</v>
      </c>
      <c r="I89" s="185">
        <f>IF(Volume!D89=0,0,Volume!F89/Volume!D89)</f>
        <v>0.06818181818181818</v>
      </c>
      <c r="J89" s="176">
        <v>0.0984375</v>
      </c>
      <c r="K89" s="170">
        <f t="shared" si="3"/>
        <v>-0.3073593073593074</v>
      </c>
      <c r="L89" s="60"/>
      <c r="M89" s="6"/>
      <c r="N89" s="59"/>
      <c r="O89" s="3"/>
      <c r="P89" s="3"/>
      <c r="Q89" s="3"/>
      <c r="R89" s="3"/>
      <c r="S89" s="3"/>
      <c r="T89" s="3"/>
      <c r="U89" s="61"/>
      <c r="V89" s="3"/>
      <c r="W89" s="3"/>
      <c r="X89" s="3"/>
      <c r="Y89" s="3"/>
      <c r="Z89" s="3"/>
      <c r="AA89" s="2"/>
    </row>
    <row r="90" spans="1:27" s="7" customFormat="1" ht="15">
      <c r="A90" s="177" t="s">
        <v>175</v>
      </c>
      <c r="B90" s="188">
        <f>'Open Int.'!E90</f>
        <v>19498500</v>
      </c>
      <c r="C90" s="189">
        <f>'Open Int.'!F90</f>
        <v>3512250</v>
      </c>
      <c r="D90" s="190">
        <f>'Open Int.'!H90</f>
        <v>3622500</v>
      </c>
      <c r="E90" s="329">
        <f>'Open Int.'!I90</f>
        <v>779625</v>
      </c>
      <c r="F90" s="191">
        <f>IF('Open Int.'!E90=0,0,'Open Int.'!H90/'Open Int.'!E90)</f>
        <v>0.18578352180936994</v>
      </c>
      <c r="G90" s="155">
        <v>0.17783251231527095</v>
      </c>
      <c r="H90" s="170">
        <f t="shared" si="2"/>
        <v>0.04471066280615223</v>
      </c>
      <c r="I90" s="185">
        <f>IF(Volume!D90=0,0,Volume!F90/Volume!D90)</f>
        <v>0.11119430924747285</v>
      </c>
      <c r="J90" s="176">
        <v>0.09572301425661914</v>
      </c>
      <c r="K90" s="170">
        <f t="shared" si="3"/>
        <v>0.16162565618104627</v>
      </c>
      <c r="L90" s="60"/>
      <c r="M90" s="6"/>
      <c r="N90" s="59"/>
      <c r="O90" s="3"/>
      <c r="P90" s="3"/>
      <c r="Q90" s="3"/>
      <c r="R90" s="3"/>
      <c r="S90" s="3"/>
      <c r="T90" s="3"/>
      <c r="U90" s="61"/>
      <c r="V90" s="3"/>
      <c r="W90" s="3"/>
      <c r="X90" s="3"/>
      <c r="Y90" s="3"/>
      <c r="Z90" s="3"/>
      <c r="AA90" s="2"/>
    </row>
    <row r="91" spans="1:27" s="7" customFormat="1" ht="15">
      <c r="A91" s="177" t="s">
        <v>142</v>
      </c>
      <c r="B91" s="188">
        <f>'Open Int.'!E91</f>
        <v>311500</v>
      </c>
      <c r="C91" s="189">
        <f>'Open Int.'!F91</f>
        <v>17500</v>
      </c>
      <c r="D91" s="190">
        <f>'Open Int.'!H91</f>
        <v>14000</v>
      </c>
      <c r="E91" s="329">
        <f>'Open Int.'!I91</f>
        <v>0</v>
      </c>
      <c r="F91" s="191">
        <f>IF('Open Int.'!E91=0,0,'Open Int.'!H91/'Open Int.'!E91)</f>
        <v>0.0449438202247191</v>
      </c>
      <c r="G91" s="155">
        <v>0.047619047619047616</v>
      </c>
      <c r="H91" s="170">
        <f t="shared" si="2"/>
        <v>-0.05617977528089885</v>
      </c>
      <c r="I91" s="185">
        <f>IF(Volume!D91=0,0,Volume!F91/Volume!D91)</f>
        <v>0</v>
      </c>
      <c r="J91" s="176">
        <v>0.0625</v>
      </c>
      <c r="K91" s="170">
        <f t="shared" si="3"/>
        <v>-1</v>
      </c>
      <c r="L91" s="60"/>
      <c r="M91" s="6"/>
      <c r="N91" s="59"/>
      <c r="O91" s="3"/>
      <c r="P91" s="3"/>
      <c r="Q91" s="3"/>
      <c r="R91" s="3"/>
      <c r="S91" s="3"/>
      <c r="T91" s="3"/>
      <c r="U91" s="61"/>
      <c r="V91" s="3"/>
      <c r="W91" s="3"/>
      <c r="X91" s="3"/>
      <c r="Y91" s="3"/>
      <c r="Z91" s="3"/>
      <c r="AA91" s="2"/>
    </row>
    <row r="92" spans="1:27" s="7" customFormat="1" ht="15">
      <c r="A92" s="177" t="s">
        <v>176</v>
      </c>
      <c r="B92" s="188">
        <f>'Open Int.'!E92</f>
        <v>395850</v>
      </c>
      <c r="C92" s="189">
        <f>'Open Int.'!F92</f>
        <v>63800</v>
      </c>
      <c r="D92" s="190">
        <f>'Open Int.'!H92</f>
        <v>55100</v>
      </c>
      <c r="E92" s="329">
        <f>'Open Int.'!I92</f>
        <v>7250</v>
      </c>
      <c r="F92" s="191">
        <f>IF('Open Int.'!E92=0,0,'Open Int.'!H92/'Open Int.'!E92)</f>
        <v>0.1391941391941392</v>
      </c>
      <c r="G92" s="155">
        <v>0.14410480349344978</v>
      </c>
      <c r="H92" s="170">
        <f t="shared" si="2"/>
        <v>-0.03407703407703406</v>
      </c>
      <c r="I92" s="185">
        <f>IF(Volume!D92=0,0,Volume!F92/Volume!D92)</f>
        <v>0.09090909090909091</v>
      </c>
      <c r="J92" s="176">
        <v>0.1728395061728395</v>
      </c>
      <c r="K92" s="170">
        <f t="shared" si="3"/>
        <v>-0.47402597402597396</v>
      </c>
      <c r="L92" s="60"/>
      <c r="M92" s="6"/>
      <c r="N92" s="59"/>
      <c r="O92" s="3"/>
      <c r="P92" s="3"/>
      <c r="Q92" s="3"/>
      <c r="R92" s="3"/>
      <c r="S92" s="3"/>
      <c r="T92" s="3"/>
      <c r="U92" s="61"/>
      <c r="V92" s="3"/>
      <c r="W92" s="3"/>
      <c r="X92" s="3"/>
      <c r="Y92" s="3"/>
      <c r="Z92" s="3"/>
      <c r="AA92" s="2"/>
    </row>
    <row r="93" spans="1:27" s="7" customFormat="1" ht="15">
      <c r="A93" s="177" t="s">
        <v>418</v>
      </c>
      <c r="B93" s="188">
        <f>'Open Int.'!E93</f>
        <v>500</v>
      </c>
      <c r="C93" s="189">
        <f>'Open Int.'!F93</f>
        <v>0</v>
      </c>
      <c r="D93" s="190">
        <f>'Open Int.'!H93</f>
        <v>0</v>
      </c>
      <c r="E93" s="329">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row>
    <row r="94" spans="1:27" s="7" customFormat="1" ht="15">
      <c r="A94" s="177" t="s">
        <v>397</v>
      </c>
      <c r="B94" s="188">
        <f>'Open Int.'!E94</f>
        <v>4400</v>
      </c>
      <c r="C94" s="189">
        <f>'Open Int.'!F94</f>
        <v>0</v>
      </c>
      <c r="D94" s="190">
        <f>'Open Int.'!H94</f>
        <v>0</v>
      </c>
      <c r="E94" s="329">
        <f>'Open Int.'!I94</f>
        <v>0</v>
      </c>
      <c r="F94" s="191">
        <f>IF('Open Int.'!E94=0,0,'Open Int.'!H94/'Open Int.'!E94)</f>
        <v>0</v>
      </c>
      <c r="G94" s="155">
        <v>0</v>
      </c>
      <c r="H94" s="170">
        <f t="shared" si="2"/>
        <v>0</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167</v>
      </c>
      <c r="B95" s="188">
        <f>'Open Int.'!E95</f>
        <v>789250</v>
      </c>
      <c r="C95" s="189">
        <f>'Open Int.'!F95</f>
        <v>65450</v>
      </c>
      <c r="D95" s="190">
        <f>'Open Int.'!H95</f>
        <v>30800</v>
      </c>
      <c r="E95" s="329">
        <f>'Open Int.'!I95</f>
        <v>15400</v>
      </c>
      <c r="F95" s="191">
        <f>IF('Open Int.'!E95=0,0,'Open Int.'!H95/'Open Int.'!E95)</f>
        <v>0.03902439024390244</v>
      </c>
      <c r="G95" s="155">
        <v>0.02127659574468085</v>
      </c>
      <c r="H95" s="170">
        <f t="shared" si="2"/>
        <v>0.8341463414634147</v>
      </c>
      <c r="I95" s="185">
        <f>IF(Volume!D95=0,0,Volume!F95/Volume!D95)</f>
        <v>0.10256410256410256</v>
      </c>
      <c r="J95" s="176">
        <v>0.043478260869565216</v>
      </c>
      <c r="K95" s="170">
        <f t="shared" si="3"/>
        <v>1.358974358974359</v>
      </c>
      <c r="L95" s="60"/>
      <c r="M95" s="6"/>
      <c r="N95" s="59"/>
      <c r="O95" s="3"/>
      <c r="P95" s="3"/>
      <c r="Q95" s="3"/>
      <c r="R95" s="3"/>
      <c r="S95" s="3"/>
      <c r="T95" s="3"/>
      <c r="U95" s="61"/>
      <c r="V95" s="3"/>
      <c r="W95" s="3"/>
      <c r="X95" s="3"/>
      <c r="Y95" s="3"/>
      <c r="Z95" s="3"/>
      <c r="AA95" s="2"/>
    </row>
    <row r="96" spans="1:27" s="7" customFormat="1" ht="15">
      <c r="A96" s="177" t="s">
        <v>201</v>
      </c>
      <c r="B96" s="188">
        <f>'Open Int.'!E96</f>
        <v>731000</v>
      </c>
      <c r="C96" s="189">
        <f>'Open Int.'!F96</f>
        <v>36100</v>
      </c>
      <c r="D96" s="190">
        <f>'Open Int.'!H96</f>
        <v>173000</v>
      </c>
      <c r="E96" s="329">
        <f>'Open Int.'!I96</f>
        <v>2300</v>
      </c>
      <c r="F96" s="191">
        <f>IF('Open Int.'!E96=0,0,'Open Int.'!H96/'Open Int.'!E96)</f>
        <v>0.23666210670314639</v>
      </c>
      <c r="G96" s="155">
        <v>0.24564685566268527</v>
      </c>
      <c r="H96" s="170">
        <f t="shared" si="2"/>
        <v>-0.03657587611003848</v>
      </c>
      <c r="I96" s="185">
        <f>IF(Volume!D96=0,0,Volume!F96/Volume!D96)</f>
        <v>0.1350067842605156</v>
      </c>
      <c r="J96" s="176">
        <v>0.1544821583986075</v>
      </c>
      <c r="K96" s="170">
        <f t="shared" si="3"/>
        <v>-0.12606875991362015</v>
      </c>
      <c r="L96" s="60"/>
      <c r="M96" s="6"/>
      <c r="N96" s="59"/>
      <c r="O96" s="3"/>
      <c r="P96" s="3"/>
      <c r="Q96" s="3"/>
      <c r="R96" s="3"/>
      <c r="S96" s="3"/>
      <c r="T96" s="3"/>
      <c r="U96" s="61"/>
      <c r="V96" s="3"/>
      <c r="W96" s="3"/>
      <c r="X96" s="3"/>
      <c r="Y96" s="3"/>
      <c r="Z96" s="3"/>
      <c r="AA96" s="2"/>
    </row>
    <row r="97" spans="1:27" s="7" customFormat="1" ht="15">
      <c r="A97" s="177" t="s">
        <v>143</v>
      </c>
      <c r="B97" s="188">
        <f>'Open Int.'!E97</f>
        <v>0</v>
      </c>
      <c r="C97" s="189">
        <f>'Open Int.'!F97</f>
        <v>0</v>
      </c>
      <c r="D97" s="190">
        <f>'Open Int.'!H97</f>
        <v>0</v>
      </c>
      <c r="E97" s="329">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7" s="7" customFormat="1" ht="15">
      <c r="A98" s="177" t="s">
        <v>90</v>
      </c>
      <c r="B98" s="188">
        <f>'Open Int.'!E98</f>
        <v>3600</v>
      </c>
      <c r="C98" s="189">
        <f>'Open Int.'!F98</f>
        <v>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7" s="7" customFormat="1" ht="15">
      <c r="A99" s="177" t="s">
        <v>35</v>
      </c>
      <c r="B99" s="188">
        <f>'Open Int.'!E99</f>
        <v>2200</v>
      </c>
      <c r="C99" s="189">
        <f>'Open Int.'!F99</f>
        <v>0</v>
      </c>
      <c r="D99" s="190">
        <f>'Open Int.'!H99</f>
        <v>4400</v>
      </c>
      <c r="E99" s="329">
        <f>'Open Int.'!I99</f>
        <v>0</v>
      </c>
      <c r="F99" s="191">
        <f>IF('Open Int.'!E99=0,0,'Open Int.'!H99/'Open Int.'!E99)</f>
        <v>2</v>
      </c>
      <c r="G99" s="155">
        <v>2</v>
      </c>
      <c r="H99" s="170">
        <f t="shared" si="2"/>
        <v>0</v>
      </c>
      <c r="I99" s="185">
        <f>IF(Volume!D99=0,0,Volume!F99/Volume!D99)</f>
        <v>0</v>
      </c>
      <c r="J99" s="176">
        <v>0</v>
      </c>
      <c r="K99" s="170">
        <f t="shared" si="3"/>
        <v>0</v>
      </c>
      <c r="L99" s="60"/>
      <c r="M99" s="6"/>
      <c r="N99" s="59"/>
      <c r="O99" s="3"/>
      <c r="P99" s="3"/>
      <c r="Q99" s="3"/>
      <c r="R99" s="3"/>
      <c r="S99" s="3"/>
      <c r="T99" s="3"/>
      <c r="U99" s="61"/>
      <c r="V99" s="3"/>
      <c r="W99" s="3"/>
      <c r="X99" s="3"/>
      <c r="Y99" s="3"/>
      <c r="Z99" s="3"/>
      <c r="AA99" s="2"/>
    </row>
    <row r="100" spans="1:27" s="7" customFormat="1" ht="15">
      <c r="A100" s="177" t="s">
        <v>6</v>
      </c>
      <c r="B100" s="188">
        <f>'Open Int.'!E100</f>
        <v>1253250</v>
      </c>
      <c r="C100" s="189">
        <f>'Open Int.'!F100</f>
        <v>252000</v>
      </c>
      <c r="D100" s="190">
        <f>'Open Int.'!H100</f>
        <v>263250</v>
      </c>
      <c r="E100" s="329">
        <f>'Open Int.'!I100</f>
        <v>60750</v>
      </c>
      <c r="F100" s="191">
        <f>IF('Open Int.'!E100=0,0,'Open Int.'!H100/'Open Int.'!E100)</f>
        <v>0.21005385996409337</v>
      </c>
      <c r="G100" s="155">
        <v>0.20224719101123595</v>
      </c>
      <c r="H100" s="170">
        <f t="shared" si="2"/>
        <v>0.0385996409335728</v>
      </c>
      <c r="I100" s="185">
        <f>IF(Volume!D100=0,0,Volume!F100/Volume!D100)</f>
        <v>0.165</v>
      </c>
      <c r="J100" s="176">
        <v>0.21176470588235294</v>
      </c>
      <c r="K100" s="170">
        <f t="shared" si="3"/>
        <v>-0.2208333333333333</v>
      </c>
      <c r="L100" s="60"/>
      <c r="M100" s="6"/>
      <c r="N100" s="59"/>
      <c r="O100" s="3"/>
      <c r="P100" s="3"/>
      <c r="Q100" s="3"/>
      <c r="R100" s="3"/>
      <c r="S100" s="3"/>
      <c r="T100" s="3"/>
      <c r="U100" s="61"/>
      <c r="V100" s="3"/>
      <c r="W100" s="3"/>
      <c r="X100" s="3"/>
      <c r="Y100" s="3"/>
      <c r="Z100" s="3"/>
      <c r="AA100" s="2"/>
    </row>
    <row r="101" spans="1:27" s="7" customFormat="1" ht="15">
      <c r="A101" s="177" t="s">
        <v>177</v>
      </c>
      <c r="B101" s="188">
        <f>'Open Int.'!E101</f>
        <v>97000</v>
      </c>
      <c r="C101" s="189">
        <f>'Open Int.'!F101</f>
        <v>9500</v>
      </c>
      <c r="D101" s="190">
        <f>'Open Int.'!H101</f>
        <v>17000</v>
      </c>
      <c r="E101" s="329">
        <f>'Open Int.'!I101</f>
        <v>3000</v>
      </c>
      <c r="F101" s="191">
        <f>IF('Open Int.'!E101=0,0,'Open Int.'!H101/'Open Int.'!E101)</f>
        <v>0.17525773195876287</v>
      </c>
      <c r="G101" s="155">
        <v>0.16</v>
      </c>
      <c r="H101" s="170">
        <f t="shared" si="2"/>
        <v>0.09536082474226794</v>
      </c>
      <c r="I101" s="185">
        <f>IF(Volume!D101=0,0,Volume!F101/Volume!D101)</f>
        <v>0.12307692307692308</v>
      </c>
      <c r="J101" s="176">
        <v>0.14545454545454545</v>
      </c>
      <c r="K101" s="170">
        <f t="shared" si="3"/>
        <v>-0.15384615384615377</v>
      </c>
      <c r="L101" s="60"/>
      <c r="M101" s="6"/>
      <c r="N101" s="59"/>
      <c r="O101" s="3"/>
      <c r="P101" s="3"/>
      <c r="Q101" s="3"/>
      <c r="R101" s="3"/>
      <c r="S101" s="3"/>
      <c r="T101" s="3"/>
      <c r="U101" s="61"/>
      <c r="V101" s="3"/>
      <c r="W101" s="3"/>
      <c r="X101" s="3"/>
      <c r="Y101" s="3"/>
      <c r="Z101" s="3"/>
      <c r="AA101" s="2"/>
    </row>
    <row r="102" spans="1:27" s="7" customFormat="1" ht="15">
      <c r="A102" s="177" t="s">
        <v>168</v>
      </c>
      <c r="B102" s="188">
        <f>'Open Int.'!E102</f>
        <v>0</v>
      </c>
      <c r="C102" s="189">
        <f>'Open Int.'!F102</f>
        <v>0</v>
      </c>
      <c r="D102" s="190">
        <f>'Open Int.'!H102</f>
        <v>0</v>
      </c>
      <c r="E102" s="329">
        <f>'Open Int.'!I102</f>
        <v>0</v>
      </c>
      <c r="F102" s="191">
        <f>IF('Open Int.'!E102=0,0,'Open Int.'!H102/'Open Int.'!E102)</f>
        <v>0</v>
      </c>
      <c r="G102" s="155">
        <v>0</v>
      </c>
      <c r="H102" s="170">
        <f t="shared" si="2"/>
        <v>0</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7" s="7" customFormat="1" ht="15">
      <c r="A103" s="177" t="s">
        <v>132</v>
      </c>
      <c r="B103" s="188">
        <f>'Open Int.'!E103</f>
        <v>5600</v>
      </c>
      <c r="C103" s="189">
        <f>'Open Int.'!F103</f>
        <v>0</v>
      </c>
      <c r="D103" s="190">
        <f>'Open Int.'!H103</f>
        <v>1200</v>
      </c>
      <c r="E103" s="329">
        <f>'Open Int.'!I103</f>
        <v>400</v>
      </c>
      <c r="F103" s="191">
        <f>IF('Open Int.'!E103=0,0,'Open Int.'!H103/'Open Int.'!E103)</f>
        <v>0.21428571428571427</v>
      </c>
      <c r="G103" s="155">
        <v>0.14285714285714285</v>
      </c>
      <c r="H103" s="170">
        <f t="shared" si="2"/>
        <v>0.5</v>
      </c>
      <c r="I103" s="185">
        <f>IF(Volume!D103=0,0,Volume!F103/Volume!D103)</f>
        <v>0.5</v>
      </c>
      <c r="J103" s="176">
        <v>0</v>
      </c>
      <c r="K103" s="170">
        <f t="shared" si="3"/>
        <v>0</v>
      </c>
      <c r="L103" s="60"/>
      <c r="M103" s="6"/>
      <c r="N103" s="59"/>
      <c r="O103" s="3"/>
      <c r="P103" s="3"/>
      <c r="Q103" s="3"/>
      <c r="R103" s="3"/>
      <c r="S103" s="3"/>
      <c r="T103" s="3"/>
      <c r="U103" s="61"/>
      <c r="V103" s="3"/>
      <c r="W103" s="3"/>
      <c r="X103" s="3"/>
      <c r="Y103" s="3"/>
      <c r="Z103" s="3"/>
      <c r="AA103" s="2"/>
    </row>
    <row r="104" spans="1:27" s="7" customFormat="1" ht="15">
      <c r="A104" s="177" t="s">
        <v>144</v>
      </c>
      <c r="B104" s="188">
        <f>'Open Int.'!E104</f>
        <v>0</v>
      </c>
      <c r="C104" s="189">
        <f>'Open Int.'!F104</f>
        <v>0</v>
      </c>
      <c r="D104" s="190">
        <f>'Open Int.'!H104</f>
        <v>0</v>
      </c>
      <c r="E104" s="329">
        <f>'Open Int.'!I104</f>
        <v>0</v>
      </c>
      <c r="F104" s="191">
        <f>IF('Open Int.'!E104=0,0,'Open Int.'!H104/'Open Int.'!E104)</f>
        <v>0</v>
      </c>
      <c r="G104" s="155">
        <v>0</v>
      </c>
      <c r="H104" s="170">
        <f t="shared" si="2"/>
        <v>0</v>
      </c>
      <c r="I104" s="185">
        <f>IF(Volume!D104=0,0,Volume!F104/Volume!D104)</f>
        <v>0</v>
      </c>
      <c r="J104" s="176">
        <v>0</v>
      </c>
      <c r="K104" s="170">
        <f t="shared" si="3"/>
        <v>0</v>
      </c>
      <c r="L104" s="60"/>
      <c r="M104" s="6"/>
      <c r="N104" s="59"/>
      <c r="O104" s="3"/>
      <c r="P104" s="3"/>
      <c r="Q104" s="3"/>
      <c r="R104" s="3"/>
      <c r="S104" s="3"/>
      <c r="T104" s="3"/>
      <c r="U104" s="61"/>
      <c r="V104" s="3"/>
      <c r="W104" s="3"/>
      <c r="X104" s="3"/>
      <c r="Y104" s="3"/>
      <c r="Z104" s="3"/>
      <c r="AA104" s="2"/>
    </row>
    <row r="105" spans="1:27" s="7" customFormat="1" ht="15">
      <c r="A105" s="177" t="s">
        <v>291</v>
      </c>
      <c r="B105" s="188">
        <f>'Open Int.'!E105</f>
        <v>300</v>
      </c>
      <c r="C105" s="189">
        <f>'Open Int.'!F105</f>
        <v>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133</v>
      </c>
      <c r="B106" s="188">
        <f>'Open Int.'!E106</f>
        <v>4993750</v>
      </c>
      <c r="C106" s="189">
        <f>'Open Int.'!F106</f>
        <v>318750</v>
      </c>
      <c r="D106" s="190">
        <f>'Open Int.'!H106</f>
        <v>462500</v>
      </c>
      <c r="E106" s="329">
        <f>'Open Int.'!I106</f>
        <v>37500</v>
      </c>
      <c r="F106" s="191">
        <f>IF('Open Int.'!E106=0,0,'Open Int.'!H106/'Open Int.'!E106)</f>
        <v>0.09261576971214018</v>
      </c>
      <c r="G106" s="155">
        <v>0.09090909090909091</v>
      </c>
      <c r="H106" s="170">
        <f t="shared" si="2"/>
        <v>0.01877346683354196</v>
      </c>
      <c r="I106" s="185">
        <f>IF(Volume!D106=0,0,Volume!F106/Volume!D106)</f>
        <v>0.052941176470588235</v>
      </c>
      <c r="J106" s="176">
        <v>0.040160642570281124</v>
      </c>
      <c r="K106" s="170">
        <f t="shared" si="3"/>
        <v>0.31823529411764706</v>
      </c>
      <c r="L106" s="60"/>
      <c r="M106" s="6"/>
      <c r="N106" s="59"/>
      <c r="O106" s="3"/>
      <c r="P106" s="3"/>
      <c r="Q106" s="3"/>
      <c r="R106" s="3"/>
      <c r="S106" s="3"/>
      <c r="T106" s="3"/>
      <c r="U106" s="61"/>
      <c r="V106" s="3"/>
      <c r="W106" s="3"/>
      <c r="X106" s="3"/>
      <c r="Y106" s="3"/>
      <c r="Z106" s="3"/>
      <c r="AA106" s="2"/>
    </row>
    <row r="107" spans="1:27" s="7" customFormat="1" ht="15">
      <c r="A107" s="177" t="s">
        <v>169</v>
      </c>
      <c r="B107" s="188">
        <f>'Open Int.'!E107</f>
        <v>16000</v>
      </c>
      <c r="C107" s="189">
        <f>'Open Int.'!F107</f>
        <v>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292</v>
      </c>
      <c r="B108" s="188">
        <f>'Open Int.'!E108</f>
        <v>3850</v>
      </c>
      <c r="C108" s="189">
        <f>'Open Int.'!F108</f>
        <v>550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419</v>
      </c>
      <c r="B109" s="188">
        <f>'Open Int.'!E109</f>
        <v>0</v>
      </c>
      <c r="C109" s="189">
        <f>'Open Int.'!F109</f>
        <v>0</v>
      </c>
      <c r="D109" s="190">
        <f>'Open Int.'!H109</f>
        <v>0</v>
      </c>
      <c r="E109" s="329">
        <f>'Open Int.'!I109</f>
        <v>0</v>
      </c>
      <c r="F109" s="191">
        <f>IF('Open Int.'!E109=0,0,'Open Int.'!H109/'Open Int.'!E109)</f>
        <v>0</v>
      </c>
      <c r="G109" s="155">
        <v>0</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row>
    <row r="110" spans="1:27" s="7" customFormat="1" ht="15">
      <c r="A110" s="177" t="s">
        <v>293</v>
      </c>
      <c r="B110" s="188">
        <f>'Open Int.'!E110</f>
        <v>4400</v>
      </c>
      <c r="C110" s="189">
        <f>'Open Int.'!F110</f>
        <v>550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row>
    <row r="111" spans="1:27" s="7" customFormat="1" ht="15">
      <c r="A111" s="177" t="s">
        <v>178</v>
      </c>
      <c r="B111" s="188">
        <f>'Open Int.'!E111</f>
        <v>20000</v>
      </c>
      <c r="C111" s="189">
        <f>'Open Int.'!F111</f>
        <v>0</v>
      </c>
      <c r="D111" s="190">
        <f>'Open Int.'!H111</f>
        <v>0</v>
      </c>
      <c r="E111" s="329">
        <f>'Open Int.'!I111</f>
        <v>0</v>
      </c>
      <c r="F111" s="191">
        <f>IF('Open Int.'!E111=0,0,'Open Int.'!H111/'Open Int.'!E111)</f>
        <v>0</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9" s="58" customFormat="1" ht="15">
      <c r="A112" s="177" t="s">
        <v>145</v>
      </c>
      <c r="B112" s="188">
        <f>'Open Int.'!E112</f>
        <v>78200</v>
      </c>
      <c r="C112" s="189">
        <f>'Open Int.'!F112</f>
        <v>23800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c r="AB112" s="78"/>
      <c r="AC112" s="77"/>
    </row>
    <row r="113" spans="1:27" s="7" customFormat="1" ht="15">
      <c r="A113" s="177" t="s">
        <v>272</v>
      </c>
      <c r="B113" s="188">
        <f>'Open Int.'!E113</f>
        <v>104550</v>
      </c>
      <c r="C113" s="189">
        <f>'Open Int.'!F113</f>
        <v>5950</v>
      </c>
      <c r="D113" s="190">
        <f>'Open Int.'!H113</f>
        <v>11900</v>
      </c>
      <c r="E113" s="329">
        <f>'Open Int.'!I113</f>
        <v>0</v>
      </c>
      <c r="F113" s="191">
        <f>IF('Open Int.'!E113=0,0,'Open Int.'!H113/'Open Int.'!E113)</f>
        <v>0.11382113821138211</v>
      </c>
      <c r="G113" s="155">
        <v>0.1206896551724138</v>
      </c>
      <c r="H113" s="170">
        <f t="shared" si="2"/>
        <v>-0.056910569105691144</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row>
    <row r="114" spans="1:27" s="7" customFormat="1" ht="15">
      <c r="A114" s="177" t="s">
        <v>210</v>
      </c>
      <c r="B114" s="188">
        <f>'Open Int.'!E114</f>
        <v>37800</v>
      </c>
      <c r="C114" s="189">
        <f>'Open Int.'!F114</f>
        <v>8200</v>
      </c>
      <c r="D114" s="190">
        <f>'Open Int.'!H114</f>
        <v>11200</v>
      </c>
      <c r="E114" s="329">
        <f>'Open Int.'!I114</f>
        <v>1000</v>
      </c>
      <c r="F114" s="191">
        <f>IF('Open Int.'!E114=0,0,'Open Int.'!H114/'Open Int.'!E114)</f>
        <v>0.2962962962962963</v>
      </c>
      <c r="G114" s="155">
        <v>0.34459459459459457</v>
      </c>
      <c r="H114" s="170">
        <f t="shared" si="2"/>
        <v>-0.140159767610748</v>
      </c>
      <c r="I114" s="185">
        <f>IF(Volume!D114=0,0,Volume!F114/Volume!D114)</f>
        <v>0.15517241379310345</v>
      </c>
      <c r="J114" s="176">
        <v>0.5555555555555556</v>
      </c>
      <c r="K114" s="170">
        <f t="shared" si="3"/>
        <v>-0.7206896551724139</v>
      </c>
      <c r="L114" s="60"/>
      <c r="M114" s="6"/>
      <c r="N114" s="59"/>
      <c r="O114" s="3"/>
      <c r="P114" s="3"/>
      <c r="Q114" s="3"/>
      <c r="R114" s="3"/>
      <c r="S114" s="3"/>
      <c r="T114" s="3"/>
      <c r="U114" s="61"/>
      <c r="V114" s="3"/>
      <c r="W114" s="3"/>
      <c r="X114" s="3"/>
      <c r="Y114" s="3"/>
      <c r="Z114" s="3"/>
      <c r="AA114" s="2"/>
    </row>
    <row r="115" spans="1:27" s="7" customFormat="1" ht="15">
      <c r="A115" s="177" t="s">
        <v>294</v>
      </c>
      <c r="B115" s="188">
        <f>'Open Int.'!E115</f>
        <v>16800</v>
      </c>
      <c r="C115" s="189">
        <f>'Open Int.'!F115</f>
        <v>4900</v>
      </c>
      <c r="D115" s="190">
        <f>'Open Int.'!H115</f>
        <v>0</v>
      </c>
      <c r="E115" s="329">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row>
    <row r="116" spans="1:27" s="7" customFormat="1" ht="15">
      <c r="A116" s="177" t="s">
        <v>7</v>
      </c>
      <c r="B116" s="188">
        <f>'Open Int.'!E116</f>
        <v>52416</v>
      </c>
      <c r="C116" s="189">
        <f>'Open Int.'!F116</f>
        <v>1560</v>
      </c>
      <c r="D116" s="190">
        <f>'Open Int.'!H116</f>
        <v>6552</v>
      </c>
      <c r="E116" s="329">
        <f>'Open Int.'!I116</f>
        <v>312</v>
      </c>
      <c r="F116" s="191">
        <f>IF('Open Int.'!E116=0,0,'Open Int.'!H116/'Open Int.'!E116)</f>
        <v>0.125</v>
      </c>
      <c r="G116" s="155">
        <v>0.12269938650306748</v>
      </c>
      <c r="H116" s="170">
        <f t="shared" si="2"/>
        <v>0.018750000000000006</v>
      </c>
      <c r="I116" s="185">
        <f>IF(Volume!D116=0,0,Volume!F116/Volume!D116)</f>
        <v>0.10526315789473684</v>
      </c>
      <c r="J116" s="176">
        <v>0.625</v>
      </c>
      <c r="K116" s="170">
        <f t="shared" si="3"/>
        <v>-0.8315789473684211</v>
      </c>
      <c r="L116" s="60"/>
      <c r="M116" s="6"/>
      <c r="N116" s="59"/>
      <c r="O116" s="3"/>
      <c r="P116" s="3"/>
      <c r="Q116" s="3"/>
      <c r="R116" s="3"/>
      <c r="S116" s="3"/>
      <c r="T116" s="3"/>
      <c r="U116" s="61"/>
      <c r="V116" s="3"/>
      <c r="W116" s="3"/>
      <c r="X116" s="3"/>
      <c r="Y116" s="3"/>
      <c r="Z116" s="3"/>
      <c r="AA116" s="2"/>
    </row>
    <row r="117" spans="1:27" s="7" customFormat="1" ht="15">
      <c r="A117" s="177" t="s">
        <v>170</v>
      </c>
      <c r="B117" s="188">
        <f>'Open Int.'!E117</f>
        <v>3600</v>
      </c>
      <c r="C117" s="189">
        <f>'Open Int.'!F117</f>
        <v>0</v>
      </c>
      <c r="D117" s="190">
        <f>'Open Int.'!H117</f>
        <v>600</v>
      </c>
      <c r="E117" s="329">
        <f>'Open Int.'!I117</f>
        <v>0</v>
      </c>
      <c r="F117" s="191">
        <f>IF('Open Int.'!E117=0,0,'Open Int.'!H117/'Open Int.'!E117)</f>
        <v>0.16666666666666666</v>
      </c>
      <c r="G117" s="155">
        <v>0.16666666666666666</v>
      </c>
      <c r="H117" s="170">
        <f t="shared" si="2"/>
        <v>0</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row>
    <row r="118" spans="1:29" s="58" customFormat="1" ht="15">
      <c r="A118" s="177" t="s">
        <v>223</v>
      </c>
      <c r="B118" s="188">
        <f>'Open Int.'!E118</f>
        <v>22000</v>
      </c>
      <c r="C118" s="189">
        <f>'Open Int.'!F118</f>
        <v>5600</v>
      </c>
      <c r="D118" s="190">
        <f>'Open Int.'!H118</f>
        <v>10800</v>
      </c>
      <c r="E118" s="329">
        <f>'Open Int.'!I118</f>
        <v>6000</v>
      </c>
      <c r="F118" s="191">
        <f>IF('Open Int.'!E118=0,0,'Open Int.'!H118/'Open Int.'!E118)</f>
        <v>0.4909090909090909</v>
      </c>
      <c r="G118" s="155">
        <v>0.2926829268292683</v>
      </c>
      <c r="H118" s="170">
        <f t="shared" si="2"/>
        <v>0.6772727272727274</v>
      </c>
      <c r="I118" s="185">
        <f>IF(Volume!D118=0,0,Volume!F118/Volume!D118)</f>
        <v>0.5769230769230769</v>
      </c>
      <c r="J118" s="176">
        <v>0.27586206896551724</v>
      </c>
      <c r="K118" s="170">
        <f t="shared" si="3"/>
        <v>1.0913461538461537</v>
      </c>
      <c r="L118" s="60"/>
      <c r="M118" s="6"/>
      <c r="N118" s="59"/>
      <c r="O118" s="3"/>
      <c r="P118" s="3"/>
      <c r="Q118" s="3"/>
      <c r="R118" s="3"/>
      <c r="S118" s="3"/>
      <c r="T118" s="3"/>
      <c r="U118" s="61"/>
      <c r="V118" s="3"/>
      <c r="W118" s="3"/>
      <c r="X118" s="3"/>
      <c r="Y118" s="3"/>
      <c r="Z118" s="3"/>
      <c r="AA118" s="2"/>
      <c r="AB118" s="78"/>
      <c r="AC118" s="77"/>
    </row>
    <row r="119" spans="1:27" s="7" customFormat="1" ht="15">
      <c r="A119" s="177" t="s">
        <v>207</v>
      </c>
      <c r="B119" s="188">
        <f>'Open Int.'!E119</f>
        <v>55000</v>
      </c>
      <c r="C119" s="189">
        <f>'Open Int.'!F119</f>
        <v>5000</v>
      </c>
      <c r="D119" s="190">
        <f>'Open Int.'!H119</f>
        <v>8750</v>
      </c>
      <c r="E119" s="329">
        <f>'Open Int.'!I119</f>
        <v>6250</v>
      </c>
      <c r="F119" s="191">
        <f>IF('Open Int.'!E119=0,0,'Open Int.'!H119/'Open Int.'!E119)</f>
        <v>0.1590909090909091</v>
      </c>
      <c r="G119" s="155">
        <v>0.05</v>
      </c>
      <c r="H119" s="170">
        <f t="shared" si="2"/>
        <v>2.1818181818181817</v>
      </c>
      <c r="I119" s="185">
        <f>IF(Volume!D119=0,0,Volume!F119/Volume!D119)</f>
        <v>1</v>
      </c>
      <c r="J119" s="176">
        <v>0.0625</v>
      </c>
      <c r="K119" s="170">
        <f t="shared" si="3"/>
        <v>15</v>
      </c>
      <c r="L119" s="60"/>
      <c r="M119" s="6"/>
      <c r="N119" s="59"/>
      <c r="O119" s="3"/>
      <c r="P119" s="3"/>
      <c r="Q119" s="3"/>
      <c r="R119" s="3"/>
      <c r="S119" s="3"/>
      <c r="T119" s="3"/>
      <c r="U119" s="61"/>
      <c r="V119" s="3"/>
      <c r="W119" s="3"/>
      <c r="X119" s="3"/>
      <c r="Y119" s="3"/>
      <c r="Z119" s="3"/>
      <c r="AA119" s="2"/>
    </row>
    <row r="120" spans="1:27" s="7" customFormat="1" ht="15">
      <c r="A120" s="177" t="s">
        <v>295</v>
      </c>
      <c r="B120" s="188">
        <f>'Open Int.'!E120</f>
        <v>2250</v>
      </c>
      <c r="C120" s="189">
        <f>'Open Int.'!F120</f>
        <v>250</v>
      </c>
      <c r="D120" s="190">
        <f>'Open Int.'!H120</f>
        <v>0</v>
      </c>
      <c r="E120" s="329">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7" s="7" customFormat="1" ht="15">
      <c r="A121" s="177" t="s">
        <v>420</v>
      </c>
      <c r="B121" s="188">
        <f>'Open Int.'!E121</f>
        <v>2750</v>
      </c>
      <c r="C121" s="189">
        <f>'Open Int.'!F121</f>
        <v>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277</v>
      </c>
      <c r="B122" s="188">
        <f>'Open Int.'!E122</f>
        <v>5600</v>
      </c>
      <c r="C122" s="189">
        <f>'Open Int.'!F122</f>
        <v>3200</v>
      </c>
      <c r="D122" s="190">
        <f>'Open Int.'!H122</f>
        <v>0</v>
      </c>
      <c r="E122" s="329">
        <f>'Open Int.'!I122</f>
        <v>0</v>
      </c>
      <c r="F122" s="191">
        <f>IF('Open Int.'!E122=0,0,'Open Int.'!H122/'Open Int.'!E122)</f>
        <v>0</v>
      </c>
      <c r="G122" s="155">
        <v>0</v>
      </c>
      <c r="H122" s="170">
        <f t="shared" si="2"/>
        <v>0</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9" s="58" customFormat="1" ht="15">
      <c r="A123" s="177" t="s">
        <v>146</v>
      </c>
      <c r="B123" s="188">
        <f>'Open Int.'!E123</f>
        <v>525100</v>
      </c>
      <c r="C123" s="189">
        <f>'Open Int.'!F123</f>
        <v>62300</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c r="AB123" s="78"/>
      <c r="AC123" s="77"/>
    </row>
    <row r="124" spans="1:29" s="58" customFormat="1" ht="15">
      <c r="A124" s="177" t="s">
        <v>8</v>
      </c>
      <c r="B124" s="188">
        <f>'Open Int.'!E124</f>
        <v>2904000</v>
      </c>
      <c r="C124" s="189">
        <f>'Open Int.'!F124</f>
        <v>305600</v>
      </c>
      <c r="D124" s="190">
        <f>'Open Int.'!H124</f>
        <v>580800</v>
      </c>
      <c r="E124" s="329">
        <f>'Open Int.'!I124</f>
        <v>121600</v>
      </c>
      <c r="F124" s="191">
        <f>IF('Open Int.'!E124=0,0,'Open Int.'!H124/'Open Int.'!E124)</f>
        <v>0.2</v>
      </c>
      <c r="G124" s="155">
        <v>0.17672413793103448</v>
      </c>
      <c r="H124" s="170">
        <f t="shared" si="2"/>
        <v>0.13170731707317085</v>
      </c>
      <c r="I124" s="185">
        <f>IF(Volume!D124=0,0,Volume!F124/Volume!D124)</f>
        <v>0.2283464566929134</v>
      </c>
      <c r="J124" s="176">
        <v>0.1882793017456359</v>
      </c>
      <c r="K124" s="170">
        <f t="shared" si="3"/>
        <v>0.2128070083954739</v>
      </c>
      <c r="L124" s="60"/>
      <c r="M124" s="6"/>
      <c r="N124" s="59"/>
      <c r="O124" s="3"/>
      <c r="P124" s="3"/>
      <c r="Q124" s="3"/>
      <c r="R124" s="3"/>
      <c r="S124" s="3"/>
      <c r="T124" s="3"/>
      <c r="U124" s="61"/>
      <c r="V124" s="3"/>
      <c r="W124" s="3"/>
      <c r="X124" s="3"/>
      <c r="Y124" s="3"/>
      <c r="Z124" s="3"/>
      <c r="AA124" s="2"/>
      <c r="AB124" s="78"/>
      <c r="AC124" s="77"/>
    </row>
    <row r="125" spans="1:27" s="7" customFormat="1" ht="15">
      <c r="A125" s="177" t="s">
        <v>296</v>
      </c>
      <c r="B125" s="188">
        <f>'Open Int.'!E125</f>
        <v>62000</v>
      </c>
      <c r="C125" s="189">
        <f>'Open Int.'!F125</f>
        <v>6000</v>
      </c>
      <c r="D125" s="190">
        <f>'Open Int.'!H125</f>
        <v>0</v>
      </c>
      <c r="E125" s="329">
        <f>'Open Int.'!I125</f>
        <v>0</v>
      </c>
      <c r="F125" s="191">
        <f>IF('Open Int.'!E125=0,0,'Open Int.'!H125/'Open Int.'!E125)</f>
        <v>0</v>
      </c>
      <c r="G125" s="155">
        <v>0</v>
      </c>
      <c r="H125" s="170">
        <f t="shared" si="2"/>
        <v>0</v>
      </c>
      <c r="I125" s="185">
        <f>IF(Volume!D125=0,0,Volume!F125/Volume!D125)</f>
        <v>0</v>
      </c>
      <c r="J125" s="176">
        <v>0</v>
      </c>
      <c r="K125" s="170">
        <f t="shared" si="3"/>
        <v>0</v>
      </c>
      <c r="L125" s="60"/>
      <c r="M125" s="6"/>
      <c r="N125" s="59"/>
      <c r="O125" s="3"/>
      <c r="P125" s="3"/>
      <c r="Q125" s="3"/>
      <c r="R125" s="3"/>
      <c r="S125" s="3"/>
      <c r="T125" s="3"/>
      <c r="U125" s="61"/>
      <c r="V125" s="3"/>
      <c r="W125" s="3"/>
      <c r="X125" s="3"/>
      <c r="Y125" s="3"/>
      <c r="Z125" s="3"/>
      <c r="AA125" s="2"/>
    </row>
    <row r="126" spans="1:27" s="7" customFormat="1" ht="15">
      <c r="A126" s="177" t="s">
        <v>179</v>
      </c>
      <c r="B126" s="188">
        <f>'Open Int.'!E126</f>
        <v>5782000</v>
      </c>
      <c r="C126" s="189">
        <f>'Open Int.'!F126</f>
        <v>616000</v>
      </c>
      <c r="D126" s="190">
        <f>'Open Int.'!H126</f>
        <v>742000</v>
      </c>
      <c r="E126" s="329">
        <f>'Open Int.'!I126</f>
        <v>98000</v>
      </c>
      <c r="F126" s="191">
        <f>IF('Open Int.'!E126=0,0,'Open Int.'!H126/'Open Int.'!E126)</f>
        <v>0.12832929782082325</v>
      </c>
      <c r="G126" s="155">
        <v>0.12466124661246612</v>
      </c>
      <c r="H126" s="170">
        <f t="shared" si="2"/>
        <v>0.029424149910516968</v>
      </c>
      <c r="I126" s="185">
        <f>IF(Volume!D126=0,0,Volume!F126/Volume!D126)</f>
        <v>0.10655737704918032</v>
      </c>
      <c r="J126" s="176">
        <v>0.09166666666666666</v>
      </c>
      <c r="K126" s="170">
        <f t="shared" si="3"/>
        <v>0.1624441132637854</v>
      </c>
      <c r="L126" s="60"/>
      <c r="M126" s="6"/>
      <c r="N126" s="59"/>
      <c r="O126" s="3"/>
      <c r="P126" s="3"/>
      <c r="Q126" s="3"/>
      <c r="R126" s="3"/>
      <c r="S126" s="3"/>
      <c r="T126" s="3"/>
      <c r="U126" s="61"/>
      <c r="V126" s="3"/>
      <c r="W126" s="3"/>
      <c r="X126" s="3"/>
      <c r="Y126" s="3"/>
      <c r="Z126" s="3"/>
      <c r="AA126" s="2"/>
    </row>
    <row r="127" spans="1:27" s="7" customFormat="1" ht="15">
      <c r="A127" s="177" t="s">
        <v>202</v>
      </c>
      <c r="B127" s="188">
        <f>'Open Int.'!E127</f>
        <v>57500</v>
      </c>
      <c r="C127" s="189">
        <f>'Open Int.'!F127</f>
        <v>6900</v>
      </c>
      <c r="D127" s="190">
        <f>'Open Int.'!H127</f>
        <v>9200</v>
      </c>
      <c r="E127" s="329">
        <f>'Open Int.'!I127</f>
        <v>2300</v>
      </c>
      <c r="F127" s="191">
        <f>IF('Open Int.'!E127=0,0,'Open Int.'!H127/'Open Int.'!E127)</f>
        <v>0.16</v>
      </c>
      <c r="G127" s="155">
        <v>0.13636363636363635</v>
      </c>
      <c r="H127" s="170">
        <f t="shared" si="2"/>
        <v>0.17333333333333345</v>
      </c>
      <c r="I127" s="185">
        <f>IF(Volume!D127=0,0,Volume!F127/Volume!D127)</f>
        <v>0.10714285714285714</v>
      </c>
      <c r="J127" s="176">
        <v>0</v>
      </c>
      <c r="K127" s="170">
        <f t="shared" si="3"/>
        <v>0</v>
      </c>
      <c r="L127" s="60"/>
      <c r="M127" s="6"/>
      <c r="N127" s="59"/>
      <c r="O127" s="3"/>
      <c r="P127" s="3"/>
      <c r="Q127" s="3"/>
      <c r="R127" s="3"/>
      <c r="S127" s="3"/>
      <c r="T127" s="3"/>
      <c r="U127" s="61"/>
      <c r="V127" s="3"/>
      <c r="W127" s="3"/>
      <c r="X127" s="3"/>
      <c r="Y127" s="3"/>
      <c r="Z127" s="3"/>
      <c r="AA127" s="2"/>
    </row>
    <row r="128" spans="1:29" s="58" customFormat="1" ht="15">
      <c r="A128" s="177" t="s">
        <v>171</v>
      </c>
      <c r="B128" s="188">
        <f>'Open Int.'!E128</f>
        <v>20900</v>
      </c>
      <c r="C128" s="189">
        <f>'Open Int.'!F128</f>
        <v>2200</v>
      </c>
      <c r="D128" s="190">
        <f>'Open Int.'!H128</f>
        <v>0</v>
      </c>
      <c r="E128" s="329">
        <f>'Open Int.'!I128</f>
        <v>0</v>
      </c>
      <c r="F128" s="191">
        <f>IF('Open Int.'!E128=0,0,'Open Int.'!H128/'Open Int.'!E128)</f>
        <v>0</v>
      </c>
      <c r="G128" s="155">
        <v>0</v>
      </c>
      <c r="H128" s="170">
        <f t="shared" si="2"/>
        <v>0</v>
      </c>
      <c r="I128" s="185">
        <f>IF(Volume!D128=0,0,Volume!F128/Volume!D128)</f>
        <v>0</v>
      </c>
      <c r="J128" s="176">
        <v>0</v>
      </c>
      <c r="K128" s="170">
        <f t="shared" si="3"/>
        <v>0</v>
      </c>
      <c r="L128" s="60"/>
      <c r="M128" s="6"/>
      <c r="N128" s="59"/>
      <c r="O128" s="3"/>
      <c r="P128" s="3"/>
      <c r="Q128" s="3"/>
      <c r="R128" s="3"/>
      <c r="S128" s="3"/>
      <c r="T128" s="3"/>
      <c r="U128" s="61"/>
      <c r="V128" s="3"/>
      <c r="W128" s="3"/>
      <c r="X128" s="3"/>
      <c r="Y128" s="3"/>
      <c r="Z128" s="3"/>
      <c r="AA128" s="2"/>
      <c r="AB128" s="78"/>
      <c r="AC128" s="77"/>
    </row>
    <row r="129" spans="1:29" s="58" customFormat="1" ht="15">
      <c r="A129" s="177" t="s">
        <v>147</v>
      </c>
      <c r="B129" s="188">
        <f>'Open Int.'!E129</f>
        <v>283200</v>
      </c>
      <c r="C129" s="189">
        <f>'Open Int.'!F129</f>
        <v>41300</v>
      </c>
      <c r="D129" s="190">
        <f>'Open Int.'!H129</f>
        <v>29500</v>
      </c>
      <c r="E129" s="329">
        <f>'Open Int.'!I129</f>
        <v>0</v>
      </c>
      <c r="F129" s="191">
        <f>IF('Open Int.'!E129=0,0,'Open Int.'!H129/'Open Int.'!E129)</f>
        <v>0.10416666666666667</v>
      </c>
      <c r="G129" s="155">
        <v>0.12195121951219512</v>
      </c>
      <c r="H129" s="170">
        <f t="shared" si="2"/>
        <v>-0.1458333333333333</v>
      </c>
      <c r="I129" s="185">
        <f>IF(Volume!D129=0,0,Volume!F129/Volume!D129)</f>
        <v>0</v>
      </c>
      <c r="J129" s="176">
        <v>0</v>
      </c>
      <c r="K129" s="170">
        <f t="shared" si="3"/>
        <v>0</v>
      </c>
      <c r="L129" s="60"/>
      <c r="M129" s="6"/>
      <c r="N129" s="59"/>
      <c r="O129" s="3"/>
      <c r="P129" s="3"/>
      <c r="Q129" s="3"/>
      <c r="R129" s="3"/>
      <c r="S129" s="3"/>
      <c r="T129" s="3"/>
      <c r="U129" s="61"/>
      <c r="V129" s="3"/>
      <c r="W129" s="3"/>
      <c r="X129" s="3"/>
      <c r="Y129" s="3"/>
      <c r="Z129" s="3"/>
      <c r="AA129" s="2"/>
      <c r="AB129" s="78"/>
      <c r="AC129" s="77"/>
    </row>
    <row r="130" spans="1:29" s="58" customFormat="1" ht="15">
      <c r="A130" s="177" t="s">
        <v>148</v>
      </c>
      <c r="B130" s="188">
        <f>'Open Int.'!E130</f>
        <v>8360</v>
      </c>
      <c r="C130" s="189">
        <f>'Open Int.'!F130</f>
        <v>1045</v>
      </c>
      <c r="D130" s="190">
        <f>'Open Int.'!H130</f>
        <v>0</v>
      </c>
      <c r="E130" s="329">
        <f>'Open Int.'!I130</f>
        <v>0</v>
      </c>
      <c r="F130" s="191">
        <f>IF('Open Int.'!E130=0,0,'Open Int.'!H130/'Open Int.'!E130)</f>
        <v>0</v>
      </c>
      <c r="G130" s="155">
        <v>0</v>
      </c>
      <c r="H130" s="170">
        <f t="shared" si="2"/>
        <v>0</v>
      </c>
      <c r="I130" s="185">
        <f>IF(Volume!D130=0,0,Volume!F130/Volume!D130)</f>
        <v>0</v>
      </c>
      <c r="J130" s="176">
        <v>0</v>
      </c>
      <c r="K130" s="170">
        <f t="shared" si="3"/>
        <v>0</v>
      </c>
      <c r="L130" s="60"/>
      <c r="M130" s="6"/>
      <c r="N130" s="59"/>
      <c r="O130" s="3"/>
      <c r="P130" s="3"/>
      <c r="Q130" s="3"/>
      <c r="R130" s="3"/>
      <c r="S130" s="3"/>
      <c r="T130" s="3"/>
      <c r="U130" s="61"/>
      <c r="V130" s="3"/>
      <c r="W130" s="3"/>
      <c r="X130" s="3"/>
      <c r="Y130" s="3"/>
      <c r="Z130" s="3"/>
      <c r="AA130" s="2"/>
      <c r="AB130" s="78"/>
      <c r="AC130" s="77"/>
    </row>
    <row r="131" spans="1:29" s="58" customFormat="1" ht="15">
      <c r="A131" s="177" t="s">
        <v>122</v>
      </c>
      <c r="B131" s="188">
        <f>'Open Int.'!E131</f>
        <v>1644500</v>
      </c>
      <c r="C131" s="189">
        <f>'Open Int.'!F131</f>
        <v>177125</v>
      </c>
      <c r="D131" s="190">
        <f>'Open Int.'!H131</f>
        <v>146250</v>
      </c>
      <c r="E131" s="329">
        <f>'Open Int.'!I131</f>
        <v>16250</v>
      </c>
      <c r="F131" s="191">
        <f>IF('Open Int.'!E131=0,0,'Open Int.'!H131/'Open Int.'!E131)</f>
        <v>0.08893280632411067</v>
      </c>
      <c r="G131" s="155">
        <v>0.08859357696567</v>
      </c>
      <c r="H131" s="170">
        <f t="shared" si="2"/>
        <v>0.003829051383399134</v>
      </c>
      <c r="I131" s="185">
        <f>IF(Volume!D131=0,0,Volume!F131/Volume!D131)</f>
        <v>0.07220216606498195</v>
      </c>
      <c r="J131" s="176">
        <v>0.10256410256410256</v>
      </c>
      <c r="K131" s="170">
        <f t="shared" si="3"/>
        <v>-0.296028880866426</v>
      </c>
      <c r="L131" s="60"/>
      <c r="M131" s="6"/>
      <c r="N131" s="59"/>
      <c r="O131" s="3"/>
      <c r="P131" s="3"/>
      <c r="Q131" s="3"/>
      <c r="R131" s="3"/>
      <c r="S131" s="3"/>
      <c r="T131" s="3"/>
      <c r="U131" s="61"/>
      <c r="V131" s="3"/>
      <c r="W131" s="3"/>
      <c r="X131" s="3"/>
      <c r="Y131" s="3"/>
      <c r="Z131" s="3"/>
      <c r="AA131" s="2"/>
      <c r="AB131" s="78"/>
      <c r="AC131" s="77"/>
    </row>
    <row r="132" spans="1:29" s="58" customFormat="1" ht="15">
      <c r="A132" s="177" t="s">
        <v>36</v>
      </c>
      <c r="B132" s="188">
        <f>'Open Int.'!E132</f>
        <v>99450</v>
      </c>
      <c r="C132" s="189">
        <f>'Open Int.'!F132</f>
        <v>26775</v>
      </c>
      <c r="D132" s="190">
        <f>'Open Int.'!H132</f>
        <v>6075</v>
      </c>
      <c r="E132" s="329">
        <f>'Open Int.'!I132</f>
        <v>1350</v>
      </c>
      <c r="F132" s="191">
        <f>IF('Open Int.'!E132=0,0,'Open Int.'!H132/'Open Int.'!E132)</f>
        <v>0.06108597285067873</v>
      </c>
      <c r="G132" s="155">
        <v>0.06501547987616099</v>
      </c>
      <c r="H132" s="170">
        <f t="shared" si="2"/>
        <v>-0.06043956043956049</v>
      </c>
      <c r="I132" s="185">
        <f>IF(Volume!D132=0,0,Volume!F132/Volume!D132)</f>
        <v>0.03553299492385787</v>
      </c>
      <c r="J132" s="176">
        <v>0.045714285714285714</v>
      </c>
      <c r="K132" s="170">
        <f t="shared" si="3"/>
        <v>-0.2227157360406091</v>
      </c>
      <c r="L132" s="60"/>
      <c r="M132" s="6"/>
      <c r="N132" s="59"/>
      <c r="O132" s="3"/>
      <c r="P132" s="3"/>
      <c r="Q132" s="3"/>
      <c r="R132" s="3"/>
      <c r="S132" s="3"/>
      <c r="T132" s="3"/>
      <c r="U132" s="61"/>
      <c r="V132" s="3"/>
      <c r="W132" s="3"/>
      <c r="X132" s="3"/>
      <c r="Y132" s="3"/>
      <c r="Z132" s="3"/>
      <c r="AA132" s="2"/>
      <c r="AB132" s="78"/>
      <c r="AC132" s="77"/>
    </row>
    <row r="133" spans="1:29" s="58" customFormat="1" ht="15">
      <c r="A133" s="177" t="s">
        <v>172</v>
      </c>
      <c r="B133" s="188">
        <f>'Open Int.'!E133</f>
        <v>47250</v>
      </c>
      <c r="C133" s="189">
        <f>'Open Int.'!F133</f>
        <v>1050</v>
      </c>
      <c r="D133" s="190">
        <f>'Open Int.'!H133</f>
        <v>0</v>
      </c>
      <c r="E133" s="329">
        <f>'Open Int.'!I133</f>
        <v>0</v>
      </c>
      <c r="F133" s="191">
        <f>IF('Open Int.'!E133=0,0,'Open Int.'!H133/'Open Int.'!E133)</f>
        <v>0</v>
      </c>
      <c r="G133" s="155">
        <v>0</v>
      </c>
      <c r="H133" s="170">
        <f t="shared" si="2"/>
        <v>0</v>
      </c>
      <c r="I133" s="185">
        <f>IF(Volume!D133=0,0,Volume!F133/Volume!D133)</f>
        <v>0</v>
      </c>
      <c r="J133" s="176">
        <v>0</v>
      </c>
      <c r="K133" s="170">
        <f t="shared" si="3"/>
        <v>0</v>
      </c>
      <c r="L133" s="60"/>
      <c r="M133" s="6"/>
      <c r="N133" s="59"/>
      <c r="O133" s="3"/>
      <c r="P133" s="3"/>
      <c r="Q133" s="3"/>
      <c r="R133" s="3"/>
      <c r="S133" s="3"/>
      <c r="T133" s="3"/>
      <c r="U133" s="61"/>
      <c r="V133" s="3"/>
      <c r="W133" s="3"/>
      <c r="X133" s="3"/>
      <c r="Y133" s="3"/>
      <c r="Z133" s="3"/>
      <c r="AA133" s="2"/>
      <c r="AB133" s="78"/>
      <c r="AC133" s="77"/>
    </row>
    <row r="134" spans="1:29" s="58" customFormat="1" ht="15">
      <c r="A134" s="177" t="s">
        <v>80</v>
      </c>
      <c r="B134" s="188">
        <f>'Open Int.'!E134</f>
        <v>2400</v>
      </c>
      <c r="C134" s="189">
        <f>'Open Int.'!F134</f>
        <v>0</v>
      </c>
      <c r="D134" s="190">
        <f>'Open Int.'!H134</f>
        <v>0</v>
      </c>
      <c r="E134" s="329">
        <f>'Open Int.'!I134</f>
        <v>0</v>
      </c>
      <c r="F134" s="191">
        <f>IF('Open Int.'!E134=0,0,'Open Int.'!H134/'Open Int.'!E134)</f>
        <v>0</v>
      </c>
      <c r="G134" s="155">
        <v>0</v>
      </c>
      <c r="H134" s="170">
        <f t="shared" si="2"/>
        <v>0</v>
      </c>
      <c r="I134" s="185">
        <f>IF(Volume!D134=0,0,Volume!F134/Volume!D134)</f>
        <v>0</v>
      </c>
      <c r="J134" s="176">
        <v>0</v>
      </c>
      <c r="K134" s="170">
        <f t="shared" si="3"/>
        <v>0</v>
      </c>
      <c r="L134" s="60"/>
      <c r="M134" s="6"/>
      <c r="N134" s="59"/>
      <c r="O134" s="3"/>
      <c r="P134" s="3"/>
      <c r="Q134" s="3"/>
      <c r="R134" s="3"/>
      <c r="S134" s="3"/>
      <c r="T134" s="3"/>
      <c r="U134" s="61"/>
      <c r="V134" s="3"/>
      <c r="W134" s="3"/>
      <c r="X134" s="3"/>
      <c r="Y134" s="3"/>
      <c r="Z134" s="3"/>
      <c r="AA134" s="2"/>
      <c r="AB134" s="78"/>
      <c r="AC134" s="77"/>
    </row>
    <row r="135" spans="1:29" s="58" customFormat="1" ht="15">
      <c r="A135" s="177" t="s">
        <v>421</v>
      </c>
      <c r="B135" s="188">
        <f>'Open Int.'!E135</f>
        <v>0</v>
      </c>
      <c r="C135" s="189">
        <f>'Open Int.'!F135</f>
        <v>0</v>
      </c>
      <c r="D135" s="190">
        <f>'Open Int.'!H135</f>
        <v>0</v>
      </c>
      <c r="E135" s="329">
        <f>'Open Int.'!I135</f>
        <v>0</v>
      </c>
      <c r="F135" s="191">
        <f>IF('Open Int.'!E135=0,0,'Open Int.'!H135/'Open Int.'!E135)</f>
        <v>0</v>
      </c>
      <c r="G135" s="155">
        <v>0</v>
      </c>
      <c r="H135" s="170">
        <f aca="true" t="shared" si="4" ref="H135:H194">IF(G135=0,0,(F135-G135)/G135)</f>
        <v>0</v>
      </c>
      <c r="I135" s="185">
        <f>IF(Volume!D135=0,0,Volume!F135/Volume!D135)</f>
        <v>0</v>
      </c>
      <c r="J135" s="176">
        <v>0</v>
      </c>
      <c r="K135" s="170">
        <f aca="true" t="shared" si="5" ref="K135:K194">IF(J135=0,0,(I135-J135)/J135)</f>
        <v>0</v>
      </c>
      <c r="L135" s="60"/>
      <c r="M135" s="6"/>
      <c r="N135" s="59"/>
      <c r="O135" s="3"/>
      <c r="P135" s="3"/>
      <c r="Q135" s="3"/>
      <c r="R135" s="3"/>
      <c r="S135" s="3"/>
      <c r="T135" s="3"/>
      <c r="U135" s="61"/>
      <c r="V135" s="3"/>
      <c r="W135" s="3"/>
      <c r="X135" s="3"/>
      <c r="Y135" s="3"/>
      <c r="Z135" s="3"/>
      <c r="AA135" s="2"/>
      <c r="AB135" s="78"/>
      <c r="AC135" s="77"/>
    </row>
    <row r="136" spans="1:29" s="58" customFormat="1" ht="15">
      <c r="A136" s="177" t="s">
        <v>274</v>
      </c>
      <c r="B136" s="188">
        <f>'Open Int.'!E136</f>
        <v>84000</v>
      </c>
      <c r="C136" s="189">
        <f>'Open Int.'!F136</f>
        <v>12600</v>
      </c>
      <c r="D136" s="190">
        <f>'Open Int.'!H136</f>
        <v>2100</v>
      </c>
      <c r="E136" s="329">
        <f>'Open Int.'!I136</f>
        <v>0</v>
      </c>
      <c r="F136" s="191">
        <f>IF('Open Int.'!E136=0,0,'Open Int.'!H136/'Open Int.'!E136)</f>
        <v>0.025</v>
      </c>
      <c r="G136" s="155">
        <v>0.029411764705882353</v>
      </c>
      <c r="H136" s="170">
        <f t="shared" si="4"/>
        <v>-0.14999999999999994</v>
      </c>
      <c r="I136" s="185">
        <f>IF(Volume!D136=0,0,Volume!F136/Volume!D136)</f>
        <v>0</v>
      </c>
      <c r="J136" s="176">
        <v>0.08108108108108109</v>
      </c>
      <c r="K136" s="170">
        <f t="shared" si="5"/>
        <v>-1</v>
      </c>
      <c r="L136" s="60"/>
      <c r="M136" s="6"/>
      <c r="N136" s="59"/>
      <c r="O136" s="3"/>
      <c r="P136" s="3"/>
      <c r="Q136" s="3"/>
      <c r="R136" s="3"/>
      <c r="S136" s="3"/>
      <c r="T136" s="3"/>
      <c r="U136" s="61"/>
      <c r="V136" s="3"/>
      <c r="W136" s="3"/>
      <c r="X136" s="3"/>
      <c r="Y136" s="3"/>
      <c r="Z136" s="3"/>
      <c r="AA136" s="2"/>
      <c r="AB136" s="78"/>
      <c r="AC136" s="77"/>
    </row>
    <row r="137" spans="1:29" s="58" customFormat="1" ht="15">
      <c r="A137" s="177" t="s">
        <v>422</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c r="AB137" s="78"/>
      <c r="AC137" s="77"/>
    </row>
    <row r="138" spans="1:29" s="58" customFormat="1" ht="15">
      <c r="A138" s="177" t="s">
        <v>224</v>
      </c>
      <c r="B138" s="188">
        <f>'Open Int.'!E138</f>
        <v>2600</v>
      </c>
      <c r="C138" s="189">
        <f>'Open Int.'!F138</f>
        <v>1950</v>
      </c>
      <c r="D138" s="190">
        <f>'Open Int.'!H138</f>
        <v>0</v>
      </c>
      <c r="E138" s="329">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c r="AB138" s="78"/>
      <c r="AC138" s="77"/>
    </row>
    <row r="139" spans="1:29" s="58" customFormat="1" ht="15">
      <c r="A139" s="177" t="s">
        <v>423</v>
      </c>
      <c r="B139" s="188">
        <f>'Open Int.'!E139</f>
        <v>2750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c r="AB139" s="78"/>
      <c r="AC139" s="77"/>
    </row>
    <row r="140" spans="1:29" s="58" customFormat="1" ht="15">
      <c r="A140" s="177" t="s">
        <v>424</v>
      </c>
      <c r="B140" s="188">
        <f>'Open Int.'!E140</f>
        <v>5671600</v>
      </c>
      <c r="C140" s="189">
        <f>'Open Int.'!F140</f>
        <v>316800</v>
      </c>
      <c r="D140" s="190">
        <f>'Open Int.'!H140</f>
        <v>1003200</v>
      </c>
      <c r="E140" s="329">
        <f>'Open Int.'!I140</f>
        <v>48400</v>
      </c>
      <c r="F140" s="191">
        <f>IF('Open Int.'!E140=0,0,'Open Int.'!H140/'Open Int.'!E140)</f>
        <v>0.1768813033359193</v>
      </c>
      <c r="G140" s="155">
        <v>0.17830731306491374</v>
      </c>
      <c r="H140" s="170">
        <f t="shared" si="4"/>
        <v>-0.007997483134498695</v>
      </c>
      <c r="I140" s="185">
        <f>IF(Volume!D140=0,0,Volume!F140/Volume!D140)</f>
        <v>0.10561056105610561</v>
      </c>
      <c r="J140" s="176">
        <v>0.15789473684210525</v>
      </c>
      <c r="K140" s="170">
        <f t="shared" si="5"/>
        <v>-0.3311331133113311</v>
      </c>
      <c r="L140" s="60"/>
      <c r="M140" s="6"/>
      <c r="N140" s="59"/>
      <c r="O140" s="3"/>
      <c r="P140" s="3"/>
      <c r="Q140" s="3"/>
      <c r="R140" s="3"/>
      <c r="S140" s="3"/>
      <c r="T140" s="3"/>
      <c r="U140" s="61"/>
      <c r="V140" s="3"/>
      <c r="W140" s="3"/>
      <c r="X140" s="3"/>
      <c r="Y140" s="3"/>
      <c r="Z140" s="3"/>
      <c r="AA140" s="2"/>
      <c r="AB140" s="78"/>
      <c r="AC140" s="77"/>
    </row>
    <row r="141" spans="1:29" s="58" customFormat="1" ht="15">
      <c r="A141" s="177" t="s">
        <v>393</v>
      </c>
      <c r="B141" s="188">
        <f>'Open Int.'!E141</f>
        <v>912000</v>
      </c>
      <c r="C141" s="189">
        <f>'Open Int.'!F141</f>
        <v>64800</v>
      </c>
      <c r="D141" s="190">
        <f>'Open Int.'!H141</f>
        <v>9600</v>
      </c>
      <c r="E141" s="329">
        <f>'Open Int.'!I141</f>
        <v>2400</v>
      </c>
      <c r="F141" s="191">
        <f>IF('Open Int.'!E141=0,0,'Open Int.'!H141/'Open Int.'!E141)</f>
        <v>0.010526315789473684</v>
      </c>
      <c r="G141" s="155">
        <v>0.0084985835694051</v>
      </c>
      <c r="H141" s="170">
        <f t="shared" si="4"/>
        <v>0.23859649122807003</v>
      </c>
      <c r="I141" s="185">
        <f>IF(Volume!D141=0,0,Volume!F141/Volume!D141)</f>
        <v>0.010101010101010102</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9" s="58" customFormat="1" ht="15">
      <c r="A142" s="177" t="s">
        <v>81</v>
      </c>
      <c r="B142" s="188">
        <f>'Open Int.'!E142</f>
        <v>1800</v>
      </c>
      <c r="C142" s="189">
        <f>'Open Int.'!F142</f>
        <v>600</v>
      </c>
      <c r="D142" s="190">
        <f>'Open Int.'!H142</f>
        <v>600</v>
      </c>
      <c r="E142" s="329">
        <f>'Open Int.'!I142</f>
        <v>0</v>
      </c>
      <c r="F142" s="191">
        <f>IF('Open Int.'!E142=0,0,'Open Int.'!H142/'Open Int.'!E142)</f>
        <v>0.3333333333333333</v>
      </c>
      <c r="G142" s="155">
        <v>0.5</v>
      </c>
      <c r="H142" s="170">
        <f t="shared" si="4"/>
        <v>-0.33333333333333337</v>
      </c>
      <c r="I142" s="185">
        <f>IF(Volume!D142=0,0,Volume!F142/Volume!D142)</f>
        <v>0</v>
      </c>
      <c r="J142" s="176">
        <v>1</v>
      </c>
      <c r="K142" s="170">
        <f t="shared" si="5"/>
        <v>-1</v>
      </c>
      <c r="L142" s="60"/>
      <c r="M142" s="6"/>
      <c r="N142" s="59"/>
      <c r="O142" s="3"/>
      <c r="P142" s="3"/>
      <c r="Q142" s="3"/>
      <c r="R142" s="3"/>
      <c r="S142" s="3"/>
      <c r="T142" s="3"/>
      <c r="U142" s="61"/>
      <c r="V142" s="3"/>
      <c r="W142" s="3"/>
      <c r="X142" s="3"/>
      <c r="Y142" s="3"/>
      <c r="Z142" s="3"/>
      <c r="AA142" s="2"/>
      <c r="AB142" s="78"/>
      <c r="AC142" s="77"/>
    </row>
    <row r="143" spans="1:29" s="58" customFormat="1" ht="15">
      <c r="A143" s="177" t="s">
        <v>225</v>
      </c>
      <c r="B143" s="188">
        <f>'Open Int.'!E143</f>
        <v>238000</v>
      </c>
      <c r="C143" s="189">
        <f>'Open Int.'!F143</f>
        <v>112000</v>
      </c>
      <c r="D143" s="190">
        <f>'Open Int.'!H143</f>
        <v>16800</v>
      </c>
      <c r="E143" s="329">
        <f>'Open Int.'!I143</f>
        <v>4200</v>
      </c>
      <c r="F143" s="191">
        <f>IF('Open Int.'!E143=0,0,'Open Int.'!H143/'Open Int.'!E143)</f>
        <v>0.07058823529411765</v>
      </c>
      <c r="G143" s="155">
        <v>0.1</v>
      </c>
      <c r="H143" s="170">
        <f t="shared" si="4"/>
        <v>-0.2941176470588236</v>
      </c>
      <c r="I143" s="185">
        <f>IF(Volume!D143=0,0,Volume!F143/Volume!D143)</f>
        <v>0.013452914798206279</v>
      </c>
      <c r="J143" s="176">
        <v>0.06666666666666667</v>
      </c>
      <c r="K143" s="170">
        <f t="shared" si="5"/>
        <v>-0.7982062780269059</v>
      </c>
      <c r="L143" s="60"/>
      <c r="M143" s="6"/>
      <c r="N143" s="59"/>
      <c r="O143" s="3"/>
      <c r="P143" s="3"/>
      <c r="Q143" s="3"/>
      <c r="R143" s="3"/>
      <c r="S143" s="3"/>
      <c r="T143" s="3"/>
      <c r="U143" s="61"/>
      <c r="V143" s="3"/>
      <c r="W143" s="3"/>
      <c r="X143" s="3"/>
      <c r="Y143" s="3"/>
      <c r="Z143" s="3"/>
      <c r="AA143" s="2"/>
      <c r="AB143" s="78"/>
      <c r="AC143" s="77"/>
    </row>
    <row r="144" spans="1:27" s="7" customFormat="1" ht="15">
      <c r="A144" s="177" t="s">
        <v>297</v>
      </c>
      <c r="B144" s="188">
        <f>'Open Int.'!E144</f>
        <v>106700</v>
      </c>
      <c r="C144" s="189">
        <f>'Open Int.'!F144</f>
        <v>12100</v>
      </c>
      <c r="D144" s="190">
        <f>'Open Int.'!H144</f>
        <v>13200</v>
      </c>
      <c r="E144" s="329">
        <f>'Open Int.'!I144</f>
        <v>4400</v>
      </c>
      <c r="F144" s="191">
        <f>IF('Open Int.'!E144=0,0,'Open Int.'!H144/'Open Int.'!E144)</f>
        <v>0.12371134020618557</v>
      </c>
      <c r="G144" s="155">
        <v>0.09302325581395349</v>
      </c>
      <c r="H144" s="170">
        <f t="shared" si="4"/>
        <v>0.3298969072164949</v>
      </c>
      <c r="I144" s="185">
        <f>IF(Volume!D144=0,0,Volume!F144/Volume!D144)</f>
        <v>0.1095890410958904</v>
      </c>
      <c r="J144" s="176">
        <v>0.06451612903225806</v>
      </c>
      <c r="K144" s="170">
        <f t="shared" si="5"/>
        <v>0.6986301369863013</v>
      </c>
      <c r="L144" s="60"/>
      <c r="M144" s="6"/>
      <c r="N144" s="59"/>
      <c r="O144" s="3"/>
      <c r="P144" s="3"/>
      <c r="Q144" s="3"/>
      <c r="R144" s="3"/>
      <c r="S144" s="3"/>
      <c r="T144" s="3"/>
      <c r="U144" s="61"/>
      <c r="V144" s="3"/>
      <c r="W144" s="3"/>
      <c r="X144" s="3"/>
      <c r="Y144" s="3"/>
      <c r="Z144" s="3"/>
      <c r="AA144" s="2"/>
    </row>
    <row r="145" spans="1:27" s="7" customFormat="1" ht="15">
      <c r="A145" s="177" t="s">
        <v>226</v>
      </c>
      <c r="B145" s="188">
        <f>'Open Int.'!E145</f>
        <v>63000</v>
      </c>
      <c r="C145" s="189">
        <f>'Open Int.'!F145</f>
        <v>1500</v>
      </c>
      <c r="D145" s="190">
        <f>'Open Int.'!H145</f>
        <v>16500</v>
      </c>
      <c r="E145" s="329">
        <f>'Open Int.'!I145</f>
        <v>1500</v>
      </c>
      <c r="F145" s="191">
        <f>IF('Open Int.'!E145=0,0,'Open Int.'!H145/'Open Int.'!E145)</f>
        <v>0.2619047619047619</v>
      </c>
      <c r="G145" s="155">
        <v>0.24390243902439024</v>
      </c>
      <c r="H145" s="170">
        <f t="shared" si="4"/>
        <v>0.0738095238095239</v>
      </c>
      <c r="I145" s="185">
        <f>IF(Volume!D145=0,0,Volume!F145/Volume!D145)</f>
        <v>0.4166666666666667</v>
      </c>
      <c r="J145" s="176">
        <v>0.12857142857142856</v>
      </c>
      <c r="K145" s="170">
        <f t="shared" si="5"/>
        <v>2.2407407407407414</v>
      </c>
      <c r="L145" s="60"/>
      <c r="M145" s="6"/>
      <c r="N145" s="59"/>
      <c r="O145" s="3"/>
      <c r="P145" s="3"/>
      <c r="Q145" s="3"/>
      <c r="R145" s="3"/>
      <c r="S145" s="3"/>
      <c r="T145" s="3"/>
      <c r="U145" s="61"/>
      <c r="V145" s="3"/>
      <c r="W145" s="3"/>
      <c r="X145" s="3"/>
      <c r="Y145" s="3"/>
      <c r="Z145" s="3"/>
      <c r="AA145" s="2"/>
    </row>
    <row r="146" spans="1:27" s="7" customFormat="1" ht="15">
      <c r="A146" s="177" t="s">
        <v>425</v>
      </c>
      <c r="B146" s="188">
        <f>'Open Int.'!E146</f>
        <v>0</v>
      </c>
      <c r="C146" s="189">
        <f>'Open Int.'!F146</f>
        <v>0</v>
      </c>
      <c r="D146" s="190">
        <f>'Open Int.'!H146</f>
        <v>0</v>
      </c>
      <c r="E146" s="329">
        <f>'Open Int.'!I146</f>
        <v>0</v>
      </c>
      <c r="F146" s="191">
        <f>IF('Open Int.'!E146=0,0,'Open Int.'!H146/'Open Int.'!E146)</f>
        <v>0</v>
      </c>
      <c r="G146" s="155">
        <v>0</v>
      </c>
      <c r="H146" s="170">
        <f t="shared" si="4"/>
        <v>0</v>
      </c>
      <c r="I146" s="185">
        <f>IF(Volume!D146=0,0,Volume!F146/Volume!D146)</f>
        <v>0</v>
      </c>
      <c r="J146" s="176">
        <v>0</v>
      </c>
      <c r="K146" s="170">
        <f t="shared" si="5"/>
        <v>0</v>
      </c>
      <c r="L146" s="60"/>
      <c r="M146" s="6"/>
      <c r="N146" s="59"/>
      <c r="O146" s="3"/>
      <c r="P146" s="3"/>
      <c r="Q146" s="3"/>
      <c r="R146" s="3"/>
      <c r="S146" s="3"/>
      <c r="T146" s="3"/>
      <c r="U146" s="61"/>
      <c r="V146" s="3"/>
      <c r="W146" s="3"/>
      <c r="X146" s="3"/>
      <c r="Y146" s="3"/>
      <c r="Z146" s="3"/>
      <c r="AA146" s="2"/>
    </row>
    <row r="147" spans="1:27" s="7" customFormat="1" ht="15">
      <c r="A147" s="177" t="s">
        <v>227</v>
      </c>
      <c r="B147" s="188">
        <f>'Open Int.'!E147</f>
        <v>193600</v>
      </c>
      <c r="C147" s="189">
        <f>'Open Int.'!F147</f>
        <v>11200</v>
      </c>
      <c r="D147" s="190">
        <f>'Open Int.'!H147</f>
        <v>4000</v>
      </c>
      <c r="E147" s="329">
        <f>'Open Int.'!I147</f>
        <v>0</v>
      </c>
      <c r="F147" s="191">
        <f>IF('Open Int.'!E147=0,0,'Open Int.'!H147/'Open Int.'!E147)</f>
        <v>0.02066115702479339</v>
      </c>
      <c r="G147" s="155">
        <v>0.021929824561403508</v>
      </c>
      <c r="H147" s="170">
        <f t="shared" si="4"/>
        <v>-0.057851239669421406</v>
      </c>
      <c r="I147" s="185">
        <f>IF(Volume!D147=0,0,Volume!F147/Volume!D147)</f>
        <v>0</v>
      </c>
      <c r="J147" s="176">
        <v>0.04</v>
      </c>
      <c r="K147" s="170">
        <f t="shared" si="5"/>
        <v>-1</v>
      </c>
      <c r="L147" s="60"/>
      <c r="M147" s="6"/>
      <c r="N147" s="59"/>
      <c r="O147" s="3"/>
      <c r="P147" s="3"/>
      <c r="Q147" s="3"/>
      <c r="R147" s="3"/>
      <c r="S147" s="3"/>
      <c r="T147" s="3"/>
      <c r="U147" s="61"/>
      <c r="V147" s="3"/>
      <c r="W147" s="3"/>
      <c r="X147" s="3"/>
      <c r="Y147" s="3"/>
      <c r="Z147" s="3"/>
      <c r="AA147" s="2"/>
    </row>
    <row r="148" spans="1:27" s="7" customFormat="1" ht="15">
      <c r="A148" s="177" t="s">
        <v>234</v>
      </c>
      <c r="B148" s="188">
        <f>'Open Int.'!E148</f>
        <v>1204000</v>
      </c>
      <c r="C148" s="189">
        <f>'Open Int.'!F148</f>
        <v>138600</v>
      </c>
      <c r="D148" s="190">
        <f>'Open Int.'!H148</f>
        <v>211400</v>
      </c>
      <c r="E148" s="329">
        <f>'Open Int.'!I148</f>
        <v>83300</v>
      </c>
      <c r="F148" s="191">
        <f>IF('Open Int.'!E148=0,0,'Open Int.'!H148/'Open Int.'!E148)</f>
        <v>0.1755813953488372</v>
      </c>
      <c r="G148" s="155">
        <v>0.1202365308804205</v>
      </c>
      <c r="H148" s="170">
        <f t="shared" si="4"/>
        <v>0.4602999110433347</v>
      </c>
      <c r="I148" s="185">
        <f>IF(Volume!D148=0,0,Volume!F148/Volume!D148)</f>
        <v>0.176248821866164</v>
      </c>
      <c r="J148" s="176">
        <v>0.07219917012448132</v>
      </c>
      <c r="K148" s="170">
        <f t="shared" si="5"/>
        <v>1.4411474752727316</v>
      </c>
      <c r="L148" s="60"/>
      <c r="M148" s="6"/>
      <c r="N148" s="59"/>
      <c r="O148" s="3"/>
      <c r="P148" s="3"/>
      <c r="Q148" s="3"/>
      <c r="R148" s="3"/>
      <c r="S148" s="3"/>
      <c r="T148" s="3"/>
      <c r="U148" s="61"/>
      <c r="V148" s="3"/>
      <c r="W148" s="3"/>
      <c r="X148" s="3"/>
      <c r="Y148" s="3"/>
      <c r="Z148" s="3"/>
      <c r="AA148" s="2"/>
    </row>
    <row r="149" spans="1:27" s="7" customFormat="1" ht="15">
      <c r="A149" s="177" t="s">
        <v>98</v>
      </c>
      <c r="B149" s="188">
        <f>'Open Int.'!E149</f>
        <v>111650</v>
      </c>
      <c r="C149" s="189">
        <f>'Open Int.'!F149</f>
        <v>7150</v>
      </c>
      <c r="D149" s="190">
        <f>'Open Int.'!H149</f>
        <v>9350</v>
      </c>
      <c r="E149" s="329">
        <f>'Open Int.'!I149</f>
        <v>550</v>
      </c>
      <c r="F149" s="191">
        <f>IF('Open Int.'!E149=0,0,'Open Int.'!H149/'Open Int.'!E149)</f>
        <v>0.08374384236453201</v>
      </c>
      <c r="G149" s="155">
        <v>0.08421052631578947</v>
      </c>
      <c r="H149" s="170">
        <f t="shared" si="4"/>
        <v>-0.005541871921182304</v>
      </c>
      <c r="I149" s="185">
        <f>IF(Volume!D149=0,0,Volume!F149/Volume!D149)</f>
        <v>0.05263157894736842</v>
      </c>
      <c r="J149" s="176">
        <v>0.03773584905660377</v>
      </c>
      <c r="K149" s="170">
        <f t="shared" si="5"/>
        <v>0.3947368421052631</v>
      </c>
      <c r="L149" s="60"/>
      <c r="M149" s="6"/>
      <c r="N149" s="59"/>
      <c r="O149" s="3"/>
      <c r="P149" s="3"/>
      <c r="Q149" s="3"/>
      <c r="R149" s="3"/>
      <c r="S149" s="3"/>
      <c r="T149" s="3"/>
      <c r="U149" s="61"/>
      <c r="V149" s="3"/>
      <c r="W149" s="3"/>
      <c r="X149" s="3"/>
      <c r="Y149" s="3"/>
      <c r="Z149" s="3"/>
      <c r="AA149" s="2"/>
    </row>
    <row r="150" spans="1:27" s="7" customFormat="1" ht="15">
      <c r="A150" s="177" t="s">
        <v>149</v>
      </c>
      <c r="B150" s="188">
        <f>'Open Int.'!E150</f>
        <v>489500</v>
      </c>
      <c r="C150" s="189">
        <f>'Open Int.'!F150</f>
        <v>41800</v>
      </c>
      <c r="D150" s="190">
        <f>'Open Int.'!H150</f>
        <v>85250</v>
      </c>
      <c r="E150" s="329">
        <f>'Open Int.'!I150</f>
        <v>7700</v>
      </c>
      <c r="F150" s="191">
        <f>IF('Open Int.'!E150=0,0,'Open Int.'!H150/'Open Int.'!E150)</f>
        <v>0.17415730337078653</v>
      </c>
      <c r="G150" s="155">
        <v>0.1732186732186732</v>
      </c>
      <c r="H150" s="170">
        <f t="shared" si="4"/>
        <v>0.005418758466810218</v>
      </c>
      <c r="I150" s="185">
        <f>IF(Volume!D150=0,0,Volume!F150/Volume!D150)</f>
        <v>0.10401891252955082</v>
      </c>
      <c r="J150" s="176">
        <v>0.10619469026548672</v>
      </c>
      <c r="K150" s="170">
        <f t="shared" si="5"/>
        <v>-0.02048857368006305</v>
      </c>
      <c r="L150" s="60"/>
      <c r="M150" s="6"/>
      <c r="N150" s="59"/>
      <c r="O150" s="3"/>
      <c r="P150" s="3"/>
      <c r="Q150" s="3"/>
      <c r="R150" s="3"/>
      <c r="S150" s="3"/>
      <c r="T150" s="3"/>
      <c r="U150" s="61"/>
      <c r="V150" s="3"/>
      <c r="W150" s="3"/>
      <c r="X150" s="3"/>
      <c r="Y150" s="3"/>
      <c r="Z150" s="3"/>
      <c r="AA150" s="2"/>
    </row>
    <row r="151" spans="1:29" s="58" customFormat="1" ht="15">
      <c r="A151" s="177" t="s">
        <v>203</v>
      </c>
      <c r="B151" s="188">
        <f>'Open Int.'!E151</f>
        <v>1337400</v>
      </c>
      <c r="C151" s="189">
        <f>'Open Int.'!F151</f>
        <v>271950</v>
      </c>
      <c r="D151" s="190">
        <f>'Open Int.'!H151</f>
        <v>326250</v>
      </c>
      <c r="E151" s="329">
        <f>'Open Int.'!I151</f>
        <v>43650</v>
      </c>
      <c r="F151" s="191">
        <f>IF('Open Int.'!E151=0,0,'Open Int.'!H151/'Open Int.'!E151)</f>
        <v>0.2439434724091521</v>
      </c>
      <c r="G151" s="155">
        <v>0.2652400394199634</v>
      </c>
      <c r="H151" s="170">
        <f t="shared" si="4"/>
        <v>-0.0802916748820555</v>
      </c>
      <c r="I151" s="185">
        <f>IF(Volume!D151=0,0,Volume!F151/Volume!D151)</f>
        <v>0.25804057397328056</v>
      </c>
      <c r="J151" s="176">
        <v>0.34879227053140094</v>
      </c>
      <c r="K151" s="170">
        <f t="shared" si="5"/>
        <v>-0.2601883820987662</v>
      </c>
      <c r="L151" s="60"/>
      <c r="M151" s="6"/>
      <c r="N151" s="59"/>
      <c r="O151" s="3"/>
      <c r="P151" s="3"/>
      <c r="Q151" s="3"/>
      <c r="R151" s="3"/>
      <c r="S151" s="3"/>
      <c r="T151" s="3"/>
      <c r="U151" s="61"/>
      <c r="V151" s="3"/>
      <c r="W151" s="3"/>
      <c r="X151" s="3"/>
      <c r="Y151" s="3"/>
      <c r="Z151" s="3"/>
      <c r="AA151" s="2"/>
      <c r="AB151" s="78"/>
      <c r="AC151" s="77"/>
    </row>
    <row r="152" spans="1:27" s="7" customFormat="1" ht="15">
      <c r="A152" s="177" t="s">
        <v>298</v>
      </c>
      <c r="B152" s="188">
        <f>'Open Int.'!E152</f>
        <v>15000</v>
      </c>
      <c r="C152" s="189">
        <f>'Open Int.'!F152</f>
        <v>1000</v>
      </c>
      <c r="D152" s="190">
        <f>'Open Int.'!H152</f>
        <v>1000</v>
      </c>
      <c r="E152" s="329">
        <f>'Open Int.'!I152</f>
        <v>0</v>
      </c>
      <c r="F152" s="191">
        <f>IF('Open Int.'!E152=0,0,'Open Int.'!H152/'Open Int.'!E152)</f>
        <v>0.06666666666666667</v>
      </c>
      <c r="G152" s="155">
        <v>0.07142857142857142</v>
      </c>
      <c r="H152" s="170">
        <f t="shared" si="4"/>
        <v>-0.06666666666666662</v>
      </c>
      <c r="I152" s="185">
        <f>IF(Volume!D152=0,0,Volume!F152/Volume!D152)</f>
        <v>0</v>
      </c>
      <c r="J152" s="176">
        <v>0</v>
      </c>
      <c r="K152" s="170">
        <f t="shared" si="5"/>
        <v>0</v>
      </c>
      <c r="L152" s="60"/>
      <c r="M152" s="6"/>
      <c r="N152" s="59"/>
      <c r="O152" s="3"/>
      <c r="P152" s="3"/>
      <c r="Q152" s="3"/>
      <c r="R152" s="3"/>
      <c r="S152" s="3"/>
      <c r="T152" s="3"/>
      <c r="U152" s="61"/>
      <c r="V152" s="3"/>
      <c r="W152" s="3"/>
      <c r="X152" s="3"/>
      <c r="Y152" s="3"/>
      <c r="Z152" s="3"/>
      <c r="AA152" s="2"/>
    </row>
    <row r="153" spans="1:27" s="7" customFormat="1" ht="15">
      <c r="A153" s="177" t="s">
        <v>426</v>
      </c>
      <c r="B153" s="188">
        <f>'Open Int.'!E153</f>
        <v>16859700</v>
      </c>
      <c r="C153" s="189">
        <f>'Open Int.'!F153</f>
        <v>1215500</v>
      </c>
      <c r="D153" s="190">
        <f>'Open Int.'!H153</f>
        <v>2388100</v>
      </c>
      <c r="E153" s="329">
        <f>'Open Int.'!I153</f>
        <v>235950</v>
      </c>
      <c r="F153" s="191">
        <f>IF('Open Int.'!E153=0,0,'Open Int.'!H153/'Open Int.'!E153)</f>
        <v>0.14164546225614927</v>
      </c>
      <c r="G153" s="155">
        <v>0.13756855575868374</v>
      </c>
      <c r="H153" s="170">
        <f t="shared" si="4"/>
        <v>0.02963545321081257</v>
      </c>
      <c r="I153" s="185">
        <f>IF(Volume!D153=0,0,Volume!F153/Volume!D153)</f>
        <v>0.15384615384615385</v>
      </c>
      <c r="J153" s="176">
        <v>0.12327188940092165</v>
      </c>
      <c r="K153" s="170">
        <f t="shared" si="5"/>
        <v>0.24802300503235097</v>
      </c>
      <c r="L153" s="60"/>
      <c r="M153" s="6"/>
      <c r="N153" s="59"/>
      <c r="O153" s="3"/>
      <c r="P153" s="3"/>
      <c r="Q153" s="3"/>
      <c r="R153" s="3"/>
      <c r="S153" s="3"/>
      <c r="T153" s="3"/>
      <c r="U153" s="61"/>
      <c r="V153" s="3"/>
      <c r="W153" s="3"/>
      <c r="X153" s="3"/>
      <c r="Y153" s="3"/>
      <c r="Z153" s="3"/>
      <c r="AA153" s="2"/>
    </row>
    <row r="154" spans="1:27" s="7" customFormat="1" ht="15">
      <c r="A154" s="177" t="s">
        <v>427</v>
      </c>
      <c r="B154" s="188">
        <f>'Open Int.'!E154</f>
        <v>3600</v>
      </c>
      <c r="C154" s="189">
        <f>'Open Int.'!F154</f>
        <v>900</v>
      </c>
      <c r="D154" s="190">
        <f>'Open Int.'!H154</f>
        <v>0</v>
      </c>
      <c r="E154" s="329">
        <f>'Open Int.'!I154</f>
        <v>0</v>
      </c>
      <c r="F154" s="191">
        <f>IF('Open Int.'!E154=0,0,'Open Int.'!H154/'Open Int.'!E154)</f>
        <v>0</v>
      </c>
      <c r="G154" s="155">
        <v>0</v>
      </c>
      <c r="H154" s="170">
        <f t="shared" si="4"/>
        <v>0</v>
      </c>
      <c r="I154" s="185">
        <f>IF(Volume!D154=0,0,Volume!F154/Volume!D154)</f>
        <v>0</v>
      </c>
      <c r="J154" s="176">
        <v>0</v>
      </c>
      <c r="K154" s="170">
        <f t="shared" si="5"/>
        <v>0</v>
      </c>
      <c r="L154" s="60"/>
      <c r="M154" s="6"/>
      <c r="N154" s="59"/>
      <c r="O154" s="3"/>
      <c r="P154" s="3"/>
      <c r="Q154" s="3"/>
      <c r="R154" s="3"/>
      <c r="S154" s="3"/>
      <c r="T154" s="3"/>
      <c r="U154" s="61"/>
      <c r="V154" s="3"/>
      <c r="W154" s="3"/>
      <c r="X154" s="3"/>
      <c r="Y154" s="3"/>
      <c r="Z154" s="3"/>
      <c r="AA154" s="2"/>
    </row>
    <row r="155" spans="1:29" s="58" customFormat="1" ht="15">
      <c r="A155" s="177" t="s">
        <v>216</v>
      </c>
      <c r="B155" s="188">
        <f>'Open Int.'!E155</f>
        <v>13105200</v>
      </c>
      <c r="C155" s="189">
        <f>'Open Int.'!F155</f>
        <v>1249550</v>
      </c>
      <c r="D155" s="190">
        <f>'Open Int.'!H155</f>
        <v>2147350</v>
      </c>
      <c r="E155" s="329">
        <f>'Open Int.'!I155</f>
        <v>187600</v>
      </c>
      <c r="F155" s="191">
        <f>IF('Open Int.'!E155=0,0,'Open Int.'!H155/'Open Int.'!E155)</f>
        <v>0.16385480572597136</v>
      </c>
      <c r="G155" s="155">
        <v>0.16530093246679853</v>
      </c>
      <c r="H155" s="170">
        <f t="shared" si="4"/>
        <v>-0.00874844877912368</v>
      </c>
      <c r="I155" s="185">
        <f>IF(Volume!D155=0,0,Volume!F155/Volume!D155)</f>
        <v>0.15604801477377656</v>
      </c>
      <c r="J155" s="176">
        <v>0.11289602855867917</v>
      </c>
      <c r="K155" s="170">
        <f t="shared" si="5"/>
        <v>0.38222767236376776</v>
      </c>
      <c r="L155" s="60"/>
      <c r="M155" s="6"/>
      <c r="N155" s="59"/>
      <c r="O155" s="3"/>
      <c r="P155" s="3"/>
      <c r="Q155" s="3"/>
      <c r="R155" s="3"/>
      <c r="S155" s="3"/>
      <c r="T155" s="3"/>
      <c r="U155" s="61"/>
      <c r="V155" s="3"/>
      <c r="W155" s="3"/>
      <c r="X155" s="3"/>
      <c r="Y155" s="3"/>
      <c r="Z155" s="3"/>
      <c r="AA155" s="2"/>
      <c r="AB155" s="78"/>
      <c r="AC155" s="77"/>
    </row>
    <row r="156" spans="1:29" s="58" customFormat="1" ht="15">
      <c r="A156" s="177" t="s">
        <v>235</v>
      </c>
      <c r="B156" s="188">
        <f>'Open Int.'!E156</f>
        <v>4900500</v>
      </c>
      <c r="C156" s="189">
        <f>'Open Int.'!F156</f>
        <v>961200</v>
      </c>
      <c r="D156" s="190">
        <f>'Open Int.'!H156</f>
        <v>1571400</v>
      </c>
      <c r="E156" s="329">
        <f>'Open Int.'!I156</f>
        <v>243000</v>
      </c>
      <c r="F156" s="191">
        <f>IF('Open Int.'!E156=0,0,'Open Int.'!H156/'Open Int.'!E156)</f>
        <v>0.32066115702479336</v>
      </c>
      <c r="G156" s="155">
        <v>0.33721727210418095</v>
      </c>
      <c r="H156" s="170">
        <f t="shared" si="4"/>
        <v>-0.04909628435127336</v>
      </c>
      <c r="I156" s="185">
        <f>IF(Volume!D156=0,0,Volume!F156/Volume!D156)</f>
        <v>0.2018348623853211</v>
      </c>
      <c r="J156" s="176">
        <v>0.422680412371134</v>
      </c>
      <c r="K156" s="170">
        <f t="shared" si="5"/>
        <v>-0.5224882524054598</v>
      </c>
      <c r="L156" s="60"/>
      <c r="M156" s="6"/>
      <c r="N156" s="59"/>
      <c r="O156" s="3"/>
      <c r="P156" s="3"/>
      <c r="Q156" s="3"/>
      <c r="R156" s="3"/>
      <c r="S156" s="3"/>
      <c r="T156" s="3"/>
      <c r="U156" s="61"/>
      <c r="V156" s="3"/>
      <c r="W156" s="3"/>
      <c r="X156" s="3"/>
      <c r="Y156" s="3"/>
      <c r="Z156" s="3"/>
      <c r="AA156" s="2"/>
      <c r="AB156" s="78"/>
      <c r="AC156" s="77"/>
    </row>
    <row r="157" spans="1:29" s="58" customFormat="1" ht="15">
      <c r="A157" s="177" t="s">
        <v>204</v>
      </c>
      <c r="B157" s="188">
        <f>'Open Int.'!E157</f>
        <v>676200</v>
      </c>
      <c r="C157" s="189">
        <f>'Open Int.'!F157</f>
        <v>72600</v>
      </c>
      <c r="D157" s="190">
        <f>'Open Int.'!H157</f>
        <v>198600</v>
      </c>
      <c r="E157" s="329">
        <f>'Open Int.'!I157</f>
        <v>108000</v>
      </c>
      <c r="F157" s="191">
        <f>IF('Open Int.'!E157=0,0,'Open Int.'!H157/'Open Int.'!E157)</f>
        <v>0.2937000887311446</v>
      </c>
      <c r="G157" s="155">
        <v>0.15009940357852883</v>
      </c>
      <c r="H157" s="170">
        <f t="shared" si="4"/>
        <v>0.9567039024074933</v>
      </c>
      <c r="I157" s="185">
        <f>IF(Volume!D157=0,0,Volume!F157/Volume!D157)</f>
        <v>0.2575227431770469</v>
      </c>
      <c r="J157" s="176">
        <v>0.1216867469879518</v>
      </c>
      <c r="K157" s="170">
        <f t="shared" si="5"/>
        <v>1.116276008286623</v>
      </c>
      <c r="L157" s="60"/>
      <c r="M157" s="6"/>
      <c r="N157" s="59"/>
      <c r="O157" s="3"/>
      <c r="P157" s="3"/>
      <c r="Q157" s="3"/>
      <c r="R157" s="3"/>
      <c r="S157" s="3"/>
      <c r="T157" s="3"/>
      <c r="U157" s="61"/>
      <c r="V157" s="3"/>
      <c r="W157" s="3"/>
      <c r="X157" s="3"/>
      <c r="Y157" s="3"/>
      <c r="Z157" s="3"/>
      <c r="AA157" s="2"/>
      <c r="AB157" s="78"/>
      <c r="AC157" s="77"/>
    </row>
    <row r="158" spans="1:27" s="7" customFormat="1" ht="15">
      <c r="A158" s="177" t="s">
        <v>205</v>
      </c>
      <c r="B158" s="188">
        <f>'Open Int.'!E158</f>
        <v>673250</v>
      </c>
      <c r="C158" s="189">
        <f>'Open Int.'!F158</f>
        <v>132500</v>
      </c>
      <c r="D158" s="190">
        <f>'Open Int.'!H158</f>
        <v>309000</v>
      </c>
      <c r="E158" s="329">
        <f>'Open Int.'!I158</f>
        <v>-4750</v>
      </c>
      <c r="F158" s="191">
        <f>IF('Open Int.'!E158=0,0,'Open Int.'!H158/'Open Int.'!E158)</f>
        <v>0.4589676940215373</v>
      </c>
      <c r="G158" s="155">
        <v>0.5802126675913084</v>
      </c>
      <c r="H158" s="170">
        <f t="shared" si="4"/>
        <v>-0.20896643651905566</v>
      </c>
      <c r="I158" s="185">
        <f>IF(Volume!D158=0,0,Volume!F158/Volume!D158)</f>
        <v>0.5125408942202835</v>
      </c>
      <c r="J158" s="176">
        <v>0.6675126903553299</v>
      </c>
      <c r="K158" s="170">
        <f t="shared" si="5"/>
        <v>-0.23216307101600112</v>
      </c>
      <c r="L158" s="60"/>
      <c r="M158" s="6"/>
      <c r="N158" s="59"/>
      <c r="O158" s="3"/>
      <c r="P158" s="3"/>
      <c r="Q158" s="3"/>
      <c r="R158" s="3"/>
      <c r="S158" s="3"/>
      <c r="T158" s="3"/>
      <c r="U158" s="61"/>
      <c r="V158" s="3"/>
      <c r="W158" s="3"/>
      <c r="X158" s="3"/>
      <c r="Y158" s="3"/>
      <c r="Z158" s="3"/>
      <c r="AA158" s="2"/>
    </row>
    <row r="159" spans="1:27" s="7" customFormat="1" ht="15">
      <c r="A159" s="177" t="s">
        <v>37</v>
      </c>
      <c r="B159" s="188">
        <f>'Open Int.'!E159</f>
        <v>41600</v>
      </c>
      <c r="C159" s="189">
        <f>'Open Int.'!F159</f>
        <v>6400</v>
      </c>
      <c r="D159" s="190">
        <f>'Open Int.'!H159</f>
        <v>0</v>
      </c>
      <c r="E159" s="329">
        <f>'Open Int.'!I159</f>
        <v>0</v>
      </c>
      <c r="F159" s="191">
        <f>IF('Open Int.'!E159=0,0,'Open Int.'!H159/'Open Int.'!E159)</f>
        <v>0</v>
      </c>
      <c r="G159" s="155">
        <v>0</v>
      </c>
      <c r="H159" s="170">
        <f t="shared" si="4"/>
        <v>0</v>
      </c>
      <c r="I159" s="185">
        <f>IF(Volume!D159=0,0,Volume!F159/Volume!D159)</f>
        <v>0</v>
      </c>
      <c r="J159" s="176">
        <v>0</v>
      </c>
      <c r="K159" s="170">
        <f t="shared" si="5"/>
        <v>0</v>
      </c>
      <c r="L159" s="60"/>
      <c r="M159" s="6"/>
      <c r="N159" s="59"/>
      <c r="O159" s="3"/>
      <c r="P159" s="3"/>
      <c r="Q159" s="3"/>
      <c r="R159" s="3"/>
      <c r="S159" s="3"/>
      <c r="T159" s="3"/>
      <c r="U159" s="61"/>
      <c r="V159" s="3"/>
      <c r="W159" s="3"/>
      <c r="X159" s="3"/>
      <c r="Y159" s="3"/>
      <c r="Z159" s="3"/>
      <c r="AA159" s="2"/>
    </row>
    <row r="160" spans="1:29" s="58" customFormat="1" ht="15">
      <c r="A160" s="177" t="s">
        <v>299</v>
      </c>
      <c r="B160" s="188">
        <f>'Open Int.'!E160</f>
        <v>96750</v>
      </c>
      <c r="C160" s="189">
        <f>'Open Int.'!F160</f>
        <v>18000</v>
      </c>
      <c r="D160" s="190">
        <f>'Open Int.'!H160</f>
        <v>0</v>
      </c>
      <c r="E160" s="329">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7" t="s">
        <v>428</v>
      </c>
      <c r="B161" s="188">
        <f>'Open Int.'!E161</f>
        <v>0</v>
      </c>
      <c r="C161" s="189">
        <f>'Open Int.'!F161</f>
        <v>0</v>
      </c>
      <c r="D161" s="190">
        <f>'Open Int.'!H161</f>
        <v>0</v>
      </c>
      <c r="E161" s="329">
        <f>'Open Int.'!I161</f>
        <v>0</v>
      </c>
      <c r="F161" s="191">
        <f>IF('Open Int.'!E161=0,0,'Open Int.'!H161/'Open Int.'!E161)</f>
        <v>0</v>
      </c>
      <c r="G161" s="155">
        <v>0</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7" s="7" customFormat="1" ht="15">
      <c r="A162" s="177" t="s">
        <v>228</v>
      </c>
      <c r="B162" s="188">
        <f>'Open Int.'!E162</f>
        <v>2256</v>
      </c>
      <c r="C162" s="189">
        <f>'Open Int.'!F162</f>
        <v>0</v>
      </c>
      <c r="D162" s="190">
        <f>'Open Int.'!H162</f>
        <v>376</v>
      </c>
      <c r="E162" s="329">
        <f>'Open Int.'!I162</f>
        <v>0</v>
      </c>
      <c r="F162" s="191">
        <f>IF('Open Int.'!E162=0,0,'Open Int.'!H162/'Open Int.'!E162)</f>
        <v>0.16666666666666666</v>
      </c>
      <c r="G162" s="155">
        <v>0.16666666666666666</v>
      </c>
      <c r="H162" s="170">
        <f t="shared" si="4"/>
        <v>0</v>
      </c>
      <c r="I162" s="185">
        <f>IF(Volume!D162=0,0,Volume!F162/Volume!D162)</f>
        <v>0</v>
      </c>
      <c r="J162" s="176">
        <v>0</v>
      </c>
      <c r="K162" s="170">
        <f t="shared" si="5"/>
        <v>0</v>
      </c>
      <c r="L162" s="60"/>
      <c r="M162" s="6"/>
      <c r="N162" s="59"/>
      <c r="O162" s="3"/>
      <c r="P162" s="3"/>
      <c r="Q162" s="3"/>
      <c r="R162" s="3"/>
      <c r="S162" s="3"/>
      <c r="T162" s="3"/>
      <c r="U162" s="61"/>
      <c r="V162" s="3"/>
      <c r="W162" s="3"/>
      <c r="X162" s="3"/>
      <c r="Y162" s="3"/>
      <c r="Z162" s="3"/>
      <c r="AA162" s="2"/>
    </row>
    <row r="163" spans="1:27" s="7" customFormat="1" ht="15">
      <c r="A163" s="177" t="s">
        <v>429</v>
      </c>
      <c r="B163" s="188">
        <f>'Open Int.'!E163</f>
        <v>36400</v>
      </c>
      <c r="C163" s="189">
        <f>'Open Int.'!F163</f>
        <v>-2600</v>
      </c>
      <c r="D163" s="190">
        <f>'Open Int.'!H163</f>
        <v>0</v>
      </c>
      <c r="E163" s="329">
        <f>'Open Int.'!I163</f>
        <v>0</v>
      </c>
      <c r="F163" s="191">
        <f>IF('Open Int.'!E163=0,0,'Open Int.'!H163/'Open Int.'!E163)</f>
        <v>0</v>
      </c>
      <c r="G163" s="155">
        <v>0</v>
      </c>
      <c r="H163" s="170">
        <f t="shared" si="4"/>
        <v>0</v>
      </c>
      <c r="I163" s="185">
        <f>IF(Volume!D163=0,0,Volume!F163/Volume!D163)</f>
        <v>0</v>
      </c>
      <c r="J163" s="176">
        <v>0</v>
      </c>
      <c r="K163" s="170">
        <f t="shared" si="5"/>
        <v>0</v>
      </c>
      <c r="L163" s="60"/>
      <c r="M163" s="6"/>
      <c r="N163" s="59"/>
      <c r="O163" s="3"/>
      <c r="P163" s="3"/>
      <c r="Q163" s="3"/>
      <c r="R163" s="3"/>
      <c r="S163" s="3"/>
      <c r="T163" s="3"/>
      <c r="U163" s="61"/>
      <c r="V163" s="3"/>
      <c r="W163" s="3"/>
      <c r="X163" s="3"/>
      <c r="Y163" s="3"/>
      <c r="Z163" s="3"/>
      <c r="AA163" s="2"/>
    </row>
    <row r="164" spans="1:29" s="58" customFormat="1" ht="15">
      <c r="A164" s="177" t="s">
        <v>276</v>
      </c>
      <c r="B164" s="188">
        <f>'Open Int.'!E164</f>
        <v>350</v>
      </c>
      <c r="C164" s="189">
        <f>'Open Int.'!F164</f>
        <v>0</v>
      </c>
      <c r="D164" s="190">
        <f>'Open Int.'!H164</f>
        <v>0</v>
      </c>
      <c r="E164" s="329">
        <f>'Open Int.'!I164</f>
        <v>0</v>
      </c>
      <c r="F164" s="191">
        <f>IF('Open Int.'!E164=0,0,'Open Int.'!H164/'Open Int.'!E164)</f>
        <v>0</v>
      </c>
      <c r="G164" s="155">
        <v>0</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c r="AB164" s="78"/>
      <c r="AC164" s="77"/>
    </row>
    <row r="165" spans="1:27" s="7" customFormat="1" ht="15">
      <c r="A165" s="177" t="s">
        <v>180</v>
      </c>
      <c r="B165" s="188">
        <f>'Open Int.'!E165</f>
        <v>259500</v>
      </c>
      <c r="C165" s="189">
        <f>'Open Int.'!F165</f>
        <v>39000</v>
      </c>
      <c r="D165" s="190">
        <f>'Open Int.'!H165</f>
        <v>33000</v>
      </c>
      <c r="E165" s="329">
        <f>'Open Int.'!I165</f>
        <v>4500</v>
      </c>
      <c r="F165" s="191">
        <f>IF('Open Int.'!E165=0,0,'Open Int.'!H165/'Open Int.'!E165)</f>
        <v>0.12716763005780346</v>
      </c>
      <c r="G165" s="155">
        <v>0.1292517006802721</v>
      </c>
      <c r="H165" s="170">
        <f t="shared" si="4"/>
        <v>-0.016124125342257475</v>
      </c>
      <c r="I165" s="185">
        <f>IF(Volume!D165=0,0,Volume!F165/Volume!D165)</f>
        <v>0.03278688524590164</v>
      </c>
      <c r="J165" s="176">
        <v>0.06329113924050633</v>
      </c>
      <c r="K165" s="170">
        <f t="shared" si="5"/>
        <v>-0.4819672131147541</v>
      </c>
      <c r="L165" s="60"/>
      <c r="M165" s="6"/>
      <c r="N165" s="59"/>
      <c r="O165" s="3"/>
      <c r="P165" s="3"/>
      <c r="Q165" s="3"/>
      <c r="R165" s="3"/>
      <c r="S165" s="3"/>
      <c r="T165" s="3"/>
      <c r="U165" s="61"/>
      <c r="V165" s="3"/>
      <c r="W165" s="3"/>
      <c r="X165" s="3"/>
      <c r="Y165" s="3"/>
      <c r="Z165" s="3"/>
      <c r="AA165" s="2"/>
    </row>
    <row r="166" spans="1:27" s="7" customFormat="1" ht="15">
      <c r="A166" s="177" t="s">
        <v>181</v>
      </c>
      <c r="B166" s="188">
        <f>'Open Int.'!E166</f>
        <v>0</v>
      </c>
      <c r="C166" s="189">
        <f>'Open Int.'!F166</f>
        <v>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row>
    <row r="167" spans="1:27" s="7" customFormat="1" ht="15">
      <c r="A167" s="177" t="s">
        <v>150</v>
      </c>
      <c r="B167" s="188">
        <f>'Open Int.'!E167</f>
        <v>17520</v>
      </c>
      <c r="C167" s="189">
        <f>'Open Int.'!F167</f>
        <v>1752</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row>
    <row r="168" spans="1:27" s="7" customFormat="1" ht="15">
      <c r="A168" s="177" t="s">
        <v>430</v>
      </c>
      <c r="B168" s="188">
        <f>'Open Int.'!E168</f>
        <v>88750</v>
      </c>
      <c r="C168" s="189">
        <f>'Open Int.'!F168</f>
        <v>0</v>
      </c>
      <c r="D168" s="190">
        <f>'Open Int.'!H168</f>
        <v>0</v>
      </c>
      <c r="E168" s="329">
        <f>'Open Int.'!I168</f>
        <v>0</v>
      </c>
      <c r="F168" s="191">
        <f>IF('Open Int.'!E168=0,0,'Open Int.'!H168/'Open Int.'!E168)</f>
        <v>0</v>
      </c>
      <c r="G168" s="155">
        <v>0</v>
      </c>
      <c r="H168" s="170">
        <f t="shared" si="4"/>
        <v>0</v>
      </c>
      <c r="I168" s="185">
        <f>IF(Volume!D168=0,0,Volume!F168/Volume!D168)</f>
        <v>0</v>
      </c>
      <c r="J168" s="176">
        <v>0</v>
      </c>
      <c r="K168" s="170">
        <f t="shared" si="5"/>
        <v>0</v>
      </c>
      <c r="L168" s="60"/>
      <c r="M168" s="6"/>
      <c r="N168" s="59"/>
      <c r="O168" s="3"/>
      <c r="P168" s="3"/>
      <c r="Q168" s="3"/>
      <c r="R168" s="3"/>
      <c r="S168" s="3"/>
      <c r="T168" s="3"/>
      <c r="U168" s="61"/>
      <c r="V168" s="3"/>
      <c r="W168" s="3"/>
      <c r="X168" s="3"/>
      <c r="Y168" s="3"/>
      <c r="Z168" s="3"/>
      <c r="AA168" s="2"/>
    </row>
    <row r="169" spans="1:27" s="7" customFormat="1" ht="15">
      <c r="A169" s="177" t="s">
        <v>431</v>
      </c>
      <c r="B169" s="188">
        <f>'Open Int.'!E169</f>
        <v>5250</v>
      </c>
      <c r="C169" s="189">
        <f>'Open Int.'!F169</f>
        <v>1050</v>
      </c>
      <c r="D169" s="190">
        <f>'Open Int.'!H169</f>
        <v>1050</v>
      </c>
      <c r="E169" s="329">
        <f>'Open Int.'!I169</f>
        <v>1050</v>
      </c>
      <c r="F169" s="191">
        <f>IF('Open Int.'!E169=0,0,'Open Int.'!H169/'Open Int.'!E169)</f>
        <v>0.2</v>
      </c>
      <c r="G169" s="155">
        <v>0</v>
      </c>
      <c r="H169" s="170">
        <f t="shared" si="4"/>
        <v>0</v>
      </c>
      <c r="I169" s="185">
        <f>IF(Volume!D169=0,0,Volume!F169/Volume!D169)</f>
        <v>0.3333333333333333</v>
      </c>
      <c r="J169" s="176">
        <v>0</v>
      </c>
      <c r="K169" s="170">
        <f t="shared" si="5"/>
        <v>0</v>
      </c>
      <c r="L169" s="60"/>
      <c r="M169" s="6"/>
      <c r="N169" s="59"/>
      <c r="O169" s="3"/>
      <c r="P169" s="3"/>
      <c r="Q169" s="3"/>
      <c r="R169" s="3"/>
      <c r="S169" s="3"/>
      <c r="T169" s="3"/>
      <c r="U169" s="61"/>
      <c r="V169" s="3"/>
      <c r="W169" s="3"/>
      <c r="X169" s="3"/>
      <c r="Y169" s="3"/>
      <c r="Z169" s="3"/>
      <c r="AA169" s="2"/>
    </row>
    <row r="170" spans="1:27" s="7" customFormat="1" ht="15">
      <c r="A170" s="177" t="s">
        <v>151</v>
      </c>
      <c r="B170" s="188">
        <f>'Open Int.'!E170</f>
        <v>0</v>
      </c>
      <c r="C170" s="189">
        <f>'Open Int.'!F170</f>
        <v>0</v>
      </c>
      <c r="D170" s="190">
        <f>'Open Int.'!H170</f>
        <v>0</v>
      </c>
      <c r="E170" s="329">
        <f>'Open Int.'!I170</f>
        <v>0</v>
      </c>
      <c r="F170" s="191">
        <f>IF('Open Int.'!E170=0,0,'Open Int.'!H170/'Open Int.'!E170)</f>
        <v>0</v>
      </c>
      <c r="G170" s="155">
        <v>0</v>
      </c>
      <c r="H170" s="170">
        <f t="shared" si="4"/>
        <v>0</v>
      </c>
      <c r="I170" s="185">
        <f>IF(Volume!D170=0,0,Volume!F170/Volume!D170)</f>
        <v>0</v>
      </c>
      <c r="J170" s="176">
        <v>0</v>
      </c>
      <c r="K170" s="170">
        <f t="shared" si="5"/>
        <v>0</v>
      </c>
      <c r="L170" s="60"/>
      <c r="M170" s="6"/>
      <c r="N170" s="59"/>
      <c r="O170" s="3"/>
      <c r="P170" s="3"/>
      <c r="Q170" s="3"/>
      <c r="R170" s="3"/>
      <c r="S170" s="3"/>
      <c r="T170" s="3"/>
      <c r="U170" s="61"/>
      <c r="V170" s="3"/>
      <c r="W170" s="3"/>
      <c r="X170" s="3"/>
      <c r="Y170" s="3"/>
      <c r="Z170" s="3"/>
      <c r="AA170" s="2"/>
    </row>
    <row r="171" spans="1:27" s="7" customFormat="1" ht="15">
      <c r="A171" s="177" t="s">
        <v>214</v>
      </c>
      <c r="B171" s="188">
        <f>'Open Int.'!E171</f>
        <v>0</v>
      </c>
      <c r="C171" s="189">
        <f>'Open Int.'!F171</f>
        <v>0</v>
      </c>
      <c r="D171" s="190">
        <f>'Open Int.'!H171</f>
        <v>0</v>
      </c>
      <c r="E171" s="329">
        <f>'Open Int.'!I171</f>
        <v>0</v>
      </c>
      <c r="F171" s="191">
        <f>IF('Open Int.'!E171=0,0,'Open Int.'!H171/'Open Int.'!E171)</f>
        <v>0</v>
      </c>
      <c r="G171" s="155">
        <v>0</v>
      </c>
      <c r="H171" s="170">
        <f t="shared" si="4"/>
        <v>0</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9" s="58" customFormat="1" ht="15">
      <c r="A172" s="177" t="s">
        <v>229</v>
      </c>
      <c r="B172" s="188">
        <f>'Open Int.'!E172</f>
        <v>8200</v>
      </c>
      <c r="C172" s="189">
        <f>'Open Int.'!F172</f>
        <v>1600</v>
      </c>
      <c r="D172" s="190">
        <f>'Open Int.'!H172</f>
        <v>1200</v>
      </c>
      <c r="E172" s="329">
        <f>'Open Int.'!I172</f>
        <v>600</v>
      </c>
      <c r="F172" s="191">
        <f>IF('Open Int.'!E172=0,0,'Open Int.'!H172/'Open Int.'!E172)</f>
        <v>0.14634146341463414</v>
      </c>
      <c r="G172" s="155">
        <v>0.09090909090909091</v>
      </c>
      <c r="H172" s="170">
        <f t="shared" si="4"/>
        <v>0.6097560975609755</v>
      </c>
      <c r="I172" s="185">
        <f>IF(Volume!D172=0,0,Volume!F172/Volume!D172)</f>
        <v>0.19230769230769232</v>
      </c>
      <c r="J172" s="176">
        <v>0.3333333333333333</v>
      </c>
      <c r="K172" s="170">
        <f t="shared" si="5"/>
        <v>-0.423076923076923</v>
      </c>
      <c r="L172" s="60"/>
      <c r="M172" s="6"/>
      <c r="N172" s="59"/>
      <c r="O172" s="3"/>
      <c r="P172" s="3"/>
      <c r="Q172" s="3"/>
      <c r="R172" s="3"/>
      <c r="S172" s="3"/>
      <c r="T172" s="3"/>
      <c r="U172" s="61"/>
      <c r="V172" s="3"/>
      <c r="W172" s="3"/>
      <c r="X172" s="3"/>
      <c r="Y172" s="3"/>
      <c r="Z172" s="3"/>
      <c r="AA172" s="2"/>
      <c r="AB172" s="78"/>
      <c r="AC172" s="77"/>
    </row>
    <row r="173" spans="1:27" s="7" customFormat="1" ht="15">
      <c r="A173" s="177" t="s">
        <v>91</v>
      </c>
      <c r="B173" s="188">
        <f>'Open Int.'!E173</f>
        <v>410400</v>
      </c>
      <c r="C173" s="189">
        <f>'Open Int.'!F173</f>
        <v>34200</v>
      </c>
      <c r="D173" s="190">
        <f>'Open Int.'!H173</f>
        <v>3800</v>
      </c>
      <c r="E173" s="329">
        <f>'Open Int.'!I173</f>
        <v>3800</v>
      </c>
      <c r="F173" s="191">
        <f>IF('Open Int.'!E173=0,0,'Open Int.'!H173/'Open Int.'!E173)</f>
        <v>0.009259259259259259</v>
      </c>
      <c r="G173" s="155">
        <v>0</v>
      </c>
      <c r="H173" s="170">
        <f t="shared" si="4"/>
        <v>0</v>
      </c>
      <c r="I173" s="185">
        <f>IF(Volume!D173=0,0,Volume!F173/Volume!D173)</f>
        <v>0.047619047619047616</v>
      </c>
      <c r="J173" s="176">
        <v>0</v>
      </c>
      <c r="K173" s="170">
        <f t="shared" si="5"/>
        <v>0</v>
      </c>
      <c r="L173" s="60"/>
      <c r="M173" s="6"/>
      <c r="N173" s="59"/>
      <c r="O173" s="3"/>
      <c r="P173" s="3"/>
      <c r="Q173" s="3"/>
      <c r="R173" s="3"/>
      <c r="S173" s="3"/>
      <c r="T173" s="3"/>
      <c r="U173" s="61"/>
      <c r="V173" s="3"/>
      <c r="W173" s="3"/>
      <c r="X173" s="3"/>
      <c r="Y173" s="3"/>
      <c r="Z173" s="3"/>
      <c r="AA173" s="2"/>
    </row>
    <row r="174" spans="1:27" s="7" customFormat="1" ht="15">
      <c r="A174" s="177" t="s">
        <v>152</v>
      </c>
      <c r="B174" s="188">
        <f>'Open Int.'!E174</f>
        <v>74250</v>
      </c>
      <c r="C174" s="189">
        <f>'Open Int.'!F174</f>
        <v>5400</v>
      </c>
      <c r="D174" s="190">
        <f>'Open Int.'!H174</f>
        <v>10800</v>
      </c>
      <c r="E174" s="329">
        <f>'Open Int.'!I174</f>
        <v>1350</v>
      </c>
      <c r="F174" s="191">
        <f>IF('Open Int.'!E174=0,0,'Open Int.'!H174/'Open Int.'!E174)</f>
        <v>0.14545454545454545</v>
      </c>
      <c r="G174" s="155">
        <v>0.13725490196078433</v>
      </c>
      <c r="H174" s="170">
        <f t="shared" si="4"/>
        <v>0.059740259740259594</v>
      </c>
      <c r="I174" s="185">
        <f>IF(Volume!D174=0,0,Volume!F174/Volume!D174)</f>
        <v>0.25</v>
      </c>
      <c r="J174" s="176">
        <v>0</v>
      </c>
      <c r="K174" s="170">
        <f t="shared" si="5"/>
        <v>0</v>
      </c>
      <c r="L174" s="60"/>
      <c r="M174" s="6"/>
      <c r="N174" s="59"/>
      <c r="O174" s="3"/>
      <c r="P174" s="3"/>
      <c r="Q174" s="3"/>
      <c r="R174" s="3"/>
      <c r="S174" s="3"/>
      <c r="T174" s="3"/>
      <c r="U174" s="61"/>
      <c r="V174" s="3"/>
      <c r="W174" s="3"/>
      <c r="X174" s="3"/>
      <c r="Y174" s="3"/>
      <c r="Z174" s="3"/>
      <c r="AA174" s="2"/>
    </row>
    <row r="175" spans="1:29" s="58" customFormat="1" ht="15">
      <c r="A175" s="177" t="s">
        <v>208</v>
      </c>
      <c r="B175" s="188">
        <f>'Open Int.'!E175</f>
        <v>313944</v>
      </c>
      <c r="C175" s="189">
        <f>'Open Int.'!F175</f>
        <v>47792</v>
      </c>
      <c r="D175" s="190">
        <f>'Open Int.'!H175</f>
        <v>50264</v>
      </c>
      <c r="E175" s="329">
        <f>'Open Int.'!I175</f>
        <v>1236</v>
      </c>
      <c r="F175" s="191">
        <f>IF('Open Int.'!E175=0,0,'Open Int.'!H175/'Open Int.'!E175)</f>
        <v>0.16010498687664043</v>
      </c>
      <c r="G175" s="155">
        <v>0.18421052631578946</v>
      </c>
      <c r="H175" s="170">
        <f t="shared" si="4"/>
        <v>-0.13085864266966618</v>
      </c>
      <c r="I175" s="185">
        <f>IF(Volume!D175=0,0,Volume!F175/Volume!D175)</f>
        <v>0.034482758620689655</v>
      </c>
      <c r="J175" s="176">
        <v>0.13626373626373625</v>
      </c>
      <c r="K175" s="170">
        <f t="shared" si="5"/>
        <v>-0.7469410456062291</v>
      </c>
      <c r="L175" s="60"/>
      <c r="M175" s="6"/>
      <c r="N175" s="59"/>
      <c r="O175" s="3"/>
      <c r="P175" s="3"/>
      <c r="Q175" s="3"/>
      <c r="R175" s="3"/>
      <c r="S175" s="3"/>
      <c r="T175" s="3"/>
      <c r="U175" s="61"/>
      <c r="V175" s="3"/>
      <c r="W175" s="3"/>
      <c r="X175" s="3"/>
      <c r="Y175" s="3"/>
      <c r="Z175" s="3"/>
      <c r="AA175" s="2"/>
      <c r="AB175" s="78"/>
      <c r="AC175" s="77"/>
    </row>
    <row r="176" spans="1:27" s="7" customFormat="1" ht="15">
      <c r="A176" s="177" t="s">
        <v>230</v>
      </c>
      <c r="B176" s="188">
        <f>'Open Int.'!E176</f>
        <v>8000</v>
      </c>
      <c r="C176" s="189">
        <f>'Open Int.'!F176</f>
        <v>0</v>
      </c>
      <c r="D176" s="190">
        <f>'Open Int.'!H176</f>
        <v>400</v>
      </c>
      <c r="E176" s="329">
        <f>'Open Int.'!I176</f>
        <v>0</v>
      </c>
      <c r="F176" s="191">
        <f>IF('Open Int.'!E176=0,0,'Open Int.'!H176/'Open Int.'!E176)</f>
        <v>0.05</v>
      </c>
      <c r="G176" s="155">
        <v>0.05</v>
      </c>
      <c r="H176" s="170">
        <f t="shared" si="4"/>
        <v>0</v>
      </c>
      <c r="I176" s="185">
        <f>IF(Volume!D176=0,0,Volume!F176/Volume!D176)</f>
        <v>0</v>
      </c>
      <c r="J176" s="176">
        <v>0</v>
      </c>
      <c r="K176" s="170">
        <f t="shared" si="5"/>
        <v>0</v>
      </c>
      <c r="L176" s="60"/>
      <c r="M176" s="6"/>
      <c r="N176" s="59"/>
      <c r="O176" s="3"/>
      <c r="P176" s="3"/>
      <c r="Q176" s="3"/>
      <c r="R176" s="3"/>
      <c r="S176" s="3"/>
      <c r="T176" s="3"/>
      <c r="U176" s="61"/>
      <c r="V176" s="3"/>
      <c r="W176" s="3"/>
      <c r="X176" s="3"/>
      <c r="Y176" s="3"/>
      <c r="Z176" s="3"/>
      <c r="AA176" s="2"/>
    </row>
    <row r="177" spans="1:27" s="7" customFormat="1" ht="15">
      <c r="A177" s="177" t="s">
        <v>185</v>
      </c>
      <c r="B177" s="188">
        <f>'Open Int.'!E177</f>
        <v>1894725</v>
      </c>
      <c r="C177" s="189">
        <f>'Open Int.'!F177</f>
        <v>212625</v>
      </c>
      <c r="D177" s="190">
        <f>'Open Int.'!H177</f>
        <v>648675</v>
      </c>
      <c r="E177" s="329">
        <f>'Open Int.'!I177</f>
        <v>49950</v>
      </c>
      <c r="F177" s="191">
        <f>IF('Open Int.'!E177=0,0,'Open Int.'!H177/'Open Int.'!E177)</f>
        <v>0.3423583897399359</v>
      </c>
      <c r="G177" s="155">
        <v>0.3559390048154093</v>
      </c>
      <c r="H177" s="170">
        <f t="shared" si="4"/>
        <v>-0.038154332320270316</v>
      </c>
      <c r="I177" s="185">
        <f>IF(Volume!D177=0,0,Volume!F177/Volume!D177)</f>
        <v>0.2837944664031621</v>
      </c>
      <c r="J177" s="176">
        <v>0.25185735512630014</v>
      </c>
      <c r="K177" s="170">
        <f t="shared" si="5"/>
        <v>0.12680634742966423</v>
      </c>
      <c r="L177" s="60"/>
      <c r="M177" s="6"/>
      <c r="N177" s="59"/>
      <c r="O177" s="3"/>
      <c r="P177" s="3"/>
      <c r="Q177" s="3"/>
      <c r="R177" s="3"/>
      <c r="S177" s="3"/>
      <c r="T177" s="3"/>
      <c r="U177" s="61"/>
      <c r="V177" s="3"/>
      <c r="W177" s="3"/>
      <c r="X177" s="3"/>
      <c r="Y177" s="3"/>
      <c r="Z177" s="3"/>
      <c r="AA177" s="2"/>
    </row>
    <row r="178" spans="1:29" s="58" customFormat="1" ht="15">
      <c r="A178" s="177" t="s">
        <v>206</v>
      </c>
      <c r="B178" s="188">
        <f>'Open Int.'!E178</f>
        <v>24750</v>
      </c>
      <c r="C178" s="189">
        <f>'Open Int.'!F178</f>
        <v>2200</v>
      </c>
      <c r="D178" s="190">
        <f>'Open Int.'!H178</f>
        <v>12100</v>
      </c>
      <c r="E178" s="329">
        <f>'Open Int.'!I178</f>
        <v>1650</v>
      </c>
      <c r="F178" s="191">
        <f>IF('Open Int.'!E178=0,0,'Open Int.'!H178/'Open Int.'!E178)</f>
        <v>0.4888888888888889</v>
      </c>
      <c r="G178" s="155">
        <v>0.4634146341463415</v>
      </c>
      <c r="H178" s="170">
        <f t="shared" si="4"/>
        <v>0.054970760233918045</v>
      </c>
      <c r="I178" s="185">
        <f>IF(Volume!D178=0,0,Volume!F178/Volume!D178)</f>
        <v>0.5</v>
      </c>
      <c r="J178" s="176">
        <v>1.5384615384615385</v>
      </c>
      <c r="K178" s="170">
        <f t="shared" si="5"/>
        <v>-0.675</v>
      </c>
      <c r="L178" s="60"/>
      <c r="M178" s="6"/>
      <c r="N178" s="59"/>
      <c r="O178" s="3"/>
      <c r="P178" s="3"/>
      <c r="Q178" s="3"/>
      <c r="R178" s="3"/>
      <c r="S178" s="3"/>
      <c r="T178" s="3"/>
      <c r="U178" s="61"/>
      <c r="V178" s="3"/>
      <c r="W178" s="3"/>
      <c r="X178" s="3"/>
      <c r="Y178" s="3"/>
      <c r="Z178" s="3"/>
      <c r="AA178" s="2"/>
      <c r="AB178" s="78"/>
      <c r="AC178" s="77"/>
    </row>
    <row r="179" spans="1:27" s="7" customFormat="1" ht="15">
      <c r="A179" s="177" t="s">
        <v>118</v>
      </c>
      <c r="B179" s="188">
        <f>'Open Int.'!E179</f>
        <v>160000</v>
      </c>
      <c r="C179" s="189">
        <f>'Open Int.'!F179</f>
        <v>35000</v>
      </c>
      <c r="D179" s="190">
        <f>'Open Int.'!H179</f>
        <v>7250</v>
      </c>
      <c r="E179" s="329">
        <f>'Open Int.'!I179</f>
        <v>2250</v>
      </c>
      <c r="F179" s="191">
        <f>IF('Open Int.'!E179=0,0,'Open Int.'!H179/'Open Int.'!E179)</f>
        <v>0.0453125</v>
      </c>
      <c r="G179" s="155">
        <v>0.04</v>
      </c>
      <c r="H179" s="170">
        <f t="shared" si="4"/>
        <v>0.13281249999999994</v>
      </c>
      <c r="I179" s="185">
        <f>IF(Volume!D179=0,0,Volume!F179/Volume!D179)</f>
        <v>0.06224066390041494</v>
      </c>
      <c r="J179" s="176">
        <v>0.04435483870967742</v>
      </c>
      <c r="K179" s="170">
        <f t="shared" si="5"/>
        <v>0.40324405884571857</v>
      </c>
      <c r="L179" s="60"/>
      <c r="M179" s="6"/>
      <c r="N179" s="59"/>
      <c r="O179" s="3"/>
      <c r="P179" s="3"/>
      <c r="Q179" s="3"/>
      <c r="R179" s="3"/>
      <c r="S179" s="3"/>
      <c r="T179" s="3"/>
      <c r="U179" s="61"/>
      <c r="V179" s="3"/>
      <c r="W179" s="3"/>
      <c r="X179" s="3"/>
      <c r="Y179" s="3"/>
      <c r="Z179" s="3"/>
      <c r="AA179" s="2"/>
    </row>
    <row r="180" spans="1:29" s="58" customFormat="1" ht="15">
      <c r="A180" s="177" t="s">
        <v>231</v>
      </c>
      <c r="B180" s="188">
        <f>'Open Int.'!E180</f>
        <v>1236</v>
      </c>
      <c r="C180" s="189">
        <f>'Open Int.'!F180</f>
        <v>0</v>
      </c>
      <c r="D180" s="190">
        <f>'Open Int.'!H180</f>
        <v>0</v>
      </c>
      <c r="E180" s="329">
        <f>'Open Int.'!I180</f>
        <v>0</v>
      </c>
      <c r="F180" s="191">
        <f>IF('Open Int.'!E180=0,0,'Open Int.'!H180/'Open Int.'!E180)</f>
        <v>0</v>
      </c>
      <c r="G180" s="155">
        <v>0</v>
      </c>
      <c r="H180" s="170">
        <f t="shared" si="4"/>
        <v>0</v>
      </c>
      <c r="I180" s="185">
        <f>IF(Volume!D180=0,0,Volume!F180/Volume!D180)</f>
        <v>0</v>
      </c>
      <c r="J180" s="176">
        <v>0</v>
      </c>
      <c r="K180" s="170">
        <f t="shared" si="5"/>
        <v>0</v>
      </c>
      <c r="L180" s="60"/>
      <c r="M180" s="6"/>
      <c r="N180" s="59"/>
      <c r="O180" s="3"/>
      <c r="P180" s="3"/>
      <c r="Q180" s="3"/>
      <c r="R180" s="3"/>
      <c r="S180" s="3"/>
      <c r="T180" s="3"/>
      <c r="U180" s="61"/>
      <c r="V180" s="3"/>
      <c r="W180" s="3"/>
      <c r="X180" s="3"/>
      <c r="Y180" s="3"/>
      <c r="Z180" s="3"/>
      <c r="AA180" s="2"/>
      <c r="AB180" s="78"/>
      <c r="AC180" s="77"/>
    </row>
    <row r="181" spans="1:27" s="7" customFormat="1" ht="15">
      <c r="A181" s="177" t="s">
        <v>300</v>
      </c>
      <c r="B181" s="188">
        <f>'Open Int.'!E181</f>
        <v>0</v>
      </c>
      <c r="C181" s="189">
        <f>'Open Int.'!F181</f>
        <v>0</v>
      </c>
      <c r="D181" s="190">
        <f>'Open Int.'!H181</f>
        <v>0</v>
      </c>
      <c r="E181" s="329">
        <f>'Open Int.'!I181</f>
        <v>0</v>
      </c>
      <c r="F181" s="191">
        <f>IF('Open Int.'!E181=0,0,'Open Int.'!H181/'Open Int.'!E181)</f>
        <v>0</v>
      </c>
      <c r="G181" s="155">
        <v>0</v>
      </c>
      <c r="H181" s="170">
        <f t="shared" si="4"/>
        <v>0</v>
      </c>
      <c r="I181" s="185">
        <f>IF(Volume!D181=0,0,Volume!F181/Volume!D181)</f>
        <v>0</v>
      </c>
      <c r="J181" s="176">
        <v>0</v>
      </c>
      <c r="K181" s="170">
        <f t="shared" si="5"/>
        <v>0</v>
      </c>
      <c r="L181" s="60"/>
      <c r="M181" s="6"/>
      <c r="N181" s="59"/>
      <c r="O181" s="3"/>
      <c r="P181" s="3"/>
      <c r="Q181" s="3"/>
      <c r="R181" s="3"/>
      <c r="S181" s="3"/>
      <c r="T181" s="3"/>
      <c r="U181" s="61"/>
      <c r="V181" s="3"/>
      <c r="W181" s="3"/>
      <c r="X181" s="3"/>
      <c r="Y181" s="3"/>
      <c r="Z181" s="3"/>
      <c r="AA181" s="2"/>
    </row>
    <row r="182" spans="1:27" s="7" customFormat="1" ht="15">
      <c r="A182" s="177" t="s">
        <v>301</v>
      </c>
      <c r="B182" s="188">
        <f>'Open Int.'!E182</f>
        <v>12038400</v>
      </c>
      <c r="C182" s="189">
        <f>'Open Int.'!F182</f>
        <v>721050</v>
      </c>
      <c r="D182" s="190">
        <f>'Open Int.'!H182</f>
        <v>2131800</v>
      </c>
      <c r="E182" s="329">
        <f>'Open Int.'!I182</f>
        <v>94050</v>
      </c>
      <c r="F182" s="191">
        <f>IF('Open Int.'!E182=0,0,'Open Int.'!H182/'Open Int.'!E182)</f>
        <v>0.17708333333333334</v>
      </c>
      <c r="G182" s="155">
        <v>0.18005540166204986</v>
      </c>
      <c r="H182" s="170">
        <f t="shared" si="4"/>
        <v>-0.016506410256410215</v>
      </c>
      <c r="I182" s="185">
        <f>IF(Volume!D182=0,0,Volume!F182/Volume!D182)</f>
        <v>0.08663366336633663</v>
      </c>
      <c r="J182" s="176">
        <v>0.08754863813229571</v>
      </c>
      <c r="K182" s="170">
        <f t="shared" si="5"/>
        <v>-0.010451045104510458</v>
      </c>
      <c r="L182" s="60"/>
      <c r="M182" s="6"/>
      <c r="N182" s="59"/>
      <c r="O182" s="3"/>
      <c r="P182" s="3"/>
      <c r="Q182" s="3"/>
      <c r="R182" s="3"/>
      <c r="S182" s="3"/>
      <c r="T182" s="3"/>
      <c r="U182" s="61"/>
      <c r="V182" s="3"/>
      <c r="W182" s="3"/>
      <c r="X182" s="3"/>
      <c r="Y182" s="3"/>
      <c r="Z182" s="3"/>
      <c r="AA182" s="2"/>
    </row>
    <row r="183" spans="1:27" s="7" customFormat="1" ht="15">
      <c r="A183" s="177" t="s">
        <v>173</v>
      </c>
      <c r="B183" s="188">
        <f>'Open Int.'!E183</f>
        <v>336300</v>
      </c>
      <c r="C183" s="189">
        <f>'Open Int.'!F183</f>
        <v>17700</v>
      </c>
      <c r="D183" s="190">
        <f>'Open Int.'!H183</f>
        <v>32450</v>
      </c>
      <c r="E183" s="329">
        <f>'Open Int.'!I183</f>
        <v>2950</v>
      </c>
      <c r="F183" s="191">
        <f>IF('Open Int.'!E183=0,0,'Open Int.'!H183/'Open Int.'!E183)</f>
        <v>0.09649122807017543</v>
      </c>
      <c r="G183" s="155">
        <v>0.09259259259259259</v>
      </c>
      <c r="H183" s="170">
        <f t="shared" si="4"/>
        <v>0.042105263157894736</v>
      </c>
      <c r="I183" s="185">
        <f>IF(Volume!D183=0,0,Volume!F183/Volume!D183)</f>
        <v>0.08333333333333333</v>
      </c>
      <c r="J183" s="176">
        <v>0.07142857142857142</v>
      </c>
      <c r="K183" s="170">
        <f t="shared" si="5"/>
        <v>0.16666666666666666</v>
      </c>
      <c r="L183" s="60"/>
      <c r="M183" s="6"/>
      <c r="N183" s="59"/>
      <c r="O183" s="3"/>
      <c r="P183" s="3"/>
      <c r="Q183" s="3"/>
      <c r="R183" s="3"/>
      <c r="S183" s="3"/>
      <c r="T183" s="3"/>
      <c r="U183" s="61"/>
      <c r="V183" s="3"/>
      <c r="W183" s="3"/>
      <c r="X183" s="3"/>
      <c r="Y183" s="3"/>
      <c r="Z183" s="3"/>
      <c r="AA183" s="2"/>
    </row>
    <row r="184" spans="1:29" s="58" customFormat="1" ht="15">
      <c r="A184" s="177" t="s">
        <v>302</v>
      </c>
      <c r="B184" s="188">
        <f>'Open Int.'!E184</f>
        <v>0</v>
      </c>
      <c r="C184" s="189">
        <f>'Open Int.'!F184</f>
        <v>0</v>
      </c>
      <c r="D184" s="190">
        <f>'Open Int.'!H184</f>
        <v>0</v>
      </c>
      <c r="E184" s="329">
        <f>'Open Int.'!I184</f>
        <v>0</v>
      </c>
      <c r="F184" s="191">
        <f>IF('Open Int.'!E184=0,0,'Open Int.'!H184/'Open Int.'!E184)</f>
        <v>0</v>
      </c>
      <c r="G184" s="155">
        <v>0</v>
      </c>
      <c r="H184" s="170">
        <f t="shared" si="4"/>
        <v>0</v>
      </c>
      <c r="I184" s="185">
        <f>IF(Volume!D184=0,0,Volume!F184/Volume!D184)</f>
        <v>0</v>
      </c>
      <c r="J184" s="176">
        <v>0</v>
      </c>
      <c r="K184" s="170">
        <f t="shared" si="5"/>
        <v>0</v>
      </c>
      <c r="L184" s="60"/>
      <c r="M184" s="6"/>
      <c r="N184" s="59"/>
      <c r="O184" s="3"/>
      <c r="P184" s="3"/>
      <c r="Q184" s="3"/>
      <c r="R184" s="3"/>
      <c r="S184" s="3"/>
      <c r="T184" s="3"/>
      <c r="U184" s="61"/>
      <c r="V184" s="3"/>
      <c r="W184" s="3"/>
      <c r="X184" s="3"/>
      <c r="Y184" s="3"/>
      <c r="Z184" s="3"/>
      <c r="AA184" s="2"/>
      <c r="AB184" s="78"/>
      <c r="AC184" s="77"/>
    </row>
    <row r="185" spans="1:29" s="58" customFormat="1" ht="15">
      <c r="A185" s="177" t="s">
        <v>82</v>
      </c>
      <c r="B185" s="188">
        <f>'Open Int.'!E185</f>
        <v>44100</v>
      </c>
      <c r="C185" s="189">
        <f>'Open Int.'!F185</f>
        <v>4200</v>
      </c>
      <c r="D185" s="190">
        <f>'Open Int.'!H185</f>
        <v>0</v>
      </c>
      <c r="E185" s="329">
        <f>'Open Int.'!I185</f>
        <v>0</v>
      </c>
      <c r="F185" s="191">
        <f>IF('Open Int.'!E185=0,0,'Open Int.'!H185/'Open Int.'!E185)</f>
        <v>0</v>
      </c>
      <c r="G185" s="155">
        <v>0</v>
      </c>
      <c r="H185" s="170">
        <f t="shared" si="4"/>
        <v>0</v>
      </c>
      <c r="I185" s="185">
        <f>IF(Volume!D185=0,0,Volume!F185/Volume!D185)</f>
        <v>0</v>
      </c>
      <c r="J185" s="176">
        <v>0.25</v>
      </c>
      <c r="K185" s="170">
        <f t="shared" si="5"/>
        <v>-1</v>
      </c>
      <c r="L185" s="60"/>
      <c r="M185" s="6"/>
      <c r="N185" s="59"/>
      <c r="O185" s="3"/>
      <c r="P185" s="3"/>
      <c r="Q185" s="3"/>
      <c r="R185" s="3"/>
      <c r="S185" s="3"/>
      <c r="T185" s="3"/>
      <c r="U185" s="61"/>
      <c r="V185" s="3"/>
      <c r="W185" s="3"/>
      <c r="X185" s="3"/>
      <c r="Y185" s="3"/>
      <c r="Z185" s="3"/>
      <c r="AA185" s="2"/>
      <c r="AB185" s="78"/>
      <c r="AC185" s="77"/>
    </row>
    <row r="186" spans="1:29" s="58" customFormat="1" ht="15">
      <c r="A186" s="177" t="s">
        <v>432</v>
      </c>
      <c r="B186" s="188">
        <f>'Open Int.'!E186</f>
        <v>2100</v>
      </c>
      <c r="C186" s="189">
        <f>'Open Int.'!F186</f>
        <v>700</v>
      </c>
      <c r="D186" s="190">
        <f>'Open Int.'!H186</f>
        <v>0</v>
      </c>
      <c r="E186" s="329">
        <f>'Open Int.'!I186</f>
        <v>0</v>
      </c>
      <c r="F186" s="191">
        <f>IF('Open Int.'!E186=0,0,'Open Int.'!H186/'Open Int.'!E186)</f>
        <v>0</v>
      </c>
      <c r="G186" s="155">
        <v>0</v>
      </c>
      <c r="H186" s="170">
        <f t="shared" si="4"/>
        <v>0</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c r="AB186" s="78"/>
      <c r="AC186" s="77"/>
    </row>
    <row r="187" spans="1:29" s="58" customFormat="1" ht="15">
      <c r="A187" s="177" t="s">
        <v>433</v>
      </c>
      <c r="B187" s="188">
        <f>'Open Int.'!E187</f>
        <v>147150</v>
      </c>
      <c r="C187" s="189">
        <f>'Open Int.'!F187</f>
        <v>9000</v>
      </c>
      <c r="D187" s="190">
        <f>'Open Int.'!H187</f>
        <v>4500</v>
      </c>
      <c r="E187" s="329">
        <f>'Open Int.'!I187</f>
        <v>0</v>
      </c>
      <c r="F187" s="191">
        <f>IF('Open Int.'!E187=0,0,'Open Int.'!H187/'Open Int.'!E187)</f>
        <v>0.03058103975535168</v>
      </c>
      <c r="G187" s="155">
        <v>0.03257328990228013</v>
      </c>
      <c r="H187" s="170">
        <f t="shared" si="4"/>
        <v>-0.0611620795107034</v>
      </c>
      <c r="I187" s="185">
        <f>IF(Volume!D187=0,0,Volume!F187/Volume!D187)</f>
        <v>0</v>
      </c>
      <c r="J187" s="176">
        <v>0.0078125</v>
      </c>
      <c r="K187" s="170">
        <f t="shared" si="5"/>
        <v>-1</v>
      </c>
      <c r="L187" s="60"/>
      <c r="M187" s="6"/>
      <c r="N187" s="59"/>
      <c r="O187" s="3"/>
      <c r="P187" s="3"/>
      <c r="Q187" s="3"/>
      <c r="R187" s="3"/>
      <c r="S187" s="3"/>
      <c r="T187" s="3"/>
      <c r="U187" s="61"/>
      <c r="V187" s="3"/>
      <c r="W187" s="3"/>
      <c r="X187" s="3"/>
      <c r="Y187" s="3"/>
      <c r="Z187" s="3"/>
      <c r="AA187" s="2"/>
      <c r="AB187" s="78"/>
      <c r="AC187" s="77"/>
    </row>
    <row r="188" spans="1:27" s="7" customFormat="1" ht="15">
      <c r="A188" s="177" t="s">
        <v>153</v>
      </c>
      <c r="B188" s="188">
        <f>'Open Int.'!E188</f>
        <v>450</v>
      </c>
      <c r="C188" s="189">
        <f>'Open Int.'!F188</f>
        <v>0</v>
      </c>
      <c r="D188" s="190">
        <f>'Open Int.'!H188</f>
        <v>0</v>
      </c>
      <c r="E188" s="329">
        <f>'Open Int.'!I188</f>
        <v>0</v>
      </c>
      <c r="F188" s="191">
        <f>IF('Open Int.'!E188=0,0,'Open Int.'!H188/'Open Int.'!E188)</f>
        <v>0</v>
      </c>
      <c r="G188" s="155">
        <v>0</v>
      </c>
      <c r="H188" s="170">
        <f t="shared" si="4"/>
        <v>0</v>
      </c>
      <c r="I188" s="185">
        <f>IF(Volume!D188=0,0,Volume!F188/Volume!D188)</f>
        <v>0</v>
      </c>
      <c r="J188" s="176">
        <v>0</v>
      </c>
      <c r="K188" s="170">
        <f t="shared" si="5"/>
        <v>0</v>
      </c>
      <c r="L188" s="60"/>
      <c r="M188" s="6"/>
      <c r="N188" s="59"/>
      <c r="O188" s="3"/>
      <c r="P188" s="3"/>
      <c r="Q188" s="3"/>
      <c r="R188" s="3"/>
      <c r="S188" s="3"/>
      <c r="T188" s="3"/>
      <c r="U188" s="61"/>
      <c r="V188" s="3"/>
      <c r="W188" s="3"/>
      <c r="X188" s="3"/>
      <c r="Y188" s="3"/>
      <c r="Z188" s="3"/>
      <c r="AA188" s="2"/>
    </row>
    <row r="189" spans="1:29" s="58" customFormat="1" ht="15">
      <c r="A189" s="177" t="s">
        <v>154</v>
      </c>
      <c r="B189" s="188">
        <f>'Open Int.'!E189</f>
        <v>358800</v>
      </c>
      <c r="C189" s="189">
        <f>'Open Int.'!F189</f>
        <v>27600</v>
      </c>
      <c r="D189" s="190">
        <f>'Open Int.'!H189</f>
        <v>0</v>
      </c>
      <c r="E189" s="329">
        <f>'Open Int.'!I189</f>
        <v>0</v>
      </c>
      <c r="F189" s="191">
        <f>IF('Open Int.'!E189=0,0,'Open Int.'!H189/'Open Int.'!E189)</f>
        <v>0</v>
      </c>
      <c r="G189" s="155">
        <v>0</v>
      </c>
      <c r="H189" s="170">
        <f t="shared" si="4"/>
        <v>0</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c r="AB189" s="78"/>
      <c r="AC189" s="77"/>
    </row>
    <row r="190" spans="1:29" s="58" customFormat="1" ht="15">
      <c r="A190" s="177" t="s">
        <v>303</v>
      </c>
      <c r="B190" s="188">
        <f>'Open Int.'!E190</f>
        <v>64800</v>
      </c>
      <c r="C190" s="189">
        <f>'Open Int.'!F190</f>
        <v>3600</v>
      </c>
      <c r="D190" s="190">
        <f>'Open Int.'!H190</f>
        <v>0</v>
      </c>
      <c r="E190" s="329">
        <f>'Open Int.'!I190</f>
        <v>0</v>
      </c>
      <c r="F190" s="191">
        <f>IF('Open Int.'!E190=0,0,'Open Int.'!H190/'Open Int.'!E190)</f>
        <v>0</v>
      </c>
      <c r="G190" s="155">
        <v>0</v>
      </c>
      <c r="H190" s="170">
        <f t="shared" si="4"/>
        <v>0</v>
      </c>
      <c r="I190" s="185">
        <f>IF(Volume!D190=0,0,Volume!F190/Volume!D190)</f>
        <v>0</v>
      </c>
      <c r="J190" s="176">
        <v>0</v>
      </c>
      <c r="K190" s="170">
        <f t="shared" si="5"/>
        <v>0</v>
      </c>
      <c r="L190" s="60"/>
      <c r="M190" s="6"/>
      <c r="N190" s="59"/>
      <c r="O190" s="3"/>
      <c r="P190" s="3"/>
      <c r="Q190" s="3"/>
      <c r="R190" s="3"/>
      <c r="S190" s="3"/>
      <c r="T190" s="3"/>
      <c r="U190" s="61"/>
      <c r="V190" s="3"/>
      <c r="W190" s="3"/>
      <c r="X190" s="3"/>
      <c r="Y190" s="3"/>
      <c r="Z190" s="3"/>
      <c r="AA190" s="2"/>
      <c r="AB190" s="78"/>
      <c r="AC190" s="77"/>
    </row>
    <row r="191" spans="1:27" s="7" customFormat="1" ht="15">
      <c r="A191" s="177" t="s">
        <v>155</v>
      </c>
      <c r="B191" s="188">
        <f>'Open Int.'!E191</f>
        <v>11550</v>
      </c>
      <c r="C191" s="189">
        <f>'Open Int.'!F191</f>
        <v>2625</v>
      </c>
      <c r="D191" s="190">
        <f>'Open Int.'!H191</f>
        <v>2100</v>
      </c>
      <c r="E191" s="329">
        <f>'Open Int.'!I191</f>
        <v>0</v>
      </c>
      <c r="F191" s="191">
        <f>IF('Open Int.'!E191=0,0,'Open Int.'!H191/'Open Int.'!E191)</f>
        <v>0.18181818181818182</v>
      </c>
      <c r="G191" s="155">
        <v>0.23529411764705882</v>
      </c>
      <c r="H191" s="170">
        <f t="shared" si="4"/>
        <v>-0.22727272727272724</v>
      </c>
      <c r="I191" s="185">
        <f>IF(Volume!D191=0,0,Volume!F191/Volume!D191)</f>
        <v>0</v>
      </c>
      <c r="J191" s="176">
        <v>0.8</v>
      </c>
      <c r="K191" s="170">
        <f t="shared" si="5"/>
        <v>-1</v>
      </c>
      <c r="L191" s="60"/>
      <c r="M191" s="6"/>
      <c r="N191" s="59"/>
      <c r="O191" s="3"/>
      <c r="P191" s="3"/>
      <c r="Q191" s="3"/>
      <c r="R191" s="3"/>
      <c r="S191" s="3"/>
      <c r="T191" s="3"/>
      <c r="U191" s="61"/>
      <c r="V191" s="3"/>
      <c r="W191" s="3"/>
      <c r="X191" s="3"/>
      <c r="Y191" s="3"/>
      <c r="Z191" s="3"/>
      <c r="AA191" s="2"/>
    </row>
    <row r="192" spans="1:29" s="58" customFormat="1" ht="15">
      <c r="A192" s="177" t="s">
        <v>38</v>
      </c>
      <c r="B192" s="188">
        <f>'Open Int.'!E192</f>
        <v>40800</v>
      </c>
      <c r="C192" s="189">
        <f>'Open Int.'!F192</f>
        <v>6000</v>
      </c>
      <c r="D192" s="190">
        <f>'Open Int.'!H192</f>
        <v>3000</v>
      </c>
      <c r="E192" s="329">
        <f>'Open Int.'!I192</f>
        <v>0</v>
      </c>
      <c r="F192" s="191">
        <f>IF('Open Int.'!E192=0,0,'Open Int.'!H192/'Open Int.'!E192)</f>
        <v>0.07352941176470588</v>
      </c>
      <c r="G192" s="155">
        <v>0.08620689655172414</v>
      </c>
      <c r="H192" s="170">
        <f t="shared" si="4"/>
        <v>-0.1470588235294118</v>
      </c>
      <c r="I192" s="185">
        <f>IF(Volume!D192=0,0,Volume!F192/Volume!D192)</f>
        <v>0</v>
      </c>
      <c r="J192" s="176">
        <v>0.23076923076923078</v>
      </c>
      <c r="K192" s="170">
        <f t="shared" si="5"/>
        <v>-1</v>
      </c>
      <c r="L192" s="60"/>
      <c r="M192" s="6"/>
      <c r="N192" s="59"/>
      <c r="O192" s="3"/>
      <c r="P192" s="3"/>
      <c r="Q192" s="3"/>
      <c r="R192" s="3"/>
      <c r="S192" s="3"/>
      <c r="T192" s="3"/>
      <c r="U192" s="61"/>
      <c r="V192" s="3"/>
      <c r="W192" s="3"/>
      <c r="X192" s="3"/>
      <c r="Y192" s="3"/>
      <c r="Z192" s="3"/>
      <c r="AA192" s="2"/>
      <c r="AB192" s="78"/>
      <c r="AC192" s="77"/>
    </row>
    <row r="193" spans="1:29" s="58" customFormat="1" ht="15">
      <c r="A193" s="177" t="s">
        <v>156</v>
      </c>
      <c r="B193" s="188">
        <f>'Open Int.'!E193</f>
        <v>0</v>
      </c>
      <c r="C193" s="189">
        <f>'Open Int.'!F193</f>
        <v>0</v>
      </c>
      <c r="D193" s="190">
        <f>'Open Int.'!H193</f>
        <v>0</v>
      </c>
      <c r="E193" s="329">
        <f>'Open Int.'!I193</f>
        <v>0</v>
      </c>
      <c r="F193" s="191">
        <f>IF('Open Int.'!E193=0,0,'Open Int.'!H193/'Open Int.'!E193)</f>
        <v>0</v>
      </c>
      <c r="G193" s="155">
        <v>0</v>
      </c>
      <c r="H193" s="170">
        <f t="shared" si="4"/>
        <v>0</v>
      </c>
      <c r="I193" s="185">
        <f>IF(Volume!D193=0,0,Volume!F193/Volume!D193)</f>
        <v>0</v>
      </c>
      <c r="J193" s="176">
        <v>0</v>
      </c>
      <c r="K193" s="170">
        <f t="shared" si="5"/>
        <v>0</v>
      </c>
      <c r="L193" s="60"/>
      <c r="M193" s="6"/>
      <c r="N193" s="59"/>
      <c r="O193" s="3"/>
      <c r="P193" s="3"/>
      <c r="Q193" s="3"/>
      <c r="R193" s="3"/>
      <c r="S193" s="3"/>
      <c r="T193" s="3"/>
      <c r="U193" s="61"/>
      <c r="V193" s="3"/>
      <c r="W193" s="3"/>
      <c r="X193" s="3"/>
      <c r="Y193" s="3"/>
      <c r="Z193" s="3"/>
      <c r="AA193" s="2"/>
      <c r="AB193" s="78"/>
      <c r="AC193" s="77"/>
    </row>
    <row r="194" spans="1:29" s="58" customFormat="1" ht="15">
      <c r="A194" s="177" t="s">
        <v>395</v>
      </c>
      <c r="B194" s="188">
        <f>'Open Int.'!E194</f>
        <v>6300</v>
      </c>
      <c r="C194" s="189">
        <f>'Open Int.'!F194</f>
        <v>700</v>
      </c>
      <c r="D194" s="190">
        <f>'Open Int.'!H194</f>
        <v>0</v>
      </c>
      <c r="E194" s="329">
        <f>'Open Int.'!I194</f>
        <v>0</v>
      </c>
      <c r="F194" s="191">
        <f>IF('Open Int.'!E194=0,0,'Open Int.'!H194/'Open Int.'!E194)</f>
        <v>0</v>
      </c>
      <c r="G194" s="155">
        <v>0</v>
      </c>
      <c r="H194" s="170">
        <f t="shared" si="4"/>
        <v>0</v>
      </c>
      <c r="I194" s="185">
        <f>IF(Volume!D194=0,0,Volume!F194/Volume!D194)</f>
        <v>0</v>
      </c>
      <c r="J194" s="176">
        <v>0</v>
      </c>
      <c r="K194" s="170">
        <f t="shared" si="5"/>
        <v>0</v>
      </c>
      <c r="L194" s="60"/>
      <c r="M194" s="6"/>
      <c r="N194" s="59"/>
      <c r="O194" s="3"/>
      <c r="P194" s="3"/>
      <c r="Q194" s="3"/>
      <c r="R194" s="3"/>
      <c r="S194" s="3"/>
      <c r="T194" s="3"/>
      <c r="U194" s="61"/>
      <c r="V194" s="3"/>
      <c r="W194" s="3"/>
      <c r="X194" s="3"/>
      <c r="Y194" s="3"/>
      <c r="Z194" s="3"/>
      <c r="AA194" s="2"/>
      <c r="AB194" s="78"/>
      <c r="AC194" s="77"/>
    </row>
    <row r="195" spans="1:28" s="2" customFormat="1" ht="15" customHeight="1" hidden="1">
      <c r="A195" s="72"/>
      <c r="B195" s="140">
        <f>SUM(B4:B194)</f>
        <v>151868993</v>
      </c>
      <c r="C195" s="141">
        <f>SUM(C4:C194)</f>
        <v>15595036</v>
      </c>
      <c r="D195" s="142"/>
      <c r="E195" s="143"/>
      <c r="F195" s="60"/>
      <c r="G195" s="6"/>
      <c r="H195" s="59"/>
      <c r="I195" s="6"/>
      <c r="J195" s="6"/>
      <c r="K195" s="59"/>
      <c r="L195" s="60"/>
      <c r="M195" s="6"/>
      <c r="N195" s="59"/>
      <c r="O195" s="3"/>
      <c r="P195" s="3"/>
      <c r="Q195" s="3"/>
      <c r="R195" s="3"/>
      <c r="S195" s="3"/>
      <c r="T195" s="3"/>
      <c r="U195" s="61"/>
      <c r="V195" s="3"/>
      <c r="W195" s="3"/>
      <c r="X195" s="3"/>
      <c r="Y195" s="3"/>
      <c r="Z195" s="3"/>
      <c r="AB195" s="75"/>
    </row>
    <row r="196" spans="2:28" s="2" customFormat="1" ht="15" customHeight="1">
      <c r="B196" s="5"/>
      <c r="C196" s="5"/>
      <c r="D196" s="143"/>
      <c r="E196" s="143"/>
      <c r="F196" s="60"/>
      <c r="G196" s="6"/>
      <c r="H196" s="59"/>
      <c r="I196" s="6"/>
      <c r="J196" s="6"/>
      <c r="K196" s="59"/>
      <c r="L196" s="60"/>
      <c r="M196" s="6"/>
      <c r="N196" s="59"/>
      <c r="O196" s="3"/>
      <c r="P196" s="3"/>
      <c r="Q196" s="3"/>
      <c r="R196" s="3"/>
      <c r="S196" s="3"/>
      <c r="T196" s="3"/>
      <c r="U196" s="61"/>
      <c r="V196" s="3"/>
      <c r="W196" s="3"/>
      <c r="X196" s="3"/>
      <c r="Y196" s="3"/>
      <c r="Z196" s="3"/>
      <c r="AB196" s="1"/>
    </row>
    <row r="197" spans="1:5" ht="12.75">
      <c r="A197" s="2"/>
      <c r="B197" s="5"/>
      <c r="C197" s="5"/>
      <c r="D197" s="143"/>
      <c r="E197" s="143"/>
    </row>
    <row r="198" spans="1:5" ht="12.75">
      <c r="A198" s="137"/>
      <c r="B198" s="144"/>
      <c r="C198" s="145"/>
      <c r="D198" s="146"/>
      <c r="E198" s="146"/>
    </row>
    <row r="199" spans="1:5" ht="12.75">
      <c r="A199" s="138"/>
      <c r="B199" s="147"/>
      <c r="C199" s="148"/>
      <c r="D199" s="148"/>
      <c r="E199" s="148"/>
    </row>
    <row r="200" spans="1:5" ht="12.75">
      <c r="A200" s="139"/>
      <c r="B200" s="149"/>
      <c r="C200" s="150"/>
      <c r="D200" s="151"/>
      <c r="E200" s="151"/>
    </row>
    <row r="201" spans="1:5" ht="12.75">
      <c r="A201" s="137"/>
      <c r="B201" s="149"/>
      <c r="C201" s="150"/>
      <c r="D201" s="151"/>
      <c r="E201" s="151"/>
    </row>
    <row r="202" spans="1:5" ht="12.75">
      <c r="A202" s="139"/>
      <c r="B202" s="149"/>
      <c r="C202" s="150"/>
      <c r="D202" s="151"/>
      <c r="E202" s="151"/>
    </row>
    <row r="203" spans="1:5" ht="12.75">
      <c r="A203" s="137"/>
      <c r="B203" s="149"/>
      <c r="C203" s="150"/>
      <c r="D203" s="151"/>
      <c r="E203" s="151"/>
    </row>
    <row r="204" spans="1:5" ht="12.75">
      <c r="A204" s="4"/>
      <c r="B204" s="152"/>
      <c r="C204" s="152"/>
      <c r="D204" s="153"/>
      <c r="E204" s="153"/>
    </row>
    <row r="205" spans="1:5" ht="12.75">
      <c r="A205" s="4"/>
      <c r="B205" s="152"/>
      <c r="C205" s="152"/>
      <c r="D205" s="153"/>
      <c r="E205" s="153"/>
    </row>
    <row r="206" spans="1:5" ht="12.75">
      <c r="A206" s="4"/>
      <c r="B206" s="152"/>
      <c r="C206" s="152"/>
      <c r="D206" s="153"/>
      <c r="E206" s="153"/>
    </row>
    <row r="237" ht="12.75">
      <c r="B237"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94"/>
  <sheetViews>
    <sheetView workbookViewId="0" topLeftCell="A1">
      <selection activeCell="H240" sqref="H240"/>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8" t="s">
        <v>126</v>
      </c>
      <c r="B1" s="419"/>
      <c r="C1" s="419"/>
      <c r="D1" s="419"/>
      <c r="E1" s="419"/>
      <c r="F1" s="419"/>
      <c r="G1" s="419"/>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6236.45</v>
      </c>
      <c r="C3" s="269">
        <v>6228.75</v>
      </c>
      <c r="D3" s="263">
        <f>C3-B3</f>
        <v>-7.699999999999818</v>
      </c>
      <c r="E3" s="332">
        <f>D3/B3</f>
        <v>-0.0012346767792574009</v>
      </c>
      <c r="F3" s="263">
        <v>-9.449999999999818</v>
      </c>
      <c r="G3" s="160">
        <f aca="true" t="shared" si="0" ref="G3:G85">D3-F3</f>
        <v>1.75</v>
      </c>
    </row>
    <row r="4" spans="1:7" s="69" customFormat="1" ht="13.5">
      <c r="A4" s="193" t="s">
        <v>487</v>
      </c>
      <c r="B4" s="272">
        <f>Volume!J5</f>
        <v>4082.7</v>
      </c>
      <c r="C4" s="2">
        <v>4070.65</v>
      </c>
      <c r="D4" s="264">
        <f>C4-B4</f>
        <v>-12.049999999999727</v>
      </c>
      <c r="E4" s="331">
        <f>D4/B4</f>
        <v>-0.002951478188453653</v>
      </c>
      <c r="F4" s="264">
        <v>-4.949999999999818</v>
      </c>
      <c r="G4" s="159">
        <f t="shared" si="0"/>
        <v>-7.099999999999909</v>
      </c>
    </row>
    <row r="5" spans="1:7" s="69" customFormat="1" ht="13.5">
      <c r="A5" s="193" t="s">
        <v>74</v>
      </c>
      <c r="B5" s="272">
        <f>Volume!J6</f>
        <v>5310.5</v>
      </c>
      <c r="C5" s="2">
        <v>5312.75</v>
      </c>
      <c r="D5" s="264">
        <f>C5-B5</f>
        <v>2.25</v>
      </c>
      <c r="E5" s="331">
        <f>D5/B5</f>
        <v>0.0004236889181809622</v>
      </c>
      <c r="F5" s="264">
        <v>13.849999999999454</v>
      </c>
      <c r="G5" s="159">
        <f t="shared" si="0"/>
        <v>-11.599999999999454</v>
      </c>
    </row>
    <row r="6" spans="1:7" s="69" customFormat="1" ht="13.5">
      <c r="A6" s="193" t="s">
        <v>488</v>
      </c>
      <c r="B6" s="272">
        <f>Volume!J7</f>
        <v>8014.35</v>
      </c>
      <c r="C6" s="2">
        <v>8014.75</v>
      </c>
      <c r="D6" s="264">
        <f>C6-B6</f>
        <v>0.3999999999996362</v>
      </c>
      <c r="E6" s="331">
        <f>D6/B6</f>
        <v>4.991047308885139E-05</v>
      </c>
      <c r="F6" s="264">
        <v>34.69999999999982</v>
      </c>
      <c r="G6" s="159">
        <f t="shared" si="0"/>
        <v>-34.30000000000018</v>
      </c>
    </row>
    <row r="7" spans="1:7" s="69" customFormat="1" ht="13.5">
      <c r="A7" s="193" t="s">
        <v>9</v>
      </c>
      <c r="B7" s="272">
        <f>Volume!J8</f>
        <v>4179.5</v>
      </c>
      <c r="C7" s="2">
        <v>4160.9</v>
      </c>
      <c r="D7" s="264">
        <f aca="true" t="shared" si="1" ref="D7:D69">C7-B7</f>
        <v>-18.600000000000364</v>
      </c>
      <c r="E7" s="331">
        <f aca="true" t="shared" si="2" ref="E7:E69">D7/B7</f>
        <v>-0.004450293097260525</v>
      </c>
      <c r="F7" s="264">
        <v>-19.899999999999636</v>
      </c>
      <c r="G7" s="159">
        <f t="shared" si="0"/>
        <v>1.2999999999992724</v>
      </c>
    </row>
    <row r="8" spans="1:7" s="69" customFormat="1" ht="13.5">
      <c r="A8" s="193" t="s">
        <v>279</v>
      </c>
      <c r="B8" s="272">
        <f>Volume!J9</f>
        <v>2796.5</v>
      </c>
      <c r="C8" s="70">
        <v>4569.4</v>
      </c>
      <c r="D8" s="264">
        <f t="shared" si="1"/>
        <v>1772.8999999999996</v>
      </c>
      <c r="E8" s="331">
        <f t="shared" si="2"/>
        <v>0.6339710352225996</v>
      </c>
      <c r="F8" s="264">
        <v>10.800000000000182</v>
      </c>
      <c r="G8" s="159">
        <f t="shared" si="0"/>
        <v>1762.0999999999995</v>
      </c>
    </row>
    <row r="9" spans="1:10" s="69" customFormat="1" ht="13.5">
      <c r="A9" s="193" t="s">
        <v>134</v>
      </c>
      <c r="B9" s="272">
        <f>Volume!J10</f>
        <v>4553.95</v>
      </c>
      <c r="C9" s="70">
        <v>1299.8</v>
      </c>
      <c r="D9" s="264">
        <f t="shared" si="1"/>
        <v>-3254.1499999999996</v>
      </c>
      <c r="E9" s="331">
        <f t="shared" si="2"/>
        <v>-0.7145774547370963</v>
      </c>
      <c r="F9" s="264">
        <v>12.549999999999272</v>
      </c>
      <c r="G9" s="159">
        <f t="shared" si="0"/>
        <v>-3266.699999999999</v>
      </c>
      <c r="H9" s="135"/>
      <c r="I9" s="136"/>
      <c r="J9" s="78"/>
    </row>
    <row r="10" spans="1:10" s="69" customFormat="1" ht="13.5">
      <c r="A10" s="193" t="s">
        <v>403</v>
      </c>
      <c r="B10" s="272">
        <f>Volume!J11</f>
        <v>1295.95</v>
      </c>
      <c r="C10" s="70">
        <v>808.8</v>
      </c>
      <c r="D10" s="264">
        <f t="shared" si="1"/>
        <v>-487.1500000000001</v>
      </c>
      <c r="E10" s="331">
        <f t="shared" si="2"/>
        <v>-0.37590184806512605</v>
      </c>
      <c r="F10" s="264">
        <v>1.7000000000000455</v>
      </c>
      <c r="G10" s="159">
        <f t="shared" si="0"/>
        <v>-488.85000000000014</v>
      </c>
      <c r="H10" s="135"/>
      <c r="I10" s="136"/>
      <c r="J10" s="78"/>
    </row>
    <row r="11" spans="1:7" s="69" customFormat="1" ht="13.5">
      <c r="A11" s="193" t="s">
        <v>0</v>
      </c>
      <c r="B11" s="272">
        <f>Volume!J12</f>
        <v>804.4</v>
      </c>
      <c r="C11" s="70">
        <v>533.2</v>
      </c>
      <c r="D11" s="264">
        <f t="shared" si="1"/>
        <v>-271.19999999999993</v>
      </c>
      <c r="E11" s="331">
        <f t="shared" si="2"/>
        <v>-0.3371456986573843</v>
      </c>
      <c r="F11" s="264">
        <v>-1.25</v>
      </c>
      <c r="G11" s="159">
        <f t="shared" si="0"/>
        <v>-269.94999999999993</v>
      </c>
    </row>
    <row r="12" spans="1:7" s="69" customFormat="1" ht="13.5">
      <c r="A12" s="193" t="s">
        <v>404</v>
      </c>
      <c r="B12" s="272">
        <f>Volume!J13</f>
        <v>531.8</v>
      </c>
      <c r="C12" s="70">
        <v>1596.55</v>
      </c>
      <c r="D12" s="264">
        <f t="shared" si="1"/>
        <v>1064.75</v>
      </c>
      <c r="E12" s="331">
        <f t="shared" si="2"/>
        <v>2.002162467092892</v>
      </c>
      <c r="F12" s="264">
        <v>2.7000000000000455</v>
      </c>
      <c r="G12" s="159">
        <f t="shared" si="0"/>
        <v>1062.05</v>
      </c>
    </row>
    <row r="13" spans="1:7" s="69" customFormat="1" ht="13.5">
      <c r="A13" s="193" t="s">
        <v>405</v>
      </c>
      <c r="B13" s="272">
        <f>Volume!J14</f>
        <v>1588.9</v>
      </c>
      <c r="C13" s="70">
        <v>141.55</v>
      </c>
      <c r="D13" s="264">
        <f t="shared" si="1"/>
        <v>-1447.3500000000001</v>
      </c>
      <c r="E13" s="331">
        <f t="shared" si="2"/>
        <v>-0.9109132103971301</v>
      </c>
      <c r="F13" s="264">
        <v>8.200000000000045</v>
      </c>
      <c r="G13" s="159">
        <f t="shared" si="0"/>
        <v>-1455.5500000000002</v>
      </c>
    </row>
    <row r="14" spans="1:7" s="69" customFormat="1" ht="13.5">
      <c r="A14" s="193" t="s">
        <v>406</v>
      </c>
      <c r="B14" s="272">
        <f>Volume!J15</f>
        <v>140.85</v>
      </c>
      <c r="C14" s="70">
        <v>82.25</v>
      </c>
      <c r="D14" s="264">
        <f t="shared" si="1"/>
        <v>-58.599999999999994</v>
      </c>
      <c r="E14" s="331">
        <f t="shared" si="2"/>
        <v>-0.41604543840965563</v>
      </c>
      <c r="F14" s="264">
        <v>0</v>
      </c>
      <c r="G14" s="159">
        <f t="shared" si="0"/>
        <v>-58.599999999999994</v>
      </c>
    </row>
    <row r="15" spans="1:8" s="25" customFormat="1" ht="13.5">
      <c r="A15" s="193" t="s">
        <v>135</v>
      </c>
      <c r="B15" s="272">
        <f>Volume!J16</f>
        <v>81.8</v>
      </c>
      <c r="C15" s="70">
        <v>56.85</v>
      </c>
      <c r="D15" s="264">
        <f t="shared" si="1"/>
        <v>-24.949999999999996</v>
      </c>
      <c r="E15" s="331">
        <f t="shared" si="2"/>
        <v>-0.30501222493887525</v>
      </c>
      <c r="F15" s="264">
        <v>-2.5500000000000114</v>
      </c>
      <c r="G15" s="159">
        <f t="shared" si="0"/>
        <v>-22.399999999999984</v>
      </c>
      <c r="H15" s="69"/>
    </row>
    <row r="16" spans="1:7" s="69" customFormat="1" ht="13.5">
      <c r="A16" s="193" t="s">
        <v>174</v>
      </c>
      <c r="B16" s="272">
        <f>Volume!J17</f>
        <v>56.6</v>
      </c>
      <c r="C16" s="70">
        <v>421.85</v>
      </c>
      <c r="D16" s="264">
        <f t="shared" si="1"/>
        <v>365.25</v>
      </c>
      <c r="E16" s="331">
        <f t="shared" si="2"/>
        <v>6.453180212014134</v>
      </c>
      <c r="F16" s="264">
        <v>0.29999999999999716</v>
      </c>
      <c r="G16" s="159">
        <f t="shared" si="0"/>
        <v>364.95</v>
      </c>
    </row>
    <row r="17" spans="1:7" s="69" customFormat="1" ht="13.5">
      <c r="A17" s="193" t="s">
        <v>280</v>
      </c>
      <c r="B17" s="272">
        <f>Volume!J18</f>
        <v>421.2</v>
      </c>
      <c r="C17" s="70">
        <v>82.8</v>
      </c>
      <c r="D17" s="264">
        <f t="shared" si="1"/>
        <v>-338.4</v>
      </c>
      <c r="E17" s="331">
        <f t="shared" si="2"/>
        <v>-0.8034188034188033</v>
      </c>
      <c r="F17" s="264">
        <v>-0.25</v>
      </c>
      <c r="G17" s="159">
        <f t="shared" si="0"/>
        <v>-338.15</v>
      </c>
    </row>
    <row r="18" spans="1:7" s="69" customFormat="1" ht="13.5">
      <c r="A18" s="193" t="s">
        <v>75</v>
      </c>
      <c r="B18" s="272">
        <f>Volume!J19</f>
        <v>83.95</v>
      </c>
      <c r="C18" s="70">
        <v>308.45</v>
      </c>
      <c r="D18" s="264">
        <f t="shared" si="1"/>
        <v>224.5</v>
      </c>
      <c r="E18" s="331">
        <f t="shared" si="2"/>
        <v>2.6742108397855864</v>
      </c>
      <c r="F18" s="264">
        <v>-0.9000000000000057</v>
      </c>
      <c r="G18" s="159">
        <f t="shared" si="0"/>
        <v>225.4</v>
      </c>
    </row>
    <row r="19" spans="1:7" s="69" customFormat="1" ht="13.5">
      <c r="A19" s="193" t="s">
        <v>407</v>
      </c>
      <c r="B19" s="272">
        <f>Volume!J20</f>
        <v>306.25</v>
      </c>
      <c r="C19" s="70">
        <v>577.9</v>
      </c>
      <c r="D19" s="264">
        <f t="shared" si="1"/>
        <v>271.65</v>
      </c>
      <c r="E19" s="331">
        <f t="shared" si="2"/>
        <v>0.8870204081632652</v>
      </c>
      <c r="F19" s="264">
        <v>1.25</v>
      </c>
      <c r="G19" s="159">
        <f t="shared" si="0"/>
        <v>270.4</v>
      </c>
    </row>
    <row r="20" spans="1:7" s="69" customFormat="1" ht="13.5">
      <c r="A20" s="193" t="s">
        <v>408</v>
      </c>
      <c r="B20" s="272">
        <f>Volume!J21</f>
        <v>574.1</v>
      </c>
      <c r="C20" s="70">
        <v>44.9</v>
      </c>
      <c r="D20" s="264">
        <f t="shared" si="1"/>
        <v>-529.2</v>
      </c>
      <c r="E20" s="331">
        <f t="shared" si="2"/>
        <v>-0.9217906288103118</v>
      </c>
      <c r="F20" s="264">
        <v>0.14999999999997726</v>
      </c>
      <c r="G20" s="159">
        <f t="shared" si="0"/>
        <v>-529.35</v>
      </c>
    </row>
    <row r="21" spans="1:7" s="69" customFormat="1" ht="13.5">
      <c r="A21" s="193" t="s">
        <v>88</v>
      </c>
      <c r="B21" s="272">
        <f>Volume!J22</f>
        <v>44.8</v>
      </c>
      <c r="C21" s="70">
        <v>36.75</v>
      </c>
      <c r="D21" s="264">
        <f t="shared" si="1"/>
        <v>-8.049999999999997</v>
      </c>
      <c r="E21" s="331">
        <f t="shared" si="2"/>
        <v>-0.17968749999999994</v>
      </c>
      <c r="F21" s="264">
        <v>0.20000000000000284</v>
      </c>
      <c r="G21" s="159">
        <f t="shared" si="0"/>
        <v>-8.25</v>
      </c>
    </row>
    <row r="22" spans="1:7" s="69" customFormat="1" ht="13.5">
      <c r="A22" s="193" t="s">
        <v>136</v>
      </c>
      <c r="B22" s="272">
        <f>Volume!J23</f>
        <v>36.7</v>
      </c>
      <c r="C22" s="70">
        <v>731.55</v>
      </c>
      <c r="D22" s="264">
        <f t="shared" si="1"/>
        <v>694.8499999999999</v>
      </c>
      <c r="E22" s="331">
        <f t="shared" si="2"/>
        <v>18.933242506811986</v>
      </c>
      <c r="F22" s="264">
        <v>0.10000000000000142</v>
      </c>
      <c r="G22" s="159">
        <f t="shared" si="0"/>
        <v>694.7499999999999</v>
      </c>
    </row>
    <row r="23" spans="1:7" s="69" customFormat="1" ht="13.5">
      <c r="A23" s="193" t="s">
        <v>157</v>
      </c>
      <c r="B23" s="272">
        <f>Volume!J24</f>
        <v>726.95</v>
      </c>
      <c r="C23" s="70">
        <v>2129</v>
      </c>
      <c r="D23" s="264">
        <f t="shared" si="1"/>
        <v>1402.05</v>
      </c>
      <c r="E23" s="331">
        <f t="shared" si="2"/>
        <v>1.9286745993534629</v>
      </c>
      <c r="F23" s="264">
        <v>1.4499999999999318</v>
      </c>
      <c r="G23" s="159">
        <f t="shared" si="0"/>
        <v>1400.6</v>
      </c>
    </row>
    <row r="24" spans="1:7" s="69" customFormat="1" ht="13.5">
      <c r="A24" s="193" t="s">
        <v>193</v>
      </c>
      <c r="B24" s="272">
        <f>Volume!J25</f>
        <v>2152.8</v>
      </c>
      <c r="C24" s="70">
        <v>163.35</v>
      </c>
      <c r="D24" s="264">
        <f t="shared" si="1"/>
        <v>-1989.4500000000003</v>
      </c>
      <c r="E24" s="331">
        <f t="shared" si="2"/>
        <v>-0.9241220735785953</v>
      </c>
      <c r="F24" s="264">
        <v>-38.5</v>
      </c>
      <c r="G24" s="159">
        <f t="shared" si="0"/>
        <v>-1950.9500000000003</v>
      </c>
    </row>
    <row r="25" spans="1:7" s="69" customFormat="1" ht="13.5">
      <c r="A25" s="193" t="s">
        <v>281</v>
      </c>
      <c r="B25" s="272">
        <f>Volume!J26</f>
        <v>162.4</v>
      </c>
      <c r="C25" s="70">
        <v>73.2</v>
      </c>
      <c r="D25" s="264">
        <f t="shared" si="1"/>
        <v>-89.2</v>
      </c>
      <c r="E25" s="331">
        <f t="shared" si="2"/>
        <v>-0.5492610837438424</v>
      </c>
      <c r="F25" s="264">
        <v>1.25</v>
      </c>
      <c r="G25" s="159">
        <f t="shared" si="0"/>
        <v>-90.45</v>
      </c>
    </row>
    <row r="26" spans="1:7" s="14" customFormat="1" ht="13.5">
      <c r="A26" s="193" t="s">
        <v>282</v>
      </c>
      <c r="B26" s="272">
        <f>Volume!J27</f>
        <v>72.8</v>
      </c>
      <c r="C26" s="70">
        <v>263.15</v>
      </c>
      <c r="D26" s="264">
        <f t="shared" si="1"/>
        <v>190.34999999999997</v>
      </c>
      <c r="E26" s="331">
        <f t="shared" si="2"/>
        <v>2.614697802197802</v>
      </c>
      <c r="F26" s="264">
        <v>0.5</v>
      </c>
      <c r="G26" s="159">
        <f t="shared" si="0"/>
        <v>189.84999999999997</v>
      </c>
    </row>
    <row r="27" spans="1:7" s="14" customFormat="1" ht="13.5">
      <c r="A27" s="193" t="s">
        <v>76</v>
      </c>
      <c r="B27" s="272">
        <f>Volume!J28</f>
        <v>263.9</v>
      </c>
      <c r="C27" s="70">
        <v>203.85</v>
      </c>
      <c r="D27" s="264">
        <f t="shared" si="1"/>
        <v>-60.04999999999998</v>
      </c>
      <c r="E27" s="331">
        <f t="shared" si="2"/>
        <v>-0.22754831375521026</v>
      </c>
      <c r="F27" s="264">
        <v>-0.44999999999998863</v>
      </c>
      <c r="G27" s="159">
        <f t="shared" si="0"/>
        <v>-59.599999999999994</v>
      </c>
    </row>
    <row r="28" spans="1:7" s="69" customFormat="1" ht="13.5">
      <c r="A28" s="193" t="s">
        <v>77</v>
      </c>
      <c r="B28" s="272">
        <f>Volume!J29</f>
        <v>202.35</v>
      </c>
      <c r="C28" s="70">
        <v>172.95</v>
      </c>
      <c r="D28" s="264">
        <f t="shared" si="1"/>
        <v>-29.400000000000006</v>
      </c>
      <c r="E28" s="331">
        <f t="shared" si="2"/>
        <v>-0.14529280948851003</v>
      </c>
      <c r="F28" s="264">
        <v>0.8999999999999773</v>
      </c>
      <c r="G28" s="159">
        <f t="shared" si="0"/>
        <v>-30.299999999999983</v>
      </c>
    </row>
    <row r="29" spans="1:7" s="69" customFormat="1" ht="13.5">
      <c r="A29" s="193" t="s">
        <v>283</v>
      </c>
      <c r="B29" s="272">
        <f>Volume!J30</f>
        <v>171.75</v>
      </c>
      <c r="C29" s="70">
        <v>1795.2</v>
      </c>
      <c r="D29" s="264">
        <f t="shared" si="1"/>
        <v>1623.45</v>
      </c>
      <c r="E29" s="331">
        <f t="shared" si="2"/>
        <v>9.452401746724892</v>
      </c>
      <c r="F29" s="264">
        <v>0.6999999999999886</v>
      </c>
      <c r="G29" s="159">
        <f t="shared" si="0"/>
        <v>1622.75</v>
      </c>
    </row>
    <row r="30" spans="1:7" s="69" customFormat="1" ht="13.5">
      <c r="A30" s="193" t="s">
        <v>34</v>
      </c>
      <c r="B30" s="272">
        <f>Volume!J31</f>
        <v>1791.3</v>
      </c>
      <c r="C30" s="70">
        <v>1059.65</v>
      </c>
      <c r="D30" s="264">
        <f t="shared" si="1"/>
        <v>-731.6499999999999</v>
      </c>
      <c r="E30" s="331">
        <f t="shared" si="2"/>
        <v>-0.40844637972422254</v>
      </c>
      <c r="F30" s="264">
        <v>6.5</v>
      </c>
      <c r="G30" s="159">
        <f t="shared" si="0"/>
        <v>-738.1499999999999</v>
      </c>
    </row>
    <row r="31" spans="1:7" s="69" customFormat="1" ht="13.5">
      <c r="A31" s="193" t="s">
        <v>284</v>
      </c>
      <c r="B31" s="272">
        <f>Volume!J32</f>
        <v>1054.5</v>
      </c>
      <c r="C31" s="70">
        <v>320.05</v>
      </c>
      <c r="D31" s="264">
        <f t="shared" si="1"/>
        <v>-734.45</v>
      </c>
      <c r="E31" s="331">
        <f t="shared" si="2"/>
        <v>-0.6964912280701755</v>
      </c>
      <c r="F31" s="264">
        <v>3.25</v>
      </c>
      <c r="G31" s="159">
        <f t="shared" si="0"/>
        <v>-737.7</v>
      </c>
    </row>
    <row r="32" spans="1:7" s="69" customFormat="1" ht="13.5">
      <c r="A32" s="193" t="s">
        <v>137</v>
      </c>
      <c r="B32" s="272">
        <f>Volume!J33</f>
        <v>319.05</v>
      </c>
      <c r="C32" s="70">
        <v>821.25</v>
      </c>
      <c r="D32" s="264">
        <f t="shared" si="1"/>
        <v>502.2</v>
      </c>
      <c r="E32" s="331">
        <f t="shared" si="2"/>
        <v>1.5740479548660085</v>
      </c>
      <c r="F32" s="264">
        <v>2.25</v>
      </c>
      <c r="G32" s="159">
        <f t="shared" si="0"/>
        <v>499.95</v>
      </c>
    </row>
    <row r="33" spans="1:7" s="69" customFormat="1" ht="13.5">
      <c r="A33" s="193" t="s">
        <v>232</v>
      </c>
      <c r="B33" s="272">
        <f>Volume!J34</f>
        <v>821.3</v>
      </c>
      <c r="C33" s="70">
        <v>1337.45</v>
      </c>
      <c r="D33" s="264">
        <f t="shared" si="1"/>
        <v>516.1500000000001</v>
      </c>
      <c r="E33" s="331">
        <f t="shared" si="2"/>
        <v>0.6284548885912579</v>
      </c>
      <c r="F33" s="264">
        <v>-6.75</v>
      </c>
      <c r="G33" s="159">
        <f t="shared" si="0"/>
        <v>522.9000000000001</v>
      </c>
    </row>
    <row r="34" spans="1:7" s="69" customFormat="1" ht="13.5">
      <c r="A34" s="193" t="s">
        <v>1</v>
      </c>
      <c r="B34" s="272">
        <f>Volume!J35</f>
        <v>1337.15</v>
      </c>
      <c r="C34" s="70">
        <v>115.9</v>
      </c>
      <c r="D34" s="264">
        <f t="shared" si="1"/>
        <v>-1221.25</v>
      </c>
      <c r="E34" s="331">
        <f t="shared" si="2"/>
        <v>-0.9133231125902105</v>
      </c>
      <c r="F34" s="264">
        <v>5</v>
      </c>
      <c r="G34" s="159">
        <f t="shared" si="0"/>
        <v>-1226.25</v>
      </c>
    </row>
    <row r="35" spans="1:7" s="69" customFormat="1" ht="13.5">
      <c r="A35" s="193" t="s">
        <v>158</v>
      </c>
      <c r="B35" s="272">
        <f>Volume!J36</f>
        <v>115</v>
      </c>
      <c r="C35" s="70">
        <v>39.85</v>
      </c>
      <c r="D35" s="264">
        <f t="shared" si="1"/>
        <v>-75.15</v>
      </c>
      <c r="E35" s="331">
        <f t="shared" si="2"/>
        <v>-0.6534782608695653</v>
      </c>
      <c r="F35" s="264">
        <v>0.7999999999999972</v>
      </c>
      <c r="G35" s="159">
        <f t="shared" si="0"/>
        <v>-75.95</v>
      </c>
    </row>
    <row r="36" spans="1:7" s="69" customFormat="1" ht="13.5">
      <c r="A36" s="193" t="s">
        <v>409</v>
      </c>
      <c r="B36" s="272">
        <f>Volume!J37</f>
        <v>39.45</v>
      </c>
      <c r="C36" s="70">
        <v>225.05</v>
      </c>
      <c r="D36" s="264">
        <f t="shared" si="1"/>
        <v>185.60000000000002</v>
      </c>
      <c r="E36" s="331">
        <f t="shared" si="2"/>
        <v>4.7046894803548795</v>
      </c>
      <c r="F36" s="264">
        <v>0.44999999999999574</v>
      </c>
      <c r="G36" s="159">
        <f t="shared" si="0"/>
        <v>185.15000000000003</v>
      </c>
    </row>
    <row r="37" spans="1:7" s="69" customFormat="1" ht="13.5">
      <c r="A37" s="193" t="s">
        <v>410</v>
      </c>
      <c r="B37" s="272">
        <f>Volume!J38</f>
        <v>224.2</v>
      </c>
      <c r="C37" s="70">
        <v>568.95</v>
      </c>
      <c r="D37" s="264">
        <f t="shared" si="1"/>
        <v>344.75000000000006</v>
      </c>
      <c r="E37" s="331">
        <f t="shared" si="2"/>
        <v>1.537689562890277</v>
      </c>
      <c r="F37" s="264">
        <v>-0.9000000000000057</v>
      </c>
      <c r="G37" s="159">
        <f t="shared" si="0"/>
        <v>345.6500000000001</v>
      </c>
    </row>
    <row r="38" spans="1:7" s="69" customFormat="1" ht="13.5">
      <c r="A38" s="193" t="s">
        <v>285</v>
      </c>
      <c r="B38" s="272">
        <f>Volume!J39</f>
        <v>565.05</v>
      </c>
      <c r="C38" s="70">
        <v>48.45</v>
      </c>
      <c r="D38" s="264">
        <f t="shared" si="1"/>
        <v>-516.5999999999999</v>
      </c>
      <c r="E38" s="331">
        <f t="shared" si="2"/>
        <v>-0.9142553756304751</v>
      </c>
      <c r="F38" s="264">
        <v>3.349999999999909</v>
      </c>
      <c r="G38" s="159">
        <f t="shared" si="0"/>
        <v>-519.9499999999998</v>
      </c>
    </row>
    <row r="39" spans="1:7" s="69" customFormat="1" ht="13.5">
      <c r="A39" s="193" t="s">
        <v>159</v>
      </c>
      <c r="B39" s="272">
        <f>Volume!J40</f>
        <v>48.25</v>
      </c>
      <c r="C39" s="70">
        <v>343.95</v>
      </c>
      <c r="D39" s="264">
        <f t="shared" si="1"/>
        <v>295.7</v>
      </c>
      <c r="E39" s="331">
        <f t="shared" si="2"/>
        <v>6.128497409326425</v>
      </c>
      <c r="F39" s="264">
        <v>0.14999999999999858</v>
      </c>
      <c r="G39" s="159">
        <f t="shared" si="0"/>
        <v>295.55</v>
      </c>
    </row>
    <row r="40" spans="1:7" s="69" customFormat="1" ht="13.5">
      <c r="A40" s="193" t="s">
        <v>2</v>
      </c>
      <c r="B40" s="272">
        <f>Volume!J41</f>
        <v>344.05</v>
      </c>
      <c r="C40" s="70">
        <v>232.9</v>
      </c>
      <c r="D40" s="264">
        <f t="shared" si="1"/>
        <v>-111.15</v>
      </c>
      <c r="E40" s="331">
        <f t="shared" si="2"/>
        <v>-0.32306350821101587</v>
      </c>
      <c r="F40" s="264">
        <v>1.3500000000000227</v>
      </c>
      <c r="G40" s="159">
        <f t="shared" si="0"/>
        <v>-112.50000000000003</v>
      </c>
    </row>
    <row r="41" spans="1:7" s="69" customFormat="1" ht="13.5">
      <c r="A41" s="193" t="s">
        <v>411</v>
      </c>
      <c r="B41" s="272">
        <f>Volume!J42</f>
        <v>230.85</v>
      </c>
      <c r="C41" s="70">
        <v>139</v>
      </c>
      <c r="D41" s="264">
        <f t="shared" si="1"/>
        <v>-91.85</v>
      </c>
      <c r="E41" s="331">
        <f t="shared" si="2"/>
        <v>-0.39787740957331597</v>
      </c>
      <c r="F41" s="264">
        <v>1.8499999999999943</v>
      </c>
      <c r="G41" s="159">
        <f t="shared" si="0"/>
        <v>-93.69999999999999</v>
      </c>
    </row>
    <row r="42" spans="1:7" s="69" customFormat="1" ht="13.5">
      <c r="A42" s="193" t="s">
        <v>391</v>
      </c>
      <c r="B42" s="272">
        <f>Volume!J43</f>
        <v>138.85</v>
      </c>
      <c r="C42" s="70">
        <v>237.5</v>
      </c>
      <c r="D42" s="264">
        <f t="shared" si="1"/>
        <v>98.65</v>
      </c>
      <c r="E42" s="331">
        <f t="shared" si="2"/>
        <v>0.7104789341015485</v>
      </c>
      <c r="F42" s="264">
        <v>0.6499999999999773</v>
      </c>
      <c r="G42" s="159">
        <f t="shared" si="0"/>
        <v>98.00000000000003</v>
      </c>
    </row>
    <row r="43" spans="1:7" s="69" customFormat="1" ht="13.5">
      <c r="A43" s="193" t="s">
        <v>78</v>
      </c>
      <c r="B43" s="272">
        <f>Volume!J44</f>
        <v>237.9</v>
      </c>
      <c r="C43" s="70">
        <v>584.65</v>
      </c>
      <c r="D43" s="264">
        <f t="shared" si="1"/>
        <v>346.75</v>
      </c>
      <c r="E43" s="331">
        <f t="shared" si="2"/>
        <v>1.4575451870533838</v>
      </c>
      <c r="F43" s="264">
        <v>-0.549999999999983</v>
      </c>
      <c r="G43" s="159">
        <f t="shared" si="0"/>
        <v>347.29999999999995</v>
      </c>
    </row>
    <row r="44" spans="1:7" s="69" customFormat="1" ht="13.5">
      <c r="A44" s="193" t="s">
        <v>138</v>
      </c>
      <c r="B44" s="272">
        <f>Volume!J45</f>
        <v>579.95</v>
      </c>
      <c r="C44" s="70">
        <v>359.6</v>
      </c>
      <c r="D44" s="264">
        <f t="shared" si="1"/>
        <v>-220.35000000000002</v>
      </c>
      <c r="E44" s="331">
        <f t="shared" si="2"/>
        <v>-0.3799465471161307</v>
      </c>
      <c r="F44" s="264">
        <v>2.5</v>
      </c>
      <c r="G44" s="159">
        <f t="shared" si="0"/>
        <v>-222.85000000000002</v>
      </c>
    </row>
    <row r="45" spans="1:7" s="69" customFormat="1" ht="13.5">
      <c r="A45" s="193" t="s">
        <v>160</v>
      </c>
      <c r="B45" s="272">
        <f>Volume!J46</f>
        <v>358.1</v>
      </c>
      <c r="C45" s="70">
        <v>34.45</v>
      </c>
      <c r="D45" s="264">
        <f t="shared" si="1"/>
        <v>-323.65000000000003</v>
      </c>
      <c r="E45" s="331">
        <f t="shared" si="2"/>
        <v>-0.9037978218374756</v>
      </c>
      <c r="F45" s="264">
        <v>1.3999999999999773</v>
      </c>
      <c r="G45" s="159">
        <f t="shared" si="0"/>
        <v>-325.05</v>
      </c>
    </row>
    <row r="46" spans="1:7" s="69" customFormat="1" ht="13.5">
      <c r="A46" s="193" t="s">
        <v>161</v>
      </c>
      <c r="B46" s="272">
        <f>Volume!J47</f>
        <v>34.25</v>
      </c>
      <c r="C46" s="70">
        <v>241.7</v>
      </c>
      <c r="D46" s="264">
        <f t="shared" si="1"/>
        <v>207.45</v>
      </c>
      <c r="E46" s="331">
        <f t="shared" si="2"/>
        <v>6.056934306569342</v>
      </c>
      <c r="F46" s="264">
        <v>0.14999999999999858</v>
      </c>
      <c r="G46" s="159">
        <f t="shared" si="0"/>
        <v>207.29999999999998</v>
      </c>
    </row>
    <row r="47" spans="1:7" s="69" customFormat="1" ht="13.5">
      <c r="A47" s="193" t="s">
        <v>392</v>
      </c>
      <c r="B47" s="272">
        <f>Volume!J48</f>
        <v>240.8</v>
      </c>
      <c r="C47" s="70">
        <v>212.8</v>
      </c>
      <c r="D47" s="264">
        <f t="shared" si="1"/>
        <v>-28</v>
      </c>
      <c r="E47" s="331">
        <f t="shared" si="2"/>
        <v>-0.11627906976744186</v>
      </c>
      <c r="F47" s="264">
        <v>2</v>
      </c>
      <c r="G47" s="159">
        <f t="shared" si="0"/>
        <v>-30</v>
      </c>
    </row>
    <row r="48" spans="1:8" s="25" customFormat="1" ht="13.5">
      <c r="A48" s="193" t="s">
        <v>3</v>
      </c>
      <c r="B48" s="272">
        <f>Volume!J49</f>
        <v>212.2</v>
      </c>
      <c r="C48" s="70">
        <v>359.75</v>
      </c>
      <c r="D48" s="264">
        <f t="shared" si="1"/>
        <v>147.55</v>
      </c>
      <c r="E48" s="331">
        <f t="shared" si="2"/>
        <v>0.6953345900094252</v>
      </c>
      <c r="F48" s="264">
        <v>0.8500000000000227</v>
      </c>
      <c r="G48" s="159">
        <f t="shared" si="0"/>
        <v>146.7</v>
      </c>
      <c r="H48" s="69"/>
    </row>
    <row r="49" spans="1:7" s="69" customFormat="1" ht="13.5">
      <c r="A49" s="193" t="s">
        <v>218</v>
      </c>
      <c r="B49" s="272">
        <f>Volume!J50</f>
        <v>357.7</v>
      </c>
      <c r="C49" s="70">
        <v>309.45</v>
      </c>
      <c r="D49" s="264">
        <f t="shared" si="1"/>
        <v>-48.25</v>
      </c>
      <c r="E49" s="331">
        <f t="shared" si="2"/>
        <v>-0.13488957226726309</v>
      </c>
      <c r="F49" s="264">
        <v>1.5500000000000114</v>
      </c>
      <c r="G49" s="159">
        <f t="shared" si="0"/>
        <v>-49.80000000000001</v>
      </c>
    </row>
    <row r="50" spans="1:7" s="69" customFormat="1" ht="13.5">
      <c r="A50" s="193" t="s">
        <v>162</v>
      </c>
      <c r="B50" s="272">
        <f>Volume!J51</f>
        <v>311.95</v>
      </c>
      <c r="C50" s="70">
        <v>243.9</v>
      </c>
      <c r="D50" s="264">
        <f t="shared" si="1"/>
        <v>-68.04999999999998</v>
      </c>
      <c r="E50" s="331">
        <f t="shared" si="2"/>
        <v>-0.2181439333226478</v>
      </c>
      <c r="F50" s="264">
        <v>-1.8000000000000114</v>
      </c>
      <c r="G50" s="159">
        <f t="shared" si="0"/>
        <v>-66.24999999999997</v>
      </c>
    </row>
    <row r="51" spans="1:7" s="69" customFormat="1" ht="13.5">
      <c r="A51" s="193" t="s">
        <v>286</v>
      </c>
      <c r="B51" s="272">
        <f>Volume!J52</f>
        <v>243.25</v>
      </c>
      <c r="C51" s="70">
        <v>323.35</v>
      </c>
      <c r="D51" s="264">
        <f t="shared" si="1"/>
        <v>80.10000000000002</v>
      </c>
      <c r="E51" s="331">
        <f t="shared" si="2"/>
        <v>0.32929085303186034</v>
      </c>
      <c r="F51" s="264">
        <v>0.09999999999999432</v>
      </c>
      <c r="G51" s="159">
        <f t="shared" si="0"/>
        <v>80.00000000000003</v>
      </c>
    </row>
    <row r="52" spans="1:7" s="69" customFormat="1" ht="13.5">
      <c r="A52" s="193" t="s">
        <v>183</v>
      </c>
      <c r="B52" s="272">
        <f>Volume!J53</f>
        <v>321.3</v>
      </c>
      <c r="C52" s="70">
        <v>95.65</v>
      </c>
      <c r="D52" s="264">
        <f t="shared" si="1"/>
        <v>-225.65</v>
      </c>
      <c r="E52" s="331">
        <f t="shared" si="2"/>
        <v>-0.7023031434796141</v>
      </c>
      <c r="F52" s="264">
        <v>-0.5500000000000114</v>
      </c>
      <c r="G52" s="159">
        <f t="shared" si="0"/>
        <v>-225.1</v>
      </c>
    </row>
    <row r="53" spans="1:7" s="69" customFormat="1" ht="13.5">
      <c r="A53" s="193" t="s">
        <v>219</v>
      </c>
      <c r="B53" s="272">
        <f>Volume!J54</f>
        <v>99.85</v>
      </c>
      <c r="C53" s="70">
        <v>43.85</v>
      </c>
      <c r="D53" s="264">
        <f t="shared" si="1"/>
        <v>-55.99999999999999</v>
      </c>
      <c r="E53" s="331">
        <f t="shared" si="2"/>
        <v>-0.5608412618928392</v>
      </c>
      <c r="F53" s="264">
        <v>-5.3</v>
      </c>
      <c r="G53" s="159">
        <f t="shared" si="0"/>
        <v>-50.699999999999996</v>
      </c>
    </row>
    <row r="54" spans="1:7" s="69" customFormat="1" ht="13.5">
      <c r="A54" s="193" t="s">
        <v>412</v>
      </c>
      <c r="B54" s="272">
        <f>Volume!J55</f>
        <v>44.4</v>
      </c>
      <c r="C54" s="70">
        <v>4905.85</v>
      </c>
      <c r="D54" s="264">
        <f t="shared" si="1"/>
        <v>4861.450000000001</v>
      </c>
      <c r="E54" s="331">
        <f t="shared" si="2"/>
        <v>109.49211711711713</v>
      </c>
      <c r="F54" s="264">
        <v>-0.5500000000000043</v>
      </c>
      <c r="G54" s="159">
        <f t="shared" si="0"/>
        <v>4862.000000000001</v>
      </c>
    </row>
    <row r="55" spans="1:7" s="69" customFormat="1" ht="13.5">
      <c r="A55" s="193" t="s">
        <v>163</v>
      </c>
      <c r="B55" s="272">
        <f>Volume!J56</f>
        <v>4872.8</v>
      </c>
      <c r="C55" s="70">
        <v>648.9</v>
      </c>
      <c r="D55" s="264">
        <f t="shared" si="1"/>
        <v>-4223.900000000001</v>
      </c>
      <c r="E55" s="331">
        <f t="shared" si="2"/>
        <v>-0.8668322114595305</v>
      </c>
      <c r="F55" s="264">
        <v>11.549999999999272</v>
      </c>
      <c r="G55" s="159">
        <f t="shared" si="0"/>
        <v>-4235.45</v>
      </c>
    </row>
    <row r="56" spans="1:7" s="69" customFormat="1" ht="13.5">
      <c r="A56" s="193" t="s">
        <v>194</v>
      </c>
      <c r="B56" s="272">
        <f>Volume!J57</f>
        <v>645.75</v>
      </c>
      <c r="C56" s="70">
        <v>1836.4</v>
      </c>
      <c r="D56" s="264">
        <f t="shared" si="1"/>
        <v>1190.65</v>
      </c>
      <c r="E56" s="331">
        <f t="shared" si="2"/>
        <v>1.8438250096786684</v>
      </c>
      <c r="F56" s="264">
        <v>2.6499999999999773</v>
      </c>
      <c r="G56" s="159">
        <f t="shared" si="0"/>
        <v>1188</v>
      </c>
    </row>
    <row r="57" spans="1:7" s="69" customFormat="1" ht="13.5">
      <c r="A57" s="193" t="s">
        <v>413</v>
      </c>
      <c r="B57" s="272">
        <f>Volume!J58</f>
        <v>1824.7</v>
      </c>
      <c r="C57" s="70">
        <v>1075</v>
      </c>
      <c r="D57" s="264">
        <f t="shared" si="1"/>
        <v>-749.7</v>
      </c>
      <c r="E57" s="331">
        <f t="shared" si="2"/>
        <v>-0.4108620595166329</v>
      </c>
      <c r="F57" s="264">
        <v>12.599999999999909</v>
      </c>
      <c r="G57" s="159">
        <f t="shared" si="0"/>
        <v>-762.3</v>
      </c>
    </row>
    <row r="58" spans="1:7" s="69" customFormat="1" ht="13.5">
      <c r="A58" s="193" t="s">
        <v>414</v>
      </c>
      <c r="B58" s="272">
        <f>Volume!J59</f>
        <v>1072.95</v>
      </c>
      <c r="C58" s="70">
        <v>114.5</v>
      </c>
      <c r="D58" s="264">
        <f t="shared" si="1"/>
        <v>-958.45</v>
      </c>
      <c r="E58" s="331">
        <f t="shared" si="2"/>
        <v>-0.8932848688196094</v>
      </c>
      <c r="F58" s="264">
        <v>3.3999999999998636</v>
      </c>
      <c r="G58" s="159">
        <f t="shared" si="0"/>
        <v>-961.8499999999999</v>
      </c>
    </row>
    <row r="59" spans="1:7" s="69" customFormat="1" ht="13.5">
      <c r="A59" s="193" t="s">
        <v>220</v>
      </c>
      <c r="B59" s="272">
        <f>Volume!J60</f>
        <v>113.35</v>
      </c>
      <c r="C59" s="70">
        <v>54.3</v>
      </c>
      <c r="D59" s="264">
        <f t="shared" si="1"/>
        <v>-59.05</v>
      </c>
      <c r="E59" s="331">
        <f t="shared" si="2"/>
        <v>-0.5209528010586678</v>
      </c>
      <c r="F59" s="264">
        <v>0.75</v>
      </c>
      <c r="G59" s="159">
        <f t="shared" si="0"/>
        <v>-59.8</v>
      </c>
    </row>
    <row r="60" spans="1:7" s="69" customFormat="1" ht="13.5">
      <c r="A60" s="193" t="s">
        <v>164</v>
      </c>
      <c r="B60" s="272">
        <f>Volume!J61</f>
        <v>53.85</v>
      </c>
      <c r="C60" s="70">
        <v>279.4</v>
      </c>
      <c r="D60" s="264">
        <f t="shared" si="1"/>
        <v>225.54999999999998</v>
      </c>
      <c r="E60" s="331">
        <f t="shared" si="2"/>
        <v>4.188486536675951</v>
      </c>
      <c r="F60" s="264">
        <v>0.3999999999999986</v>
      </c>
      <c r="G60" s="159">
        <f t="shared" si="0"/>
        <v>225.14999999999998</v>
      </c>
    </row>
    <row r="61" spans="1:7" s="69" customFormat="1" ht="13.5">
      <c r="A61" s="193" t="s">
        <v>165</v>
      </c>
      <c r="B61" s="272">
        <f>Volume!J62</f>
        <v>279.1</v>
      </c>
      <c r="C61" s="70">
        <v>2680</v>
      </c>
      <c r="D61" s="264">
        <f t="shared" si="1"/>
        <v>2400.9</v>
      </c>
      <c r="E61" s="331">
        <f t="shared" si="2"/>
        <v>8.6022930849158</v>
      </c>
      <c r="F61" s="264">
        <v>-0.5500000000000114</v>
      </c>
      <c r="G61" s="159">
        <f t="shared" si="0"/>
        <v>2401.4500000000003</v>
      </c>
    </row>
    <row r="62" spans="1:7" s="69" customFormat="1" ht="13.5">
      <c r="A62" s="193" t="s">
        <v>415</v>
      </c>
      <c r="B62" s="272">
        <f>Volume!J63</f>
        <v>2664.35</v>
      </c>
      <c r="C62" s="70">
        <v>284.7</v>
      </c>
      <c r="D62" s="264">
        <f t="shared" si="1"/>
        <v>-2379.65</v>
      </c>
      <c r="E62" s="331">
        <f t="shared" si="2"/>
        <v>-0.8931446694315688</v>
      </c>
      <c r="F62" s="264">
        <v>-1.099999999999909</v>
      </c>
      <c r="G62" s="159">
        <f t="shared" si="0"/>
        <v>-2378.55</v>
      </c>
    </row>
    <row r="63" spans="1:7" s="69" customFormat="1" ht="13.5">
      <c r="A63" s="193" t="s">
        <v>89</v>
      </c>
      <c r="B63" s="272">
        <f>Volume!J64</f>
        <v>291.45</v>
      </c>
      <c r="C63" s="70">
        <v>177</v>
      </c>
      <c r="D63" s="264">
        <f t="shared" si="1"/>
        <v>-114.44999999999999</v>
      </c>
      <c r="E63" s="331">
        <f t="shared" si="2"/>
        <v>-0.39269171384457024</v>
      </c>
      <c r="F63" s="264">
        <v>-5</v>
      </c>
      <c r="G63" s="159">
        <f t="shared" si="0"/>
        <v>-109.44999999999999</v>
      </c>
    </row>
    <row r="64" spans="1:7" s="69" customFormat="1" ht="13.5">
      <c r="A64" s="193" t="s">
        <v>287</v>
      </c>
      <c r="B64" s="272">
        <f>Volume!J65</f>
        <v>176.1</v>
      </c>
      <c r="C64" s="70">
        <v>601.6</v>
      </c>
      <c r="D64" s="264">
        <f t="shared" si="1"/>
        <v>425.5</v>
      </c>
      <c r="E64" s="331">
        <f t="shared" si="2"/>
        <v>2.4162407722884724</v>
      </c>
      <c r="F64" s="264">
        <v>0.950000000000017</v>
      </c>
      <c r="G64" s="159">
        <f t="shared" si="0"/>
        <v>424.54999999999995</v>
      </c>
    </row>
    <row r="65" spans="1:7" s="69" customFormat="1" ht="13.5">
      <c r="A65" s="193" t="s">
        <v>416</v>
      </c>
      <c r="B65" s="272">
        <f>Volume!J66</f>
        <v>597.1</v>
      </c>
      <c r="C65" s="70">
        <v>296.45</v>
      </c>
      <c r="D65" s="264">
        <f t="shared" si="1"/>
        <v>-300.65000000000003</v>
      </c>
      <c r="E65" s="331">
        <f t="shared" si="2"/>
        <v>-0.5035169988276671</v>
      </c>
      <c r="F65" s="264">
        <v>4.9500000000000455</v>
      </c>
      <c r="G65" s="159">
        <f t="shared" si="0"/>
        <v>-305.6000000000001</v>
      </c>
    </row>
    <row r="66" spans="1:7" s="69" customFormat="1" ht="13.5">
      <c r="A66" s="193" t="s">
        <v>271</v>
      </c>
      <c r="B66" s="272">
        <f>Volume!J67</f>
        <v>294.5</v>
      </c>
      <c r="C66" s="70">
        <v>1257.35</v>
      </c>
      <c r="D66" s="264">
        <f t="shared" si="1"/>
        <v>962.8499999999999</v>
      </c>
      <c r="E66" s="331">
        <f t="shared" si="2"/>
        <v>3.2694397283531407</v>
      </c>
      <c r="F66" s="264">
        <v>1.4499999999999886</v>
      </c>
      <c r="G66" s="159">
        <f t="shared" si="0"/>
        <v>961.3999999999999</v>
      </c>
    </row>
    <row r="67" spans="1:7" s="69" customFormat="1" ht="13.5">
      <c r="A67" s="193" t="s">
        <v>221</v>
      </c>
      <c r="B67" s="272">
        <f>Volume!J68</f>
        <v>1281.5</v>
      </c>
      <c r="C67" s="70">
        <v>495.8</v>
      </c>
      <c r="D67" s="264">
        <f t="shared" si="1"/>
        <v>-785.7</v>
      </c>
      <c r="E67" s="331">
        <f t="shared" si="2"/>
        <v>-0.6131096371439719</v>
      </c>
      <c r="F67" s="264">
        <v>-28.90000000000009</v>
      </c>
      <c r="G67" s="159">
        <f t="shared" si="0"/>
        <v>-756.8</v>
      </c>
    </row>
    <row r="68" spans="1:7" s="69" customFormat="1" ht="13.5">
      <c r="A68" s="193" t="s">
        <v>233</v>
      </c>
      <c r="B68" s="272">
        <f>Volume!J69</f>
        <v>494.05</v>
      </c>
      <c r="C68" s="70">
        <v>108</v>
      </c>
      <c r="D68" s="264">
        <f t="shared" si="1"/>
        <v>-386.05</v>
      </c>
      <c r="E68" s="331">
        <f t="shared" si="2"/>
        <v>-0.7813986438619573</v>
      </c>
      <c r="F68" s="264">
        <v>2.6499999999999773</v>
      </c>
      <c r="G68" s="159">
        <f t="shared" si="0"/>
        <v>-388.7</v>
      </c>
    </row>
    <row r="69" spans="1:7" s="69" customFormat="1" ht="13.5">
      <c r="A69" s="193" t="s">
        <v>166</v>
      </c>
      <c r="B69" s="272">
        <f>Volume!J70</f>
        <v>107.2</v>
      </c>
      <c r="C69" s="70">
        <v>2395.8</v>
      </c>
      <c r="D69" s="264">
        <f t="shared" si="1"/>
        <v>2288.6000000000004</v>
      </c>
      <c r="E69" s="331">
        <f t="shared" si="2"/>
        <v>21.34888059701493</v>
      </c>
      <c r="F69" s="264">
        <v>0.45000000000000284</v>
      </c>
      <c r="G69" s="159">
        <f t="shared" si="0"/>
        <v>2288.1500000000005</v>
      </c>
    </row>
    <row r="70" spans="1:7" s="69" customFormat="1" ht="13.5">
      <c r="A70" s="193" t="s">
        <v>222</v>
      </c>
      <c r="B70" s="272">
        <f>Volume!J71</f>
        <v>2421.1</v>
      </c>
      <c r="C70" s="70">
        <v>209.65</v>
      </c>
      <c r="D70" s="264">
        <f aca="true" t="shared" si="3" ref="D70:D133">C70-B70</f>
        <v>-2211.45</v>
      </c>
      <c r="E70" s="331">
        <f aca="true" t="shared" si="4" ref="E70:E133">D70/B70</f>
        <v>-0.9134071289909544</v>
      </c>
      <c r="F70" s="264">
        <v>-15.449999999999818</v>
      </c>
      <c r="G70" s="159">
        <f t="shared" si="0"/>
        <v>-2196</v>
      </c>
    </row>
    <row r="71" spans="1:7" s="69" customFormat="1" ht="13.5">
      <c r="A71" s="193" t="s">
        <v>288</v>
      </c>
      <c r="B71" s="272">
        <f>Volume!J72</f>
        <v>211.9</v>
      </c>
      <c r="C71" s="70">
        <v>146.35</v>
      </c>
      <c r="D71" s="264">
        <f t="shared" si="3"/>
        <v>-65.55000000000001</v>
      </c>
      <c r="E71" s="331">
        <f t="shared" si="4"/>
        <v>-0.30934403020292595</v>
      </c>
      <c r="F71" s="264">
        <v>-2.5</v>
      </c>
      <c r="G71" s="159">
        <f t="shared" si="0"/>
        <v>-63.05000000000001</v>
      </c>
    </row>
    <row r="72" spans="1:7" s="69" customFormat="1" ht="13.5">
      <c r="A72" s="193" t="s">
        <v>289</v>
      </c>
      <c r="B72" s="272">
        <f>Volume!J73</f>
        <v>145.25</v>
      </c>
      <c r="C72" s="70">
        <v>110.35</v>
      </c>
      <c r="D72" s="264">
        <f t="shared" si="3"/>
        <v>-34.900000000000006</v>
      </c>
      <c r="E72" s="331">
        <f t="shared" si="4"/>
        <v>-0.2402753872633391</v>
      </c>
      <c r="F72" s="264">
        <v>1.1999999999999886</v>
      </c>
      <c r="G72" s="159">
        <f t="shared" si="0"/>
        <v>-36.099999999999994</v>
      </c>
    </row>
    <row r="73" spans="1:7" s="69" customFormat="1" ht="13.5">
      <c r="A73" s="193" t="s">
        <v>195</v>
      </c>
      <c r="B73" s="272">
        <f>Volume!J74</f>
        <v>109.55</v>
      </c>
      <c r="C73" s="70">
        <v>99.4</v>
      </c>
      <c r="D73" s="264">
        <f t="shared" si="3"/>
        <v>-10.149999999999991</v>
      </c>
      <c r="E73" s="331">
        <f t="shared" si="4"/>
        <v>-0.09265175718849833</v>
      </c>
      <c r="F73" s="264">
        <v>0.20000000000000284</v>
      </c>
      <c r="G73" s="159">
        <f t="shared" si="0"/>
        <v>-10.349999999999994</v>
      </c>
    </row>
    <row r="74" spans="1:8" s="25" customFormat="1" ht="13.5">
      <c r="A74" s="193" t="s">
        <v>290</v>
      </c>
      <c r="B74" s="272">
        <f>Volume!J75</f>
        <v>98.65</v>
      </c>
      <c r="C74" s="70">
        <v>346.25</v>
      </c>
      <c r="D74" s="264">
        <f t="shared" si="3"/>
        <v>247.6</v>
      </c>
      <c r="E74" s="331">
        <f t="shared" si="4"/>
        <v>2.5098834262544347</v>
      </c>
      <c r="F74" s="264">
        <v>0.30000000000001137</v>
      </c>
      <c r="G74" s="159">
        <f t="shared" si="0"/>
        <v>247.29999999999998</v>
      </c>
      <c r="H74" s="69"/>
    </row>
    <row r="75" spans="1:7" s="69" customFormat="1" ht="13.5">
      <c r="A75" s="193" t="s">
        <v>197</v>
      </c>
      <c r="B75" s="272">
        <f>Volume!J76</f>
        <v>347.75</v>
      </c>
      <c r="C75" s="70">
        <v>1798.6</v>
      </c>
      <c r="D75" s="264">
        <f t="shared" si="3"/>
        <v>1450.85</v>
      </c>
      <c r="E75" s="331">
        <f t="shared" si="4"/>
        <v>4.1721063982746225</v>
      </c>
      <c r="F75" s="264">
        <v>-1.3000000000000114</v>
      </c>
      <c r="G75" s="159">
        <f t="shared" si="0"/>
        <v>1452.1499999999999</v>
      </c>
    </row>
    <row r="76" spans="1:8" s="25" customFormat="1" ht="13.5">
      <c r="A76" s="193" t="s">
        <v>4</v>
      </c>
      <c r="B76" s="272">
        <f>Volume!J77</f>
        <v>1819.7</v>
      </c>
      <c r="C76" s="70">
        <v>1102.75</v>
      </c>
      <c r="D76" s="264">
        <f t="shared" si="3"/>
        <v>-716.95</v>
      </c>
      <c r="E76" s="331">
        <f t="shared" si="4"/>
        <v>-0.3939935154146288</v>
      </c>
      <c r="F76" s="264">
        <v>-16.649999999999864</v>
      </c>
      <c r="G76" s="159">
        <f t="shared" si="0"/>
        <v>-700.3000000000002</v>
      </c>
      <c r="H76" s="69"/>
    </row>
    <row r="77" spans="1:7" s="69" customFormat="1" ht="13.5">
      <c r="A77" s="193" t="s">
        <v>79</v>
      </c>
      <c r="B77" s="272">
        <f>Volume!J78</f>
        <v>1105.55</v>
      </c>
      <c r="C77" s="70">
        <v>682.6</v>
      </c>
      <c r="D77" s="264">
        <f t="shared" si="3"/>
        <v>-422.94999999999993</v>
      </c>
      <c r="E77" s="331">
        <f t="shared" si="4"/>
        <v>-0.3825697616570937</v>
      </c>
      <c r="F77" s="264">
        <v>-4.75</v>
      </c>
      <c r="G77" s="159">
        <f t="shared" si="0"/>
        <v>-418.19999999999993</v>
      </c>
    </row>
    <row r="78" spans="1:7" s="69" customFormat="1" ht="13.5">
      <c r="A78" s="193" t="s">
        <v>196</v>
      </c>
      <c r="B78" s="272">
        <f>Volume!J79</f>
        <v>701.2</v>
      </c>
      <c r="C78" s="70">
        <v>153.25</v>
      </c>
      <c r="D78" s="264">
        <f t="shared" si="3"/>
        <v>-547.95</v>
      </c>
      <c r="E78" s="331">
        <f t="shared" si="4"/>
        <v>-0.7814460924130063</v>
      </c>
      <c r="F78" s="264">
        <v>-9.200000000000045</v>
      </c>
      <c r="G78" s="159">
        <f t="shared" si="0"/>
        <v>-538.75</v>
      </c>
    </row>
    <row r="79" spans="1:7" s="69" customFormat="1" ht="13.5">
      <c r="A79" s="193" t="s">
        <v>5</v>
      </c>
      <c r="B79" s="272">
        <f>Volume!J80</f>
        <v>153</v>
      </c>
      <c r="C79" s="70">
        <v>190.55</v>
      </c>
      <c r="D79" s="264">
        <f t="shared" si="3"/>
        <v>37.55000000000001</v>
      </c>
      <c r="E79" s="331">
        <f t="shared" si="4"/>
        <v>0.24542483660130726</v>
      </c>
      <c r="F79" s="264">
        <v>-0.04999999999998295</v>
      </c>
      <c r="G79" s="159">
        <f t="shared" si="0"/>
        <v>37.599999999999994</v>
      </c>
    </row>
    <row r="80" spans="1:7" s="69" customFormat="1" ht="13.5">
      <c r="A80" s="193" t="s">
        <v>198</v>
      </c>
      <c r="B80" s="272">
        <f>Volume!J81</f>
        <v>191.55</v>
      </c>
      <c r="C80" s="70">
        <v>273.1</v>
      </c>
      <c r="D80" s="264">
        <f t="shared" si="3"/>
        <v>81.55000000000001</v>
      </c>
      <c r="E80" s="331">
        <f t="shared" si="4"/>
        <v>0.42573740537718613</v>
      </c>
      <c r="F80" s="264">
        <v>-0.9000000000000057</v>
      </c>
      <c r="G80" s="159">
        <f t="shared" si="0"/>
        <v>82.45000000000002</v>
      </c>
    </row>
    <row r="81" spans="1:7" s="69" customFormat="1" ht="13.5">
      <c r="A81" s="193" t="s">
        <v>199</v>
      </c>
      <c r="B81" s="272">
        <f>Volume!J82</f>
        <v>271.85</v>
      </c>
      <c r="C81" s="70">
        <v>548.7</v>
      </c>
      <c r="D81" s="264">
        <f t="shared" si="3"/>
        <v>276.85</v>
      </c>
      <c r="E81" s="331">
        <f t="shared" si="4"/>
        <v>1.0183924958616883</v>
      </c>
      <c r="F81" s="264">
        <v>-0.75</v>
      </c>
      <c r="G81" s="159">
        <f t="shared" si="0"/>
        <v>277.6</v>
      </c>
    </row>
    <row r="82" spans="1:7" s="69" customFormat="1" ht="13.5">
      <c r="A82" s="193" t="s">
        <v>401</v>
      </c>
      <c r="B82" s="272">
        <f>Volume!J83</f>
        <v>545.35</v>
      </c>
      <c r="C82" s="70">
        <v>55.7</v>
      </c>
      <c r="D82" s="264">
        <f t="shared" si="3"/>
        <v>-489.65000000000003</v>
      </c>
      <c r="E82" s="331">
        <f t="shared" si="4"/>
        <v>-0.8978637572201339</v>
      </c>
      <c r="F82" s="264">
        <v>4.550000000000068</v>
      </c>
      <c r="G82" s="159">
        <f t="shared" si="0"/>
        <v>-494.2000000000001</v>
      </c>
    </row>
    <row r="83" spans="1:7" s="69" customFormat="1" ht="13.5">
      <c r="A83" s="193" t="s">
        <v>417</v>
      </c>
      <c r="B83" s="272">
        <f>Volume!J84</f>
        <v>55.35</v>
      </c>
      <c r="C83" s="70">
        <v>2418.5</v>
      </c>
      <c r="D83" s="264">
        <f t="shared" si="3"/>
        <v>2363.15</v>
      </c>
      <c r="E83" s="331">
        <f t="shared" si="4"/>
        <v>42.694670280036135</v>
      </c>
      <c r="F83" s="264">
        <v>0.30000000000000426</v>
      </c>
      <c r="G83" s="159">
        <f t="shared" si="0"/>
        <v>2362.85</v>
      </c>
    </row>
    <row r="84" spans="1:8" s="25" customFormat="1" ht="13.5">
      <c r="A84" s="193" t="s">
        <v>43</v>
      </c>
      <c r="B84" s="272">
        <f>Volume!J85</f>
        <v>2402</v>
      </c>
      <c r="C84" s="70">
        <v>905.5</v>
      </c>
      <c r="D84" s="264">
        <f t="shared" si="3"/>
        <v>-1496.5</v>
      </c>
      <c r="E84" s="331">
        <f t="shared" si="4"/>
        <v>-0.623022481265612</v>
      </c>
      <c r="F84" s="264">
        <v>15.599999999999909</v>
      </c>
      <c r="G84" s="159">
        <f t="shared" si="0"/>
        <v>-1512.1</v>
      </c>
      <c r="H84" s="69"/>
    </row>
    <row r="85" spans="1:7" s="69" customFormat="1" ht="13.5">
      <c r="A85" s="193" t="s">
        <v>200</v>
      </c>
      <c r="B85" s="272">
        <f>Volume!J86</f>
        <v>909.1</v>
      </c>
      <c r="C85" s="70">
        <v>100.45</v>
      </c>
      <c r="D85" s="264">
        <f t="shared" si="3"/>
        <v>-808.65</v>
      </c>
      <c r="E85" s="331">
        <f t="shared" si="4"/>
        <v>-0.8895061049389505</v>
      </c>
      <c r="F85" s="264">
        <v>-2.300000000000068</v>
      </c>
      <c r="G85" s="159">
        <f t="shared" si="0"/>
        <v>-806.3499999999999</v>
      </c>
    </row>
    <row r="86" spans="1:7" s="69" customFormat="1" ht="13.5">
      <c r="A86" s="193" t="s">
        <v>141</v>
      </c>
      <c r="B86" s="272">
        <f>Volume!J87</f>
        <v>101.45</v>
      </c>
      <c r="C86" s="70">
        <v>121.55</v>
      </c>
      <c r="D86" s="264">
        <f t="shared" si="3"/>
        <v>20.099999999999994</v>
      </c>
      <c r="E86" s="331">
        <f t="shared" si="4"/>
        <v>0.19812715623459826</v>
      </c>
      <c r="F86" s="264">
        <v>-0.5999999999999943</v>
      </c>
      <c r="G86" s="159">
        <f aca="true" t="shared" si="5" ref="G86:G149">D86-F86</f>
        <v>20.69999999999999</v>
      </c>
    </row>
    <row r="87" spans="1:7" s="69" customFormat="1" ht="13.5">
      <c r="A87" s="193" t="s">
        <v>398</v>
      </c>
      <c r="B87" s="272">
        <f>Volume!J88</f>
        <v>121.05</v>
      </c>
      <c r="C87" s="70">
        <v>112.55</v>
      </c>
      <c r="D87" s="264">
        <f t="shared" si="3"/>
        <v>-8.5</v>
      </c>
      <c r="E87" s="331">
        <f t="shared" si="4"/>
        <v>-0.07021891780256093</v>
      </c>
      <c r="F87" s="264">
        <v>0.5</v>
      </c>
      <c r="G87" s="159">
        <f t="shared" si="5"/>
        <v>-9</v>
      </c>
    </row>
    <row r="88" spans="1:7" s="69" customFormat="1" ht="13.5">
      <c r="A88" s="193" t="s">
        <v>184</v>
      </c>
      <c r="B88" s="272">
        <f>Volume!J89</f>
        <v>112.65</v>
      </c>
      <c r="C88" s="70">
        <v>50.45</v>
      </c>
      <c r="D88" s="264">
        <f t="shared" si="3"/>
        <v>-62.2</v>
      </c>
      <c r="E88" s="331">
        <f t="shared" si="4"/>
        <v>-0.5521526853084776</v>
      </c>
      <c r="F88" s="264">
        <v>-0.4000000000000057</v>
      </c>
      <c r="G88" s="159">
        <f t="shared" si="5"/>
        <v>-61.8</v>
      </c>
    </row>
    <row r="89" spans="1:7" s="69" customFormat="1" ht="13.5">
      <c r="A89" s="193" t="s">
        <v>175</v>
      </c>
      <c r="B89" s="272">
        <f>Volume!J90</f>
        <v>50</v>
      </c>
      <c r="C89" s="70">
        <v>143.65</v>
      </c>
      <c r="D89" s="264">
        <f t="shared" si="3"/>
        <v>93.65</v>
      </c>
      <c r="E89" s="331">
        <f t="shared" si="4"/>
        <v>1.8730000000000002</v>
      </c>
      <c r="F89" s="264">
        <v>0.3999999999999986</v>
      </c>
      <c r="G89" s="159">
        <f t="shared" si="5"/>
        <v>93.25</v>
      </c>
    </row>
    <row r="90" spans="1:7" s="69" customFormat="1" ht="13.5">
      <c r="A90" s="193" t="s">
        <v>142</v>
      </c>
      <c r="B90" s="272">
        <f>Volume!J91</f>
        <v>143.05</v>
      </c>
      <c r="C90" s="70">
        <v>169.3</v>
      </c>
      <c r="D90" s="264">
        <f t="shared" si="3"/>
        <v>26.25</v>
      </c>
      <c r="E90" s="331">
        <f t="shared" si="4"/>
        <v>0.1835022719328906</v>
      </c>
      <c r="F90" s="264">
        <v>0.6500000000000057</v>
      </c>
      <c r="G90" s="159">
        <f t="shared" si="5"/>
        <v>25.599999999999994</v>
      </c>
    </row>
    <row r="91" spans="1:8" s="25" customFormat="1" ht="13.5">
      <c r="A91" s="193" t="s">
        <v>176</v>
      </c>
      <c r="B91" s="272">
        <f>Volume!J92</f>
        <v>168.7</v>
      </c>
      <c r="C91" s="70">
        <v>602.85</v>
      </c>
      <c r="D91" s="264">
        <f t="shared" si="3"/>
        <v>434.15000000000003</v>
      </c>
      <c r="E91" s="331">
        <f t="shared" si="4"/>
        <v>2.573503260225252</v>
      </c>
      <c r="F91" s="264">
        <v>0.3499999999999943</v>
      </c>
      <c r="G91" s="159">
        <f t="shared" si="5"/>
        <v>433.80000000000007</v>
      </c>
      <c r="H91" s="69"/>
    </row>
    <row r="92" spans="1:8" s="25" customFormat="1" ht="13.5">
      <c r="A92" s="193" t="s">
        <v>418</v>
      </c>
      <c r="B92" s="272">
        <f>Volume!J93</f>
        <v>599.25</v>
      </c>
      <c r="C92" s="70">
        <v>118.05</v>
      </c>
      <c r="D92" s="264">
        <f t="shared" si="3"/>
        <v>-481.2</v>
      </c>
      <c r="E92" s="331">
        <f t="shared" si="4"/>
        <v>-0.8030037546933667</v>
      </c>
      <c r="F92" s="264">
        <v>4.75</v>
      </c>
      <c r="G92" s="159">
        <f t="shared" si="5"/>
        <v>-485.95</v>
      </c>
      <c r="H92" s="69"/>
    </row>
    <row r="93" spans="1:8" s="25" customFormat="1" ht="13.5">
      <c r="A93" s="193" t="s">
        <v>397</v>
      </c>
      <c r="B93" s="272">
        <f>Volume!J94</f>
        <v>120.75</v>
      </c>
      <c r="C93" s="70">
        <v>45.85</v>
      </c>
      <c r="D93" s="264">
        <f t="shared" si="3"/>
        <v>-74.9</v>
      </c>
      <c r="E93" s="331">
        <f t="shared" si="4"/>
        <v>-0.6202898550724638</v>
      </c>
      <c r="F93" s="264">
        <v>-2.25</v>
      </c>
      <c r="G93" s="159">
        <f t="shared" si="5"/>
        <v>-72.65</v>
      </c>
      <c r="H93" s="69"/>
    </row>
    <row r="94" spans="1:7" s="69" customFormat="1" ht="13.5">
      <c r="A94" s="193" t="s">
        <v>167</v>
      </c>
      <c r="B94" s="272">
        <f>Volume!J95</f>
        <v>45.6</v>
      </c>
      <c r="C94" s="70">
        <v>1955.8</v>
      </c>
      <c r="D94" s="264">
        <f t="shared" si="3"/>
        <v>1910.2</v>
      </c>
      <c r="E94" s="331">
        <f t="shared" si="4"/>
        <v>41.89035087719298</v>
      </c>
      <c r="F94" s="264">
        <v>0.14999999999999858</v>
      </c>
      <c r="G94" s="159">
        <f t="shared" si="5"/>
        <v>1910.05</v>
      </c>
    </row>
    <row r="95" spans="1:7" s="69" customFormat="1" ht="13.5">
      <c r="A95" s="193" t="s">
        <v>201</v>
      </c>
      <c r="B95" s="272">
        <f>Volume!J96</f>
        <v>1957.15</v>
      </c>
      <c r="C95" s="70">
        <v>112.65</v>
      </c>
      <c r="D95" s="264">
        <f t="shared" si="3"/>
        <v>-1844.5</v>
      </c>
      <c r="E95" s="331">
        <f t="shared" si="4"/>
        <v>-0.9424418159057814</v>
      </c>
      <c r="F95" s="264">
        <v>-3.099999999999909</v>
      </c>
      <c r="G95" s="159">
        <f t="shared" si="5"/>
        <v>-1841.4</v>
      </c>
    </row>
    <row r="96" spans="1:7" s="69" customFormat="1" ht="13.5">
      <c r="A96" s="193" t="s">
        <v>143</v>
      </c>
      <c r="B96" s="272">
        <f>Volume!J97</f>
        <v>111.9</v>
      </c>
      <c r="C96" s="70">
        <v>441.45</v>
      </c>
      <c r="D96" s="264">
        <f t="shared" si="3"/>
        <v>329.54999999999995</v>
      </c>
      <c r="E96" s="331">
        <f t="shared" si="4"/>
        <v>2.945040214477211</v>
      </c>
      <c r="F96" s="264">
        <v>0.6500000000000057</v>
      </c>
      <c r="G96" s="159">
        <f t="shared" si="5"/>
        <v>328.9</v>
      </c>
    </row>
    <row r="97" spans="1:7" s="69" customFormat="1" ht="13.5">
      <c r="A97" s="193" t="s">
        <v>90</v>
      </c>
      <c r="B97" s="272">
        <f>Volume!J98</f>
        <v>440.1</v>
      </c>
      <c r="C97" s="70">
        <v>334.35</v>
      </c>
      <c r="D97" s="264">
        <f t="shared" si="3"/>
        <v>-105.75</v>
      </c>
      <c r="E97" s="331">
        <f t="shared" si="4"/>
        <v>-0.24028629856850714</v>
      </c>
      <c r="F97" s="264">
        <v>1.2999999999999545</v>
      </c>
      <c r="G97" s="159">
        <f t="shared" si="5"/>
        <v>-107.04999999999995</v>
      </c>
    </row>
    <row r="98" spans="1:7" s="69" customFormat="1" ht="13.5">
      <c r="A98" s="193" t="s">
        <v>35</v>
      </c>
      <c r="B98" s="272">
        <f>Volume!J99</f>
        <v>336.75</v>
      </c>
      <c r="C98" s="70">
        <v>155.5</v>
      </c>
      <c r="D98" s="264">
        <f t="shared" si="3"/>
        <v>-181.25</v>
      </c>
      <c r="E98" s="331">
        <f t="shared" si="4"/>
        <v>-0.5382331106161841</v>
      </c>
      <c r="F98" s="264">
        <v>-0.8499999999999659</v>
      </c>
      <c r="G98" s="159">
        <f t="shared" si="5"/>
        <v>-180.40000000000003</v>
      </c>
    </row>
    <row r="99" spans="1:7" s="69" customFormat="1" ht="13.5">
      <c r="A99" s="193" t="s">
        <v>6</v>
      </c>
      <c r="B99" s="272">
        <f>Volume!J100</f>
        <v>154.9</v>
      </c>
      <c r="C99" s="70">
        <v>350.85</v>
      </c>
      <c r="D99" s="264">
        <f t="shared" si="3"/>
        <v>195.95000000000002</v>
      </c>
      <c r="E99" s="331">
        <f t="shared" si="4"/>
        <v>1.2650096836668818</v>
      </c>
      <c r="F99" s="264">
        <v>0.700000000000017</v>
      </c>
      <c r="G99" s="159">
        <f t="shared" si="5"/>
        <v>195.25</v>
      </c>
    </row>
    <row r="100" spans="1:7" s="69" customFormat="1" ht="13.5">
      <c r="A100" s="193" t="s">
        <v>177</v>
      </c>
      <c r="B100" s="272">
        <f>Volume!J101</f>
        <v>351.2</v>
      </c>
      <c r="C100" s="70">
        <v>662.85</v>
      </c>
      <c r="D100" s="264">
        <f t="shared" si="3"/>
        <v>311.65000000000003</v>
      </c>
      <c r="E100" s="331">
        <f t="shared" si="4"/>
        <v>0.8873861047835992</v>
      </c>
      <c r="F100" s="264">
        <v>0.9000000000000341</v>
      </c>
      <c r="G100" s="159">
        <f t="shared" si="5"/>
        <v>310.75</v>
      </c>
    </row>
    <row r="101" spans="1:7" s="69" customFormat="1" ht="13.5">
      <c r="A101" s="193" t="s">
        <v>168</v>
      </c>
      <c r="B101" s="272">
        <f>Volume!J102</f>
        <v>659.95</v>
      </c>
      <c r="C101" s="70">
        <v>759.4</v>
      </c>
      <c r="D101" s="264">
        <f t="shared" si="3"/>
        <v>99.44999999999993</v>
      </c>
      <c r="E101" s="331">
        <f t="shared" si="4"/>
        <v>0.15069323433593443</v>
      </c>
      <c r="F101" s="264">
        <v>0.6000000000000227</v>
      </c>
      <c r="G101" s="159">
        <f t="shared" si="5"/>
        <v>98.84999999999991</v>
      </c>
    </row>
    <row r="102" spans="1:7" s="69" customFormat="1" ht="13.5">
      <c r="A102" s="193" t="s">
        <v>132</v>
      </c>
      <c r="B102" s="272">
        <f>Volume!J103</f>
        <v>773.95</v>
      </c>
      <c r="C102" s="70">
        <v>3552.6</v>
      </c>
      <c r="D102" s="264">
        <f t="shared" si="3"/>
        <v>2778.6499999999996</v>
      </c>
      <c r="E102" s="331">
        <f t="shared" si="4"/>
        <v>3.5902190063957615</v>
      </c>
      <c r="F102" s="264">
        <v>-26.449999999999932</v>
      </c>
      <c r="G102" s="159">
        <f t="shared" si="5"/>
        <v>2805.0999999999995</v>
      </c>
    </row>
    <row r="103" spans="1:7" s="69" customFormat="1" ht="13.5">
      <c r="A103" s="193" t="s">
        <v>144</v>
      </c>
      <c r="B103" s="272">
        <f>Volume!J104</f>
        <v>3537.4</v>
      </c>
      <c r="C103" s="70">
        <v>660.1</v>
      </c>
      <c r="D103" s="264">
        <f t="shared" si="3"/>
        <v>-2877.3</v>
      </c>
      <c r="E103" s="331">
        <f t="shared" si="4"/>
        <v>-0.8133940182054616</v>
      </c>
      <c r="F103" s="264">
        <v>28.40000000000009</v>
      </c>
      <c r="G103" s="159">
        <f t="shared" si="5"/>
        <v>-2905.7000000000003</v>
      </c>
    </row>
    <row r="104" spans="1:8" s="25" customFormat="1" ht="13.5">
      <c r="A104" s="193" t="s">
        <v>291</v>
      </c>
      <c r="B104" s="272">
        <f>Volume!J105</f>
        <v>659.3</v>
      </c>
      <c r="C104" s="70">
        <v>34.65</v>
      </c>
      <c r="D104" s="264">
        <f t="shared" si="3"/>
        <v>-624.65</v>
      </c>
      <c r="E104" s="331">
        <f t="shared" si="4"/>
        <v>-0.9474442590626422</v>
      </c>
      <c r="F104" s="264">
        <v>-0.39999999999997726</v>
      </c>
      <c r="G104" s="159">
        <f t="shared" si="5"/>
        <v>-624.25</v>
      </c>
      <c r="H104" s="69"/>
    </row>
    <row r="105" spans="1:7" s="69" customFormat="1" ht="13.5">
      <c r="A105" s="193" t="s">
        <v>133</v>
      </c>
      <c r="B105" s="272">
        <f>Volume!J106</f>
        <v>34.35</v>
      </c>
      <c r="C105" s="70">
        <v>145.9</v>
      </c>
      <c r="D105" s="264">
        <f t="shared" si="3"/>
        <v>111.55000000000001</v>
      </c>
      <c r="E105" s="331">
        <f t="shared" si="4"/>
        <v>3.2474526928675402</v>
      </c>
      <c r="F105" s="264">
        <v>0.20000000000000284</v>
      </c>
      <c r="G105" s="159">
        <f t="shared" si="5"/>
        <v>111.35000000000001</v>
      </c>
    </row>
    <row r="106" spans="1:7" s="69" customFormat="1" ht="13.5">
      <c r="A106" s="193" t="s">
        <v>169</v>
      </c>
      <c r="B106" s="272">
        <f>Volume!J107</f>
        <v>146.05</v>
      </c>
      <c r="C106" s="70">
        <v>582.05</v>
      </c>
      <c r="D106" s="264">
        <f t="shared" si="3"/>
        <v>435.99999999999994</v>
      </c>
      <c r="E106" s="331">
        <f t="shared" si="4"/>
        <v>2.9852790140362884</v>
      </c>
      <c r="F106" s="264">
        <v>-0.10000000000002274</v>
      </c>
      <c r="G106" s="159">
        <f t="shared" si="5"/>
        <v>436.09999999999997</v>
      </c>
    </row>
    <row r="107" spans="1:7" s="69" customFormat="1" ht="13.5">
      <c r="A107" s="193" t="s">
        <v>292</v>
      </c>
      <c r="B107" s="272">
        <f>Volume!J108</f>
        <v>581.8</v>
      </c>
      <c r="C107" s="70">
        <v>394.95</v>
      </c>
      <c r="D107" s="264">
        <f t="shared" si="3"/>
        <v>-186.84999999999997</v>
      </c>
      <c r="E107" s="331">
        <f t="shared" si="4"/>
        <v>-0.32115847370230316</v>
      </c>
      <c r="F107" s="264">
        <v>3.25</v>
      </c>
      <c r="G107" s="159">
        <f t="shared" si="5"/>
        <v>-190.09999999999997</v>
      </c>
    </row>
    <row r="108" spans="1:7" s="69" customFormat="1" ht="13.5">
      <c r="A108" s="193" t="s">
        <v>419</v>
      </c>
      <c r="B108" s="272">
        <f>Volume!J109</f>
        <v>390.3</v>
      </c>
      <c r="C108" s="70">
        <v>585.95</v>
      </c>
      <c r="D108" s="264">
        <f t="shared" si="3"/>
        <v>195.65000000000003</v>
      </c>
      <c r="E108" s="331">
        <f t="shared" si="4"/>
        <v>0.5012810658467846</v>
      </c>
      <c r="F108" s="264">
        <v>3.150000000000034</v>
      </c>
      <c r="G108" s="159">
        <f t="shared" si="5"/>
        <v>192.5</v>
      </c>
    </row>
    <row r="109" spans="1:7" s="69" customFormat="1" ht="13.5">
      <c r="A109" s="193" t="s">
        <v>293</v>
      </c>
      <c r="B109" s="272">
        <f>Volume!J110</f>
        <v>582.25</v>
      </c>
      <c r="C109" s="70">
        <v>165.6</v>
      </c>
      <c r="D109" s="264">
        <f t="shared" si="3"/>
        <v>-416.65</v>
      </c>
      <c r="E109" s="331">
        <f t="shared" si="4"/>
        <v>-0.7155860884499785</v>
      </c>
      <c r="F109" s="264">
        <v>3.6000000000000227</v>
      </c>
      <c r="G109" s="159">
        <f t="shared" si="5"/>
        <v>-420.25</v>
      </c>
    </row>
    <row r="110" spans="1:7" s="69" customFormat="1" ht="13.5">
      <c r="A110" s="193" t="s">
        <v>178</v>
      </c>
      <c r="B110" s="272">
        <f>Volume!J111</f>
        <v>167.65</v>
      </c>
      <c r="C110" s="70">
        <v>173.45</v>
      </c>
      <c r="D110" s="264">
        <f t="shared" si="3"/>
        <v>5.799999999999983</v>
      </c>
      <c r="E110" s="331">
        <f t="shared" si="4"/>
        <v>0.034595884282731776</v>
      </c>
      <c r="F110" s="264">
        <v>-2</v>
      </c>
      <c r="G110" s="159">
        <f t="shared" si="5"/>
        <v>7.799999999999983</v>
      </c>
    </row>
    <row r="111" spans="1:7" s="69" customFormat="1" ht="13.5">
      <c r="A111" s="193" t="s">
        <v>145</v>
      </c>
      <c r="B111" s="272">
        <f>Volume!J112</f>
        <v>172.4</v>
      </c>
      <c r="C111" s="70">
        <v>172.05</v>
      </c>
      <c r="D111" s="264">
        <f t="shared" si="3"/>
        <v>-0.3499999999999943</v>
      </c>
      <c r="E111" s="331">
        <f t="shared" si="4"/>
        <v>-0.0020301624129930064</v>
      </c>
      <c r="F111" s="264">
        <v>0.44999999999998863</v>
      </c>
      <c r="G111" s="159">
        <f t="shared" si="5"/>
        <v>-0.799999999999983</v>
      </c>
    </row>
    <row r="112" spans="1:7" s="69" customFormat="1" ht="13.5">
      <c r="A112" s="193" t="s">
        <v>272</v>
      </c>
      <c r="B112" s="272">
        <f>Volume!J113</f>
        <v>170.75</v>
      </c>
      <c r="C112" s="70">
        <v>1907.15</v>
      </c>
      <c r="D112" s="264">
        <f t="shared" si="3"/>
        <v>1736.4</v>
      </c>
      <c r="E112" s="331">
        <f t="shared" si="4"/>
        <v>10.169253294289899</v>
      </c>
      <c r="F112" s="264">
        <v>-0.25</v>
      </c>
      <c r="G112" s="159">
        <f t="shared" si="5"/>
        <v>1736.65</v>
      </c>
    </row>
    <row r="113" spans="1:7" s="69" customFormat="1" ht="13.5">
      <c r="A113" s="193" t="s">
        <v>210</v>
      </c>
      <c r="B113" s="272">
        <f>Volume!J114</f>
        <v>1896.95</v>
      </c>
      <c r="C113" s="70">
        <v>692.65</v>
      </c>
      <c r="D113" s="264">
        <f t="shared" si="3"/>
        <v>-1204.3000000000002</v>
      </c>
      <c r="E113" s="331">
        <f t="shared" si="4"/>
        <v>-0.63486122459738</v>
      </c>
      <c r="F113" s="264">
        <v>7.0499999999999545</v>
      </c>
      <c r="G113" s="159">
        <f t="shared" si="5"/>
        <v>-1211.3500000000001</v>
      </c>
    </row>
    <row r="114" spans="1:7" s="69" customFormat="1" ht="13.5">
      <c r="A114" s="193" t="s">
        <v>294</v>
      </c>
      <c r="B114" s="366">
        <f>Volume!J115</f>
        <v>689.45</v>
      </c>
      <c r="C114" s="70">
        <v>741.35</v>
      </c>
      <c r="D114" s="365">
        <f t="shared" si="3"/>
        <v>51.89999999999998</v>
      </c>
      <c r="E114" s="331">
        <f t="shared" si="4"/>
        <v>0.0752773950250199</v>
      </c>
      <c r="F114" s="365">
        <v>2.300000000000068</v>
      </c>
      <c r="G114" s="159">
        <f t="shared" si="5"/>
        <v>49.59999999999991</v>
      </c>
    </row>
    <row r="115" spans="1:7" s="69" customFormat="1" ht="13.5">
      <c r="A115" s="193" t="s">
        <v>7</v>
      </c>
      <c r="B115" s="272">
        <f>Volume!J116</f>
        <v>740.45</v>
      </c>
      <c r="C115" s="70">
        <v>599.75</v>
      </c>
      <c r="D115" s="264">
        <f t="shared" si="3"/>
        <v>-140.70000000000005</v>
      </c>
      <c r="E115" s="331">
        <f t="shared" si="4"/>
        <v>-0.1900195826862044</v>
      </c>
      <c r="F115" s="264">
        <v>1.0500000000000682</v>
      </c>
      <c r="G115" s="159">
        <f t="shared" si="5"/>
        <v>-141.7500000000001</v>
      </c>
    </row>
    <row r="116" spans="1:7" s="69" customFormat="1" ht="13.5">
      <c r="A116" s="193" t="s">
        <v>170</v>
      </c>
      <c r="B116" s="272">
        <f>Volume!J117</f>
        <v>595.75</v>
      </c>
      <c r="C116" s="70">
        <v>765.25</v>
      </c>
      <c r="D116" s="264">
        <f t="shared" si="3"/>
        <v>169.5</v>
      </c>
      <c r="E116" s="331">
        <f t="shared" si="4"/>
        <v>0.28451531682752834</v>
      </c>
      <c r="F116" s="264">
        <v>4.600000000000023</v>
      </c>
      <c r="G116" s="159">
        <f t="shared" si="5"/>
        <v>164.89999999999998</v>
      </c>
    </row>
    <row r="117" spans="1:7" s="69" customFormat="1" ht="13.5">
      <c r="A117" s="193" t="s">
        <v>223</v>
      </c>
      <c r="B117" s="272">
        <f>Volume!J118</f>
        <v>760.95</v>
      </c>
      <c r="C117" s="70">
        <v>237.75</v>
      </c>
      <c r="D117" s="264">
        <f t="shared" si="3"/>
        <v>-523.2</v>
      </c>
      <c r="E117" s="331">
        <f t="shared" si="4"/>
        <v>-0.6875616006307905</v>
      </c>
      <c r="F117" s="264">
        <v>3.1499999999999773</v>
      </c>
      <c r="G117" s="159">
        <f t="shared" si="5"/>
        <v>-526.35</v>
      </c>
    </row>
    <row r="118" spans="1:7" s="69" customFormat="1" ht="13.5">
      <c r="A118" s="193" t="s">
        <v>207</v>
      </c>
      <c r="B118" s="272">
        <f>Volume!J119</f>
        <v>237.15</v>
      </c>
      <c r="C118" s="70">
        <v>1145.7</v>
      </c>
      <c r="D118" s="264">
        <f t="shared" si="3"/>
        <v>908.5500000000001</v>
      </c>
      <c r="E118" s="331">
        <f t="shared" si="4"/>
        <v>3.8311195445920307</v>
      </c>
      <c r="F118" s="264">
        <v>-0.04999999999998295</v>
      </c>
      <c r="G118" s="159">
        <f t="shared" si="5"/>
        <v>908.6</v>
      </c>
    </row>
    <row r="119" spans="1:7" s="69" customFormat="1" ht="13.5">
      <c r="A119" s="193" t="s">
        <v>295</v>
      </c>
      <c r="B119" s="272">
        <f>Volume!J120</f>
        <v>1150</v>
      </c>
      <c r="C119" s="70">
        <v>432.6</v>
      </c>
      <c r="D119" s="264">
        <f t="shared" si="3"/>
        <v>-717.4</v>
      </c>
      <c r="E119" s="331">
        <f t="shared" si="4"/>
        <v>-0.6238260869565218</v>
      </c>
      <c r="F119" s="264">
        <v>-6.150000000000091</v>
      </c>
      <c r="G119" s="159">
        <f t="shared" si="5"/>
        <v>-711.2499999999999</v>
      </c>
    </row>
    <row r="120" spans="1:7" s="69" customFormat="1" ht="13.5">
      <c r="A120" s="193" t="s">
        <v>420</v>
      </c>
      <c r="B120" s="272">
        <f>Volume!J121</f>
        <v>431.15</v>
      </c>
      <c r="C120" s="70">
        <v>327.6</v>
      </c>
      <c r="D120" s="264">
        <f t="shared" si="3"/>
        <v>-103.54999999999995</v>
      </c>
      <c r="E120" s="331">
        <f t="shared" si="4"/>
        <v>-0.24017163400208735</v>
      </c>
      <c r="F120" s="264">
        <v>-1.8999999999999773</v>
      </c>
      <c r="G120" s="159">
        <f t="shared" si="5"/>
        <v>-101.64999999999998</v>
      </c>
    </row>
    <row r="121" spans="1:7" s="69" customFormat="1" ht="13.5">
      <c r="A121" s="193" t="s">
        <v>277</v>
      </c>
      <c r="B121" s="272">
        <f>Volume!J122</f>
        <v>324.8</v>
      </c>
      <c r="C121" s="70">
        <v>40.3</v>
      </c>
      <c r="D121" s="264">
        <f t="shared" si="3"/>
        <v>-284.5</v>
      </c>
      <c r="E121" s="331">
        <f t="shared" si="4"/>
        <v>-0.8759236453201971</v>
      </c>
      <c r="F121" s="264">
        <v>1.3500000000000227</v>
      </c>
      <c r="G121" s="159">
        <f t="shared" si="5"/>
        <v>-285.85</v>
      </c>
    </row>
    <row r="122" spans="1:7" s="69" customFormat="1" ht="13.5">
      <c r="A122" s="193" t="s">
        <v>146</v>
      </c>
      <c r="B122" s="272">
        <f>Volume!J123</f>
        <v>39.95</v>
      </c>
      <c r="C122" s="70">
        <v>159.3</v>
      </c>
      <c r="D122" s="264">
        <f t="shared" si="3"/>
        <v>119.35000000000001</v>
      </c>
      <c r="E122" s="331">
        <f t="shared" si="4"/>
        <v>2.9874843554443054</v>
      </c>
      <c r="F122" s="264">
        <v>0.3500000000000014</v>
      </c>
      <c r="G122" s="159">
        <f t="shared" si="5"/>
        <v>119</v>
      </c>
    </row>
    <row r="123" spans="1:7" s="69" customFormat="1" ht="13.5">
      <c r="A123" s="193" t="s">
        <v>8</v>
      </c>
      <c r="B123" s="272">
        <f>Volume!J124</f>
        <v>158.2</v>
      </c>
      <c r="C123" s="70">
        <v>169.6</v>
      </c>
      <c r="D123" s="264">
        <f t="shared" si="3"/>
        <v>11.400000000000006</v>
      </c>
      <c r="E123" s="331">
        <f t="shared" si="4"/>
        <v>0.07206068268015174</v>
      </c>
      <c r="F123" s="264">
        <v>0.9499999999999886</v>
      </c>
      <c r="G123" s="159">
        <f t="shared" si="5"/>
        <v>10.450000000000017</v>
      </c>
    </row>
    <row r="124" spans="1:7" s="69" customFormat="1" ht="13.5">
      <c r="A124" s="193" t="s">
        <v>296</v>
      </c>
      <c r="B124" s="272">
        <f>Volume!J125</f>
        <v>168.9</v>
      </c>
      <c r="C124" s="70">
        <v>21.7</v>
      </c>
      <c r="D124" s="264">
        <f t="shared" si="3"/>
        <v>-147.20000000000002</v>
      </c>
      <c r="E124" s="331">
        <f t="shared" si="4"/>
        <v>-0.8715216104203671</v>
      </c>
      <c r="F124" s="264">
        <v>0.25</v>
      </c>
      <c r="G124" s="159">
        <f t="shared" si="5"/>
        <v>-147.45000000000002</v>
      </c>
    </row>
    <row r="125" spans="1:10" s="69" customFormat="1" ht="13.5">
      <c r="A125" s="193" t="s">
        <v>179</v>
      </c>
      <c r="B125" s="272">
        <f>Volume!J126</f>
        <v>21.55</v>
      </c>
      <c r="C125" s="70">
        <v>247.9</v>
      </c>
      <c r="D125" s="264">
        <f t="shared" si="3"/>
        <v>226.35</v>
      </c>
      <c r="E125" s="331">
        <f t="shared" si="4"/>
        <v>10.503480278422273</v>
      </c>
      <c r="F125" s="264">
        <v>0.1999999999999993</v>
      </c>
      <c r="G125" s="159">
        <f t="shared" si="5"/>
        <v>226.15</v>
      </c>
      <c r="J125" s="14"/>
    </row>
    <row r="126" spans="1:10" s="69" customFormat="1" ht="13.5">
      <c r="A126" s="193" t="s">
        <v>202</v>
      </c>
      <c r="B126" s="272">
        <f>Volume!J127</f>
        <v>258.85</v>
      </c>
      <c r="C126" s="70">
        <v>386.65</v>
      </c>
      <c r="D126" s="264">
        <f t="shared" si="3"/>
        <v>127.79999999999995</v>
      </c>
      <c r="E126" s="331">
        <f t="shared" si="4"/>
        <v>0.49372223295344775</v>
      </c>
      <c r="F126" s="264">
        <v>-13.25</v>
      </c>
      <c r="G126" s="159">
        <f t="shared" si="5"/>
        <v>141.04999999999995</v>
      </c>
      <c r="J126" s="14"/>
    </row>
    <row r="127" spans="1:7" s="69" customFormat="1" ht="13.5">
      <c r="A127" s="193" t="s">
        <v>171</v>
      </c>
      <c r="B127" s="272">
        <f>Volume!J128</f>
        <v>384</v>
      </c>
      <c r="C127" s="70">
        <v>63.75</v>
      </c>
      <c r="D127" s="264">
        <f t="shared" si="3"/>
        <v>-320.25</v>
      </c>
      <c r="E127" s="331">
        <f t="shared" si="4"/>
        <v>-0.833984375</v>
      </c>
      <c r="F127" s="264">
        <v>2.8999999999999773</v>
      </c>
      <c r="G127" s="159">
        <f t="shared" si="5"/>
        <v>-323.15</v>
      </c>
    </row>
    <row r="128" spans="1:7" s="69" customFormat="1" ht="13.5">
      <c r="A128" s="193" t="s">
        <v>147</v>
      </c>
      <c r="B128" s="272">
        <f>Volume!J129</f>
        <v>63.35</v>
      </c>
      <c r="C128" s="70">
        <v>265.9</v>
      </c>
      <c r="D128" s="264">
        <f t="shared" si="3"/>
        <v>202.54999999999998</v>
      </c>
      <c r="E128" s="331">
        <f t="shared" si="4"/>
        <v>3.1973164956590368</v>
      </c>
      <c r="F128" s="264">
        <v>0.29999999999999716</v>
      </c>
      <c r="G128" s="159">
        <f t="shared" si="5"/>
        <v>202.25</v>
      </c>
    </row>
    <row r="129" spans="1:7" s="69" customFormat="1" ht="13.5">
      <c r="A129" s="193" t="s">
        <v>148</v>
      </c>
      <c r="B129" s="272">
        <f>Volume!J130</f>
        <v>265.5</v>
      </c>
      <c r="C129" s="70">
        <v>156.5</v>
      </c>
      <c r="D129" s="264">
        <f t="shared" si="3"/>
        <v>-109</v>
      </c>
      <c r="E129" s="331">
        <f t="shared" si="4"/>
        <v>-0.4105461393596987</v>
      </c>
      <c r="F129" s="264">
        <v>-3.3999999999999773</v>
      </c>
      <c r="G129" s="159">
        <f t="shared" si="5"/>
        <v>-105.60000000000002</v>
      </c>
    </row>
    <row r="130" spans="1:8" s="25" customFormat="1" ht="13.5">
      <c r="A130" s="193" t="s">
        <v>122</v>
      </c>
      <c r="B130" s="272">
        <f>Volume!J131</f>
        <v>155.45</v>
      </c>
      <c r="C130" s="70">
        <v>842.7</v>
      </c>
      <c r="D130" s="264">
        <f t="shared" si="3"/>
        <v>687.25</v>
      </c>
      <c r="E130" s="331">
        <f t="shared" si="4"/>
        <v>4.421035702798328</v>
      </c>
      <c r="F130" s="264">
        <v>1.1999999999999886</v>
      </c>
      <c r="G130" s="159">
        <f t="shared" si="5"/>
        <v>686.05</v>
      </c>
      <c r="H130" s="69"/>
    </row>
    <row r="131" spans="1:8" s="25" customFormat="1" ht="13.5">
      <c r="A131" s="201" t="s">
        <v>36</v>
      </c>
      <c r="B131" s="272">
        <f>Volume!J132</f>
        <v>854</v>
      </c>
      <c r="C131" s="70">
        <v>256.15</v>
      </c>
      <c r="D131" s="264">
        <f t="shared" si="3"/>
        <v>-597.85</v>
      </c>
      <c r="E131" s="331">
        <f t="shared" si="4"/>
        <v>-0.7000585480093677</v>
      </c>
      <c r="F131" s="264">
        <v>-7.100000000000023</v>
      </c>
      <c r="G131" s="159">
        <f t="shared" si="5"/>
        <v>-590.75</v>
      </c>
      <c r="H131" s="69"/>
    </row>
    <row r="132" spans="1:8" s="25" customFormat="1" ht="13.5">
      <c r="A132" s="193" t="s">
        <v>172</v>
      </c>
      <c r="B132" s="272">
        <f>Volume!J133</f>
        <v>253.95</v>
      </c>
      <c r="C132" s="70">
        <v>225.1</v>
      </c>
      <c r="D132" s="264">
        <f t="shared" si="3"/>
        <v>-28.849999999999994</v>
      </c>
      <c r="E132" s="331">
        <f t="shared" si="4"/>
        <v>-0.11360504036227602</v>
      </c>
      <c r="F132" s="264">
        <v>2.25</v>
      </c>
      <c r="G132" s="159">
        <f t="shared" si="5"/>
        <v>-31.099999999999994</v>
      </c>
      <c r="H132" s="69"/>
    </row>
    <row r="133" spans="1:7" s="69" customFormat="1" ht="13.5">
      <c r="A133" s="193" t="s">
        <v>80</v>
      </c>
      <c r="B133" s="272">
        <f>Volume!J134</f>
        <v>223.85</v>
      </c>
      <c r="C133" s="70">
        <v>438.35</v>
      </c>
      <c r="D133" s="264">
        <f t="shared" si="3"/>
        <v>214.50000000000003</v>
      </c>
      <c r="E133" s="331">
        <f t="shared" si="4"/>
        <v>0.9582309582309584</v>
      </c>
      <c r="F133" s="264">
        <v>1.75</v>
      </c>
      <c r="G133" s="159">
        <f t="shared" si="5"/>
        <v>212.75000000000003</v>
      </c>
    </row>
    <row r="134" spans="1:7" s="69" customFormat="1" ht="13.5">
      <c r="A134" s="193" t="s">
        <v>421</v>
      </c>
      <c r="B134" s="272">
        <f>Volume!J135</f>
        <v>435.15</v>
      </c>
      <c r="C134" s="70">
        <v>316.85</v>
      </c>
      <c r="D134" s="264">
        <f aca="true" t="shared" si="6" ref="D134:D193">C134-B134</f>
        <v>-118.29999999999995</v>
      </c>
      <c r="E134" s="331">
        <f aca="true" t="shared" si="7" ref="E134:E193">D134/B134</f>
        <v>-0.27186027806503493</v>
      </c>
      <c r="F134" s="264">
        <v>1.8000000000000114</v>
      </c>
      <c r="G134" s="159">
        <f t="shared" si="5"/>
        <v>-120.09999999999997</v>
      </c>
    </row>
    <row r="135" spans="1:7" s="69" customFormat="1" ht="13.5">
      <c r="A135" s="193" t="s">
        <v>274</v>
      </c>
      <c r="B135" s="272">
        <f>Volume!J136</f>
        <v>315.55</v>
      </c>
      <c r="C135" s="70">
        <v>415.45</v>
      </c>
      <c r="D135" s="264">
        <f t="shared" si="6"/>
        <v>99.89999999999998</v>
      </c>
      <c r="E135" s="331">
        <f t="shared" si="7"/>
        <v>0.3165900808112818</v>
      </c>
      <c r="F135" s="264">
        <v>1.6000000000000227</v>
      </c>
      <c r="G135" s="159">
        <f t="shared" si="5"/>
        <v>98.29999999999995</v>
      </c>
    </row>
    <row r="136" spans="1:7" s="69" customFormat="1" ht="13.5">
      <c r="A136" s="193" t="s">
        <v>422</v>
      </c>
      <c r="B136" s="272">
        <f>Volume!J137</f>
        <v>412.7</v>
      </c>
      <c r="C136" s="70">
        <v>559.45</v>
      </c>
      <c r="D136" s="264">
        <f t="shared" si="6"/>
        <v>146.75000000000006</v>
      </c>
      <c r="E136" s="331">
        <f t="shared" si="7"/>
        <v>0.35558517082626623</v>
      </c>
      <c r="F136" s="264">
        <v>1.5</v>
      </c>
      <c r="G136" s="159">
        <f t="shared" si="5"/>
        <v>145.25000000000006</v>
      </c>
    </row>
    <row r="137" spans="1:7" s="69" customFormat="1" ht="13.5">
      <c r="A137" s="193" t="s">
        <v>224</v>
      </c>
      <c r="B137" s="272">
        <f>Volume!J138</f>
        <v>561.3</v>
      </c>
      <c r="C137" s="70">
        <v>529.75</v>
      </c>
      <c r="D137" s="264">
        <f t="shared" si="6"/>
        <v>-31.549999999999955</v>
      </c>
      <c r="E137" s="331">
        <f t="shared" si="7"/>
        <v>-0.05620880099768387</v>
      </c>
      <c r="F137" s="264">
        <v>3</v>
      </c>
      <c r="G137" s="159">
        <f t="shared" si="5"/>
        <v>-34.549999999999955</v>
      </c>
    </row>
    <row r="138" spans="1:7" s="69" customFormat="1" ht="13.5">
      <c r="A138" s="193" t="s">
        <v>423</v>
      </c>
      <c r="B138" s="272">
        <f>Volume!J139</f>
        <v>525</v>
      </c>
      <c r="C138" s="70">
        <v>55.75</v>
      </c>
      <c r="D138" s="264">
        <f t="shared" si="6"/>
        <v>-469.25</v>
      </c>
      <c r="E138" s="331">
        <f t="shared" si="7"/>
        <v>-0.8938095238095238</v>
      </c>
      <c r="F138" s="264">
        <v>4.75</v>
      </c>
      <c r="G138" s="159">
        <f t="shared" si="5"/>
        <v>-474</v>
      </c>
    </row>
    <row r="139" spans="1:7" s="69" customFormat="1" ht="13.5">
      <c r="A139" s="193" t="s">
        <v>424</v>
      </c>
      <c r="B139" s="272">
        <f>Volume!J140</f>
        <v>55.15</v>
      </c>
      <c r="C139" s="70">
        <v>150.4</v>
      </c>
      <c r="D139" s="264">
        <f t="shared" si="6"/>
        <v>95.25</v>
      </c>
      <c r="E139" s="331">
        <f t="shared" si="7"/>
        <v>1.727107887579329</v>
      </c>
      <c r="F139" s="264">
        <v>0.3500000000000014</v>
      </c>
      <c r="G139" s="159">
        <f t="shared" si="5"/>
        <v>94.9</v>
      </c>
    </row>
    <row r="140" spans="1:7" s="69" customFormat="1" ht="13.5">
      <c r="A140" s="193" t="s">
        <v>393</v>
      </c>
      <c r="B140" s="272">
        <f>Volume!J141</f>
        <v>149.1</v>
      </c>
      <c r="C140" s="70">
        <v>507.3</v>
      </c>
      <c r="D140" s="264">
        <f t="shared" si="6"/>
        <v>358.20000000000005</v>
      </c>
      <c r="E140" s="331">
        <f t="shared" si="7"/>
        <v>2.4024144869215296</v>
      </c>
      <c r="F140" s="264">
        <v>1.0500000000000114</v>
      </c>
      <c r="G140" s="159">
        <f t="shared" si="5"/>
        <v>357.15000000000003</v>
      </c>
    </row>
    <row r="141" spans="1:7" s="69" customFormat="1" ht="13.5">
      <c r="A141" s="193" t="s">
        <v>81</v>
      </c>
      <c r="B141" s="272">
        <f>Volume!J142</f>
        <v>505.4</v>
      </c>
      <c r="C141" s="70">
        <v>167.1</v>
      </c>
      <c r="D141" s="264">
        <f t="shared" si="6"/>
        <v>-338.29999999999995</v>
      </c>
      <c r="E141" s="331">
        <f t="shared" si="7"/>
        <v>-0.6693707954095766</v>
      </c>
      <c r="F141" s="264">
        <v>-2.150000000000034</v>
      </c>
      <c r="G141" s="159">
        <f t="shared" si="5"/>
        <v>-336.1499999999999</v>
      </c>
    </row>
    <row r="142" spans="1:7" s="69" customFormat="1" ht="13.5">
      <c r="A142" s="193" t="s">
        <v>225</v>
      </c>
      <c r="B142" s="272">
        <f>Volume!J143</f>
        <v>165.25</v>
      </c>
      <c r="C142" s="70">
        <v>523.75</v>
      </c>
      <c r="D142" s="264">
        <f t="shared" si="6"/>
        <v>358.5</v>
      </c>
      <c r="E142" s="331">
        <f t="shared" si="7"/>
        <v>2.1694402420574885</v>
      </c>
      <c r="F142" s="264">
        <v>1.3000000000000114</v>
      </c>
      <c r="G142" s="159">
        <f t="shared" si="5"/>
        <v>357.2</v>
      </c>
    </row>
    <row r="143" spans="1:7" s="69" customFormat="1" ht="13.5">
      <c r="A143" s="193" t="s">
        <v>297</v>
      </c>
      <c r="B143" s="272">
        <f>Volume!J144</f>
        <v>519.4</v>
      </c>
      <c r="C143" s="70">
        <v>239.25</v>
      </c>
      <c r="D143" s="264">
        <f t="shared" si="6"/>
        <v>-280.15</v>
      </c>
      <c r="E143" s="331">
        <f t="shared" si="7"/>
        <v>-0.5393723527146708</v>
      </c>
      <c r="F143" s="264">
        <v>1.8999999999999773</v>
      </c>
      <c r="G143" s="159">
        <f t="shared" si="5"/>
        <v>-282.04999999999995</v>
      </c>
    </row>
    <row r="144" spans="1:7" s="69" customFormat="1" ht="13.5">
      <c r="A144" s="193" t="s">
        <v>226</v>
      </c>
      <c r="B144" s="272">
        <f>Volume!J145</f>
        <v>238.1</v>
      </c>
      <c r="C144" s="70">
        <v>548.45</v>
      </c>
      <c r="D144" s="264">
        <f t="shared" si="6"/>
        <v>310.35</v>
      </c>
      <c r="E144" s="331">
        <f t="shared" si="7"/>
        <v>1.3034439311213777</v>
      </c>
      <c r="F144" s="264">
        <v>-0.25</v>
      </c>
      <c r="G144" s="159">
        <f t="shared" si="5"/>
        <v>310.6</v>
      </c>
    </row>
    <row r="145" spans="1:7" s="69" customFormat="1" ht="13.5">
      <c r="A145" s="193" t="s">
        <v>425</v>
      </c>
      <c r="B145" s="272">
        <f>Volume!J146</f>
        <v>544.05</v>
      </c>
      <c r="C145" s="70">
        <v>378</v>
      </c>
      <c r="D145" s="264">
        <f t="shared" si="6"/>
        <v>-166.04999999999995</v>
      </c>
      <c r="E145" s="331">
        <f t="shared" si="7"/>
        <v>-0.30521091811414386</v>
      </c>
      <c r="F145" s="264">
        <v>4.550000000000011</v>
      </c>
      <c r="G145" s="159">
        <f t="shared" si="5"/>
        <v>-170.59999999999997</v>
      </c>
    </row>
    <row r="146" spans="1:7" s="69" customFormat="1" ht="13.5">
      <c r="A146" s="193" t="s">
        <v>227</v>
      </c>
      <c r="B146" s="272">
        <f>Volume!J147</f>
        <v>378.55</v>
      </c>
      <c r="C146" s="70">
        <v>520</v>
      </c>
      <c r="D146" s="264">
        <f t="shared" si="6"/>
        <v>141.45</v>
      </c>
      <c r="E146" s="331">
        <f t="shared" si="7"/>
        <v>0.37366266015057453</v>
      </c>
      <c r="F146" s="264">
        <v>-1.3000000000000114</v>
      </c>
      <c r="G146" s="159">
        <f t="shared" si="5"/>
        <v>142.75</v>
      </c>
    </row>
    <row r="147" spans="1:7" s="69" customFormat="1" ht="13.5">
      <c r="A147" s="193" t="s">
        <v>234</v>
      </c>
      <c r="B147" s="272">
        <f>Volume!J148</f>
        <v>520.05</v>
      </c>
      <c r="C147" s="70">
        <v>526.65</v>
      </c>
      <c r="D147" s="264">
        <f t="shared" si="6"/>
        <v>6.600000000000023</v>
      </c>
      <c r="E147" s="331">
        <f t="shared" si="7"/>
        <v>0.012691087395442792</v>
      </c>
      <c r="F147" s="264">
        <v>1.4500000000000455</v>
      </c>
      <c r="G147" s="159">
        <f t="shared" si="5"/>
        <v>5.149999999999977</v>
      </c>
    </row>
    <row r="148" spans="1:7" s="69" customFormat="1" ht="13.5">
      <c r="A148" s="193" t="s">
        <v>98</v>
      </c>
      <c r="B148" s="272">
        <f>Volume!J149</f>
        <v>528.5</v>
      </c>
      <c r="C148" s="70">
        <v>985.15</v>
      </c>
      <c r="D148" s="264">
        <f t="shared" si="6"/>
        <v>456.65</v>
      </c>
      <c r="E148" s="331">
        <f t="shared" si="7"/>
        <v>0.8640491958372752</v>
      </c>
      <c r="F148" s="264">
        <v>-3.8999999999999773</v>
      </c>
      <c r="G148" s="159">
        <f t="shared" si="5"/>
        <v>460.54999999999995</v>
      </c>
    </row>
    <row r="149" spans="1:7" s="69" customFormat="1" ht="13.5">
      <c r="A149" s="193" t="s">
        <v>149</v>
      </c>
      <c r="B149" s="272">
        <f>Volume!J150</f>
        <v>978.85</v>
      </c>
      <c r="C149" s="70">
        <v>1678.45</v>
      </c>
      <c r="D149" s="264">
        <f t="shared" si="6"/>
        <v>699.6</v>
      </c>
      <c r="E149" s="331">
        <f t="shared" si="7"/>
        <v>0.7147162486591409</v>
      </c>
      <c r="F149" s="264">
        <v>4.600000000000023</v>
      </c>
      <c r="G149" s="159">
        <f t="shared" si="5"/>
        <v>695</v>
      </c>
    </row>
    <row r="150" spans="1:7" s="69" customFormat="1" ht="13.5">
      <c r="A150" s="193" t="s">
        <v>203</v>
      </c>
      <c r="B150" s="272">
        <f>Volume!J151</f>
        <v>1669.15</v>
      </c>
      <c r="C150" s="70">
        <v>638.3</v>
      </c>
      <c r="D150" s="264">
        <f t="shared" si="6"/>
        <v>-1030.8500000000001</v>
      </c>
      <c r="E150" s="331">
        <f t="shared" si="7"/>
        <v>-0.6175897912110955</v>
      </c>
      <c r="F150" s="264">
        <v>4.4500000000000455</v>
      </c>
      <c r="G150" s="159">
        <f aca="true" t="shared" si="8" ref="G150:G193">D150-F150</f>
        <v>-1035.3000000000002</v>
      </c>
    </row>
    <row r="151" spans="1:7" s="69" customFormat="1" ht="13.5">
      <c r="A151" s="193" t="s">
        <v>298</v>
      </c>
      <c r="B151" s="272">
        <f>Volume!J152</f>
        <v>632.65</v>
      </c>
      <c r="C151" s="70">
        <v>34.55</v>
      </c>
      <c r="D151" s="264">
        <f t="shared" si="6"/>
        <v>-598.1</v>
      </c>
      <c r="E151" s="331">
        <f t="shared" si="7"/>
        <v>-0.9453884454279619</v>
      </c>
      <c r="F151" s="264">
        <v>5</v>
      </c>
      <c r="G151" s="159">
        <f t="shared" si="8"/>
        <v>-603.1</v>
      </c>
    </row>
    <row r="152" spans="1:7" s="69" customFormat="1" ht="13.5">
      <c r="A152" s="193" t="s">
        <v>426</v>
      </c>
      <c r="B152" s="272">
        <f>Volume!J153</f>
        <v>34.3</v>
      </c>
      <c r="C152" s="70">
        <v>451.3</v>
      </c>
      <c r="D152" s="264">
        <f t="shared" si="6"/>
        <v>417</v>
      </c>
      <c r="E152" s="331">
        <f t="shared" si="7"/>
        <v>12.157434402332363</v>
      </c>
      <c r="F152" s="264">
        <v>0.25</v>
      </c>
      <c r="G152" s="159">
        <f t="shared" si="8"/>
        <v>416.75</v>
      </c>
    </row>
    <row r="153" spans="1:7" s="69" customFormat="1" ht="13.5">
      <c r="A153" s="193" t="s">
        <v>427</v>
      </c>
      <c r="B153" s="272">
        <f>Volume!J154</f>
        <v>447.8</v>
      </c>
      <c r="C153" s="70">
        <v>98.6</v>
      </c>
      <c r="D153" s="264">
        <f t="shared" si="6"/>
        <v>-349.20000000000005</v>
      </c>
      <c r="E153" s="331">
        <f t="shared" si="7"/>
        <v>-0.7798124162572578</v>
      </c>
      <c r="F153" s="264">
        <v>1.900000000000034</v>
      </c>
      <c r="G153" s="159">
        <f t="shared" si="8"/>
        <v>-351.1000000000001</v>
      </c>
    </row>
    <row r="154" spans="1:7" s="69" customFormat="1" ht="13.5">
      <c r="A154" s="193" t="s">
        <v>216</v>
      </c>
      <c r="B154" s="272">
        <f>Volume!J155</f>
        <v>98.05</v>
      </c>
      <c r="C154" s="70">
        <v>130.7</v>
      </c>
      <c r="D154" s="264">
        <f t="shared" si="6"/>
        <v>32.64999999999999</v>
      </c>
      <c r="E154" s="331">
        <f t="shared" si="7"/>
        <v>0.3329933707292197</v>
      </c>
      <c r="F154" s="264">
        <v>0.5</v>
      </c>
      <c r="G154" s="159">
        <f t="shared" si="8"/>
        <v>32.14999999999999</v>
      </c>
    </row>
    <row r="155" spans="1:7" s="69" customFormat="1" ht="13.5">
      <c r="A155" s="193" t="s">
        <v>235</v>
      </c>
      <c r="B155" s="272">
        <f>Volume!J156</f>
        <v>130.1</v>
      </c>
      <c r="C155" s="70">
        <v>481.55</v>
      </c>
      <c r="D155" s="264">
        <f t="shared" si="6"/>
        <v>351.45000000000005</v>
      </c>
      <c r="E155" s="331">
        <f t="shared" si="7"/>
        <v>2.7013835511145277</v>
      </c>
      <c r="F155" s="264">
        <v>0.8000000000000114</v>
      </c>
      <c r="G155" s="159">
        <f t="shared" si="8"/>
        <v>350.65000000000003</v>
      </c>
    </row>
    <row r="156" spans="1:7" s="69" customFormat="1" ht="13.5">
      <c r="A156" s="193" t="s">
        <v>204</v>
      </c>
      <c r="B156" s="272">
        <f>Volume!J157</f>
        <v>481.3</v>
      </c>
      <c r="C156" s="70">
        <v>1357.5</v>
      </c>
      <c r="D156" s="264">
        <f t="shared" si="6"/>
        <v>876.2</v>
      </c>
      <c r="E156" s="331">
        <f t="shared" si="7"/>
        <v>1.820486183253688</v>
      </c>
      <c r="F156" s="264">
        <v>-0.6500000000000341</v>
      </c>
      <c r="G156" s="159">
        <f t="shared" si="8"/>
        <v>876.8500000000001</v>
      </c>
    </row>
    <row r="157" spans="1:7" s="69" customFormat="1" ht="13.5">
      <c r="A157" s="193" t="s">
        <v>205</v>
      </c>
      <c r="B157" s="272">
        <f>Volume!J158</f>
        <v>1360.65</v>
      </c>
      <c r="C157" s="70">
        <v>197.8</v>
      </c>
      <c r="D157" s="264">
        <f t="shared" si="6"/>
        <v>-1162.8500000000001</v>
      </c>
      <c r="E157" s="331">
        <f t="shared" si="7"/>
        <v>-0.8546283026494691</v>
      </c>
      <c r="F157" s="264">
        <v>-3.099999999999909</v>
      </c>
      <c r="G157" s="159">
        <f t="shared" si="8"/>
        <v>-1159.7500000000002</v>
      </c>
    </row>
    <row r="158" spans="1:7" s="69" customFormat="1" ht="13.5">
      <c r="A158" s="193" t="s">
        <v>37</v>
      </c>
      <c r="B158" s="272">
        <f>Volume!J159</f>
        <v>196.15</v>
      </c>
      <c r="C158" s="70">
        <v>1690.9</v>
      </c>
      <c r="D158" s="264">
        <f t="shared" si="6"/>
        <v>1494.75</v>
      </c>
      <c r="E158" s="331">
        <f t="shared" si="7"/>
        <v>7.62044353810859</v>
      </c>
      <c r="F158" s="264">
        <v>1.200000000000017</v>
      </c>
      <c r="G158" s="159">
        <f t="shared" si="8"/>
        <v>1493.55</v>
      </c>
    </row>
    <row r="159" spans="1:12" s="69" customFormat="1" ht="13.5">
      <c r="A159" s="193" t="s">
        <v>299</v>
      </c>
      <c r="B159" s="272">
        <f>Volume!J160</f>
        <v>1692.3</v>
      </c>
      <c r="C159" s="70">
        <v>1172.2</v>
      </c>
      <c r="D159" s="264">
        <f t="shared" si="6"/>
        <v>-520.0999999999999</v>
      </c>
      <c r="E159" s="331">
        <f t="shared" si="7"/>
        <v>-0.3073332151509779</v>
      </c>
      <c r="F159" s="264">
        <v>4.400000000000091</v>
      </c>
      <c r="G159" s="159">
        <f t="shared" si="8"/>
        <v>-524.5</v>
      </c>
      <c r="L159" s="267"/>
    </row>
    <row r="160" spans="1:12" s="69" customFormat="1" ht="13.5">
      <c r="A160" s="193" t="s">
        <v>428</v>
      </c>
      <c r="B160" s="272">
        <f>Volume!J161</f>
        <v>1170.45</v>
      </c>
      <c r="C160" s="70">
        <v>1284.85</v>
      </c>
      <c r="D160" s="264">
        <f t="shared" si="6"/>
        <v>114.39999999999986</v>
      </c>
      <c r="E160" s="331">
        <f t="shared" si="7"/>
        <v>0.09774018539877813</v>
      </c>
      <c r="F160" s="264">
        <v>2.150000000000091</v>
      </c>
      <c r="G160" s="159">
        <f t="shared" si="8"/>
        <v>112.24999999999977</v>
      </c>
      <c r="L160" s="267"/>
    </row>
    <row r="161" spans="1:12" s="69" customFormat="1" ht="13.5">
      <c r="A161" s="193" t="s">
        <v>228</v>
      </c>
      <c r="B161" s="272">
        <f>Volume!J162</f>
        <v>1288.15</v>
      </c>
      <c r="C161" s="70">
        <v>83.05</v>
      </c>
      <c r="D161" s="264">
        <f t="shared" si="6"/>
        <v>-1205.1000000000001</v>
      </c>
      <c r="E161" s="331">
        <f t="shared" si="7"/>
        <v>-0.9355276947560456</v>
      </c>
      <c r="F161" s="264">
        <v>-8.899999999999864</v>
      </c>
      <c r="G161" s="159">
        <f t="shared" si="8"/>
        <v>-1196.2000000000003</v>
      </c>
      <c r="L161" s="267"/>
    </row>
    <row r="162" spans="1:12" s="69" customFormat="1" ht="13.5">
      <c r="A162" s="193" t="s">
        <v>429</v>
      </c>
      <c r="B162" s="272">
        <f>Volume!J163</f>
        <v>82.45</v>
      </c>
      <c r="C162" s="70">
        <v>899.75</v>
      </c>
      <c r="D162" s="264">
        <f t="shared" si="6"/>
        <v>817.3</v>
      </c>
      <c r="E162" s="331">
        <f t="shared" si="7"/>
        <v>9.91267434808975</v>
      </c>
      <c r="F162" s="264">
        <v>0.5499999999999972</v>
      </c>
      <c r="G162" s="159">
        <f t="shared" si="8"/>
        <v>816.75</v>
      </c>
      <c r="L162" s="267"/>
    </row>
    <row r="163" spans="1:12" s="69" customFormat="1" ht="13.5">
      <c r="A163" s="193" t="s">
        <v>276</v>
      </c>
      <c r="B163" s="272">
        <f>Volume!J164</f>
        <v>893.6</v>
      </c>
      <c r="C163" s="70">
        <v>170.8</v>
      </c>
      <c r="D163" s="264">
        <f t="shared" si="6"/>
        <v>-722.8</v>
      </c>
      <c r="E163" s="331">
        <f t="shared" si="7"/>
        <v>-0.8088630259623992</v>
      </c>
      <c r="F163" s="264">
        <v>7.649999999999977</v>
      </c>
      <c r="G163" s="159">
        <f t="shared" si="8"/>
        <v>-730.4499999999999</v>
      </c>
      <c r="L163" s="267"/>
    </row>
    <row r="164" spans="1:12" s="69" customFormat="1" ht="13.5">
      <c r="A164" s="193" t="s">
        <v>180</v>
      </c>
      <c r="B164" s="272">
        <f>Volume!J165</f>
        <v>169.65</v>
      </c>
      <c r="C164" s="70">
        <v>345.3</v>
      </c>
      <c r="D164" s="264">
        <f t="shared" si="6"/>
        <v>175.65</v>
      </c>
      <c r="E164" s="331">
        <f t="shared" si="7"/>
        <v>1.035366931918656</v>
      </c>
      <c r="F164" s="264">
        <v>2</v>
      </c>
      <c r="G164" s="159">
        <f t="shared" si="8"/>
        <v>173.65</v>
      </c>
      <c r="L164" s="267"/>
    </row>
    <row r="165" spans="1:12" s="69" customFormat="1" ht="13.5">
      <c r="A165" s="193" t="s">
        <v>181</v>
      </c>
      <c r="B165" s="272">
        <f>Volume!J166</f>
        <v>342.65</v>
      </c>
      <c r="C165" s="70">
        <v>536.8</v>
      </c>
      <c r="D165" s="264">
        <f t="shared" si="6"/>
        <v>194.14999999999998</v>
      </c>
      <c r="E165" s="331">
        <f t="shared" si="7"/>
        <v>0.5666131621187801</v>
      </c>
      <c r="F165" s="264">
        <v>2.25</v>
      </c>
      <c r="G165" s="159">
        <f t="shared" si="8"/>
        <v>191.89999999999998</v>
      </c>
      <c r="L165" s="267"/>
    </row>
    <row r="166" spans="1:12" s="69" customFormat="1" ht="13.5">
      <c r="A166" s="193" t="s">
        <v>150</v>
      </c>
      <c r="B166" s="272">
        <f>Volume!J167</f>
        <v>535.65</v>
      </c>
      <c r="C166" s="70">
        <v>161.7</v>
      </c>
      <c r="D166" s="264">
        <f t="shared" si="6"/>
        <v>-373.95</v>
      </c>
      <c r="E166" s="331">
        <f t="shared" si="7"/>
        <v>-0.6981237748529824</v>
      </c>
      <c r="F166" s="264">
        <v>2.5</v>
      </c>
      <c r="G166" s="159">
        <f t="shared" si="8"/>
        <v>-376.45</v>
      </c>
      <c r="L166" s="267"/>
    </row>
    <row r="167" spans="1:12" s="69" customFormat="1" ht="13.5">
      <c r="A167" s="193" t="s">
        <v>430</v>
      </c>
      <c r="B167" s="272">
        <f>Volume!J168</f>
        <v>161.3</v>
      </c>
      <c r="C167" s="70">
        <v>220.65</v>
      </c>
      <c r="D167" s="264">
        <f t="shared" si="6"/>
        <v>59.349999999999994</v>
      </c>
      <c r="E167" s="331">
        <f t="shared" si="7"/>
        <v>0.36794792312461244</v>
      </c>
      <c r="F167" s="264">
        <v>-0.3499999999999943</v>
      </c>
      <c r="G167" s="159">
        <f t="shared" si="8"/>
        <v>59.69999999999999</v>
      </c>
      <c r="L167" s="267"/>
    </row>
    <row r="168" spans="1:12" s="69" customFormat="1" ht="13.5">
      <c r="A168" s="193" t="s">
        <v>431</v>
      </c>
      <c r="B168" s="272">
        <f>Volume!J169</f>
        <v>218.8</v>
      </c>
      <c r="C168" s="70">
        <v>1052.15</v>
      </c>
      <c r="D168" s="264">
        <f t="shared" si="6"/>
        <v>833.3500000000001</v>
      </c>
      <c r="E168" s="331">
        <f t="shared" si="7"/>
        <v>3.8087294332723953</v>
      </c>
      <c r="F168" s="264">
        <v>1.5</v>
      </c>
      <c r="G168" s="159">
        <f t="shared" si="8"/>
        <v>831.8500000000001</v>
      </c>
      <c r="L168" s="267"/>
    </row>
    <row r="169" spans="1:12" s="69" customFormat="1" ht="13.5">
      <c r="A169" s="193" t="s">
        <v>151</v>
      </c>
      <c r="B169" s="272">
        <f>Volume!J170</f>
        <v>1061.45</v>
      </c>
      <c r="C169" s="70">
        <v>1368.05</v>
      </c>
      <c r="D169" s="264">
        <f t="shared" si="6"/>
        <v>306.5999999999999</v>
      </c>
      <c r="E169" s="331">
        <f t="shared" si="7"/>
        <v>0.2888501578030052</v>
      </c>
      <c r="F169" s="264">
        <v>-10.699999999999818</v>
      </c>
      <c r="G169" s="159">
        <f t="shared" si="8"/>
        <v>317.2999999999997</v>
      </c>
      <c r="L169" s="267"/>
    </row>
    <row r="170" spans="1:12" s="69" customFormat="1" ht="13.5">
      <c r="A170" s="193" t="s">
        <v>214</v>
      </c>
      <c r="B170" s="272">
        <f>Volume!J171</f>
        <v>1359.8</v>
      </c>
      <c r="C170" s="70">
        <v>1369.15</v>
      </c>
      <c r="D170" s="264">
        <f t="shared" si="6"/>
        <v>9.350000000000136</v>
      </c>
      <c r="E170" s="331">
        <f t="shared" si="7"/>
        <v>0.006876011178114529</v>
      </c>
      <c r="F170" s="264">
        <v>10.949999999999818</v>
      </c>
      <c r="G170" s="159">
        <f t="shared" si="8"/>
        <v>-1.5999999999996817</v>
      </c>
      <c r="L170" s="267"/>
    </row>
    <row r="171" spans="1:12" s="69" customFormat="1" ht="13.5">
      <c r="A171" s="193" t="s">
        <v>229</v>
      </c>
      <c r="B171" s="272">
        <f>Volume!J172</f>
        <v>1373.25</v>
      </c>
      <c r="C171" s="70">
        <v>76.45</v>
      </c>
      <c r="D171" s="264">
        <f t="shared" si="6"/>
        <v>-1296.8</v>
      </c>
      <c r="E171" s="331">
        <f t="shared" si="7"/>
        <v>-0.9443291461860549</v>
      </c>
      <c r="F171" s="264">
        <v>-4.2000000000000455</v>
      </c>
      <c r="G171" s="159">
        <f t="shared" si="8"/>
        <v>-1292.6</v>
      </c>
      <c r="L171" s="267"/>
    </row>
    <row r="172" spans="1:12" s="69" customFormat="1" ht="13.5">
      <c r="A172" s="193" t="s">
        <v>91</v>
      </c>
      <c r="B172" s="272">
        <f>Volume!J173</f>
        <v>77.1</v>
      </c>
      <c r="C172" s="70">
        <v>236.5</v>
      </c>
      <c r="D172" s="264">
        <f t="shared" si="6"/>
        <v>159.4</v>
      </c>
      <c r="E172" s="331">
        <f t="shared" si="7"/>
        <v>2.0674448767833984</v>
      </c>
      <c r="F172" s="264">
        <v>-0.9499999999999886</v>
      </c>
      <c r="G172" s="159">
        <f t="shared" si="8"/>
        <v>160.35</v>
      </c>
      <c r="L172" s="267"/>
    </row>
    <row r="173" spans="1:12" s="69" customFormat="1" ht="13.5">
      <c r="A173" s="193" t="s">
        <v>152</v>
      </c>
      <c r="B173" s="272">
        <f>Volume!J174</f>
        <v>240.85</v>
      </c>
      <c r="C173" s="70">
        <v>682.4</v>
      </c>
      <c r="D173" s="264">
        <f t="shared" si="6"/>
        <v>441.54999999999995</v>
      </c>
      <c r="E173" s="331">
        <f t="shared" si="7"/>
        <v>1.8332987336516502</v>
      </c>
      <c r="F173" s="264">
        <v>-1.0999999999999943</v>
      </c>
      <c r="G173" s="159">
        <f t="shared" si="8"/>
        <v>442.65</v>
      </c>
      <c r="L173" s="267"/>
    </row>
    <row r="174" spans="1:12" s="69" customFormat="1" ht="13.5">
      <c r="A174" s="193" t="s">
        <v>208</v>
      </c>
      <c r="B174" s="272">
        <f>Volume!J175</f>
        <v>677.85</v>
      </c>
      <c r="C174" s="70">
        <v>574.55</v>
      </c>
      <c r="D174" s="264">
        <f t="shared" si="6"/>
        <v>-103.30000000000007</v>
      </c>
      <c r="E174" s="331">
        <f t="shared" si="7"/>
        <v>-0.15239359740355546</v>
      </c>
      <c r="F174" s="264">
        <v>3.75</v>
      </c>
      <c r="G174" s="159">
        <f t="shared" si="8"/>
        <v>-107.05000000000007</v>
      </c>
      <c r="L174" s="267"/>
    </row>
    <row r="175" spans="1:12" s="69" customFormat="1" ht="13.5">
      <c r="A175" s="193" t="s">
        <v>230</v>
      </c>
      <c r="B175" s="272">
        <f>Volume!J176</f>
        <v>581.1</v>
      </c>
      <c r="C175" s="70">
        <v>602.1</v>
      </c>
      <c r="D175" s="264">
        <f t="shared" si="6"/>
        <v>21</v>
      </c>
      <c r="E175" s="331">
        <f t="shared" si="7"/>
        <v>0.03613835828600929</v>
      </c>
      <c r="F175" s="264">
        <v>-9.5</v>
      </c>
      <c r="G175" s="159">
        <f t="shared" si="8"/>
        <v>30.5</v>
      </c>
      <c r="L175" s="267"/>
    </row>
    <row r="176" spans="1:12" s="69" customFormat="1" ht="13.5">
      <c r="A176" s="193" t="s">
        <v>185</v>
      </c>
      <c r="B176" s="272">
        <f>Volume!J177</f>
        <v>614.95</v>
      </c>
      <c r="C176" s="70">
        <v>847.15</v>
      </c>
      <c r="D176" s="264">
        <f t="shared" si="6"/>
        <v>232.19999999999993</v>
      </c>
      <c r="E176" s="331">
        <f t="shared" si="7"/>
        <v>0.377591674119847</v>
      </c>
      <c r="F176" s="264">
        <v>-11.25</v>
      </c>
      <c r="G176" s="159">
        <f t="shared" si="8"/>
        <v>243.44999999999993</v>
      </c>
      <c r="L176" s="267"/>
    </row>
    <row r="177" spans="1:12" s="69" customFormat="1" ht="13.5">
      <c r="A177" s="193" t="s">
        <v>206</v>
      </c>
      <c r="B177" s="272">
        <f>Volume!J178</f>
        <v>842.25</v>
      </c>
      <c r="C177" s="70">
        <v>1203.15</v>
      </c>
      <c r="D177" s="264">
        <f t="shared" si="6"/>
        <v>360.9000000000001</v>
      </c>
      <c r="E177" s="331">
        <f t="shared" si="7"/>
        <v>0.42849510240427435</v>
      </c>
      <c r="F177" s="264">
        <v>7.9500000000000455</v>
      </c>
      <c r="G177" s="159">
        <f t="shared" si="8"/>
        <v>352.95000000000005</v>
      </c>
      <c r="L177" s="267"/>
    </row>
    <row r="178" spans="1:12" s="69" customFormat="1" ht="13.5">
      <c r="A178" s="193" t="s">
        <v>118</v>
      </c>
      <c r="B178" s="272">
        <f>Volume!J179</f>
        <v>1207</v>
      </c>
      <c r="C178" s="70">
        <v>1072.9</v>
      </c>
      <c r="D178" s="264">
        <f t="shared" si="6"/>
        <v>-134.0999999999999</v>
      </c>
      <c r="E178" s="331">
        <f t="shared" si="7"/>
        <v>-0.1111019055509527</v>
      </c>
      <c r="F178" s="264">
        <v>-0.2999999999999545</v>
      </c>
      <c r="G178" s="159">
        <f t="shared" si="8"/>
        <v>-133.79999999999995</v>
      </c>
      <c r="L178" s="267"/>
    </row>
    <row r="179" spans="1:12" s="69" customFormat="1" ht="13.5">
      <c r="A179" s="193" t="s">
        <v>231</v>
      </c>
      <c r="B179" s="272">
        <f>Volume!J180</f>
        <v>1063.7</v>
      </c>
      <c r="C179" s="70">
        <v>53</v>
      </c>
      <c r="D179" s="264">
        <f t="shared" si="6"/>
        <v>-1010.7</v>
      </c>
      <c r="E179" s="331">
        <f t="shared" si="7"/>
        <v>-0.9501739212183886</v>
      </c>
      <c r="F179" s="264">
        <v>-0.09999999999990905</v>
      </c>
      <c r="G179" s="159">
        <f t="shared" si="8"/>
        <v>-1010.6000000000001</v>
      </c>
      <c r="L179" s="267"/>
    </row>
    <row r="180" spans="1:12" s="69" customFormat="1" ht="13.5">
      <c r="A180" s="193" t="s">
        <v>300</v>
      </c>
      <c r="B180" s="272">
        <f>Volume!J181</f>
        <v>52.8</v>
      </c>
      <c r="C180" s="70">
        <v>27.65</v>
      </c>
      <c r="D180" s="264">
        <f t="shared" si="6"/>
        <v>-25.15</v>
      </c>
      <c r="E180" s="331">
        <f t="shared" si="7"/>
        <v>-0.47632575757575757</v>
      </c>
      <c r="F180" s="264">
        <v>0.30000000000000426</v>
      </c>
      <c r="G180" s="159">
        <f t="shared" si="8"/>
        <v>-25.450000000000003</v>
      </c>
      <c r="L180" s="267"/>
    </row>
    <row r="181" spans="1:12" s="69" customFormat="1" ht="13.5">
      <c r="A181" s="193" t="s">
        <v>301</v>
      </c>
      <c r="B181" s="272">
        <f>Volume!J182</f>
        <v>27.4</v>
      </c>
      <c r="C181" s="70">
        <v>66.7</v>
      </c>
      <c r="D181" s="264">
        <f t="shared" si="6"/>
        <v>39.300000000000004</v>
      </c>
      <c r="E181" s="331">
        <f t="shared" si="7"/>
        <v>1.4343065693430659</v>
      </c>
      <c r="F181" s="264">
        <v>0.20000000000000284</v>
      </c>
      <c r="G181" s="159">
        <f t="shared" si="8"/>
        <v>39.1</v>
      </c>
      <c r="L181" s="267"/>
    </row>
    <row r="182" spans="1:12" s="69" customFormat="1" ht="13.5">
      <c r="A182" s="193" t="s">
        <v>173</v>
      </c>
      <c r="B182" s="272">
        <f>Volume!J183</f>
        <v>66.5</v>
      </c>
      <c r="C182" s="70">
        <v>807.2</v>
      </c>
      <c r="D182" s="264">
        <f t="shared" si="6"/>
        <v>740.7</v>
      </c>
      <c r="E182" s="331">
        <f t="shared" si="7"/>
        <v>11.138345864661655</v>
      </c>
      <c r="F182" s="264">
        <v>-0.20000000000000284</v>
      </c>
      <c r="G182" s="159">
        <f t="shared" si="8"/>
        <v>740.9000000000001</v>
      </c>
      <c r="L182" s="267"/>
    </row>
    <row r="183" spans="1:12" s="69" customFormat="1" ht="13.5">
      <c r="A183" s="193" t="s">
        <v>302</v>
      </c>
      <c r="B183" s="272">
        <f>Volume!J184</f>
        <v>803.4</v>
      </c>
      <c r="C183" s="70">
        <v>120.35</v>
      </c>
      <c r="D183" s="264">
        <f t="shared" si="6"/>
        <v>-683.05</v>
      </c>
      <c r="E183" s="331">
        <f t="shared" si="7"/>
        <v>-0.8501991535972118</v>
      </c>
      <c r="F183" s="264">
        <v>2.6499999999999773</v>
      </c>
      <c r="G183" s="159">
        <f t="shared" si="8"/>
        <v>-685.6999999999999</v>
      </c>
      <c r="L183" s="267"/>
    </row>
    <row r="184" spans="1:12" s="69" customFormat="1" ht="13.5">
      <c r="A184" s="193" t="s">
        <v>82</v>
      </c>
      <c r="B184" s="272">
        <f>Volume!J185</f>
        <v>121.55</v>
      </c>
      <c r="C184" s="70">
        <v>276.4</v>
      </c>
      <c r="D184" s="264">
        <f t="shared" si="6"/>
        <v>154.84999999999997</v>
      </c>
      <c r="E184" s="331">
        <f t="shared" si="7"/>
        <v>1.273961332784862</v>
      </c>
      <c r="F184" s="264">
        <v>-0.9500000000000028</v>
      </c>
      <c r="G184" s="159">
        <f t="shared" si="8"/>
        <v>155.79999999999995</v>
      </c>
      <c r="L184" s="267"/>
    </row>
    <row r="185" spans="1:12" s="69" customFormat="1" ht="13.5">
      <c r="A185" s="193" t="s">
        <v>432</v>
      </c>
      <c r="B185" s="272">
        <f>Volume!J186</f>
        <v>274.65</v>
      </c>
      <c r="C185" s="70">
        <v>542.95</v>
      </c>
      <c r="D185" s="264">
        <f t="shared" si="6"/>
        <v>268.30000000000007</v>
      </c>
      <c r="E185" s="331">
        <f t="shared" si="7"/>
        <v>0.9768796650282181</v>
      </c>
      <c r="F185" s="264">
        <v>2.1499999999999773</v>
      </c>
      <c r="G185" s="159">
        <f t="shared" si="8"/>
        <v>266.1500000000001</v>
      </c>
      <c r="L185" s="267"/>
    </row>
    <row r="186" spans="1:12" s="69" customFormat="1" ht="13.5">
      <c r="A186" s="193" t="s">
        <v>433</v>
      </c>
      <c r="B186" s="272">
        <f>Volume!J187</f>
        <v>539.25</v>
      </c>
      <c r="C186" s="70">
        <v>572.5</v>
      </c>
      <c r="D186" s="264">
        <f t="shared" si="6"/>
        <v>33.25</v>
      </c>
      <c r="E186" s="331">
        <f t="shared" si="7"/>
        <v>0.061659712563745944</v>
      </c>
      <c r="F186" s="264">
        <v>2.2000000000000455</v>
      </c>
      <c r="G186" s="159">
        <f t="shared" si="8"/>
        <v>31.049999999999955</v>
      </c>
      <c r="L186" s="267"/>
    </row>
    <row r="187" spans="1:12" s="69" customFormat="1" ht="13.5">
      <c r="A187" s="193" t="s">
        <v>153</v>
      </c>
      <c r="B187" s="272">
        <f>Volume!J188</f>
        <v>569.9</v>
      </c>
      <c r="C187" s="70">
        <v>46.7</v>
      </c>
      <c r="D187" s="264">
        <f t="shared" si="6"/>
        <v>-523.1999999999999</v>
      </c>
      <c r="E187" s="331">
        <f t="shared" si="7"/>
        <v>-0.9180557992630285</v>
      </c>
      <c r="F187" s="264">
        <v>1.6000000000000227</v>
      </c>
      <c r="G187" s="159">
        <f t="shared" si="8"/>
        <v>-524.8</v>
      </c>
      <c r="L187" s="267"/>
    </row>
    <row r="188" spans="1:12" s="69" customFormat="1" ht="13.5">
      <c r="A188" s="193" t="s">
        <v>154</v>
      </c>
      <c r="B188" s="272">
        <f>Volume!J189</f>
        <v>47.6</v>
      </c>
      <c r="C188" s="70">
        <v>93.45</v>
      </c>
      <c r="D188" s="264">
        <f t="shared" si="6"/>
        <v>45.85</v>
      </c>
      <c r="E188" s="331">
        <f t="shared" si="7"/>
        <v>0.9632352941176471</v>
      </c>
      <c r="F188" s="264">
        <v>-0.6499999999999986</v>
      </c>
      <c r="G188" s="159">
        <f t="shared" si="8"/>
        <v>46.5</v>
      </c>
      <c r="L188" s="267"/>
    </row>
    <row r="189" spans="1:12" s="69" customFormat="1" ht="13.5">
      <c r="A189" s="193" t="s">
        <v>303</v>
      </c>
      <c r="B189" s="272">
        <f>Volume!J190</f>
        <v>93</v>
      </c>
      <c r="C189" s="70">
        <v>469.6</v>
      </c>
      <c r="D189" s="264">
        <f t="shared" si="6"/>
        <v>376.6</v>
      </c>
      <c r="E189" s="331">
        <f t="shared" si="7"/>
        <v>4.049462365591398</v>
      </c>
      <c r="F189" s="264">
        <v>0.25</v>
      </c>
      <c r="G189" s="159">
        <f t="shared" si="8"/>
        <v>376.35</v>
      </c>
      <c r="L189" s="267"/>
    </row>
    <row r="190" spans="1:12" s="69" customFormat="1" ht="13.5">
      <c r="A190" s="193" t="s">
        <v>155</v>
      </c>
      <c r="B190" s="272">
        <f>Volume!J191</f>
        <v>472.8</v>
      </c>
      <c r="C190" s="70">
        <v>543.25</v>
      </c>
      <c r="D190" s="264">
        <f t="shared" si="6"/>
        <v>70.44999999999999</v>
      </c>
      <c r="E190" s="331">
        <f t="shared" si="7"/>
        <v>0.14900592216582062</v>
      </c>
      <c r="F190" s="264">
        <v>-1.6000000000000227</v>
      </c>
      <c r="G190" s="159">
        <f t="shared" si="8"/>
        <v>72.05000000000001</v>
      </c>
      <c r="L190" s="267"/>
    </row>
    <row r="191" spans="1:12" s="69" customFormat="1" ht="13.5">
      <c r="A191" s="193" t="s">
        <v>38</v>
      </c>
      <c r="B191" s="272">
        <f>Volume!J192</f>
        <v>545.4</v>
      </c>
      <c r="C191" s="70">
        <v>415.35</v>
      </c>
      <c r="D191" s="264">
        <f t="shared" si="6"/>
        <v>-130.04999999999995</v>
      </c>
      <c r="E191" s="331">
        <f t="shared" si="7"/>
        <v>-0.23844884488448836</v>
      </c>
      <c r="F191" s="264">
        <v>1.1499999999999773</v>
      </c>
      <c r="G191" s="159">
        <f t="shared" si="8"/>
        <v>-131.19999999999993</v>
      </c>
      <c r="L191" s="267"/>
    </row>
    <row r="192" spans="1:7" ht="13.5">
      <c r="A192" s="193" t="s">
        <v>156</v>
      </c>
      <c r="B192" s="272">
        <f>Volume!J193</f>
        <v>414.4</v>
      </c>
      <c r="C192" s="70">
        <v>288.6</v>
      </c>
      <c r="D192" s="264">
        <f t="shared" si="6"/>
        <v>-125.79999999999995</v>
      </c>
      <c r="E192" s="331">
        <f t="shared" si="7"/>
        <v>-0.3035714285714285</v>
      </c>
      <c r="F192" s="264">
        <v>-0.0999999999999659</v>
      </c>
      <c r="G192" s="159">
        <f t="shared" si="8"/>
        <v>-125.69999999999999</v>
      </c>
    </row>
    <row r="193" spans="1:7" ht="14.25" thickBot="1">
      <c r="A193" s="194" t="s">
        <v>395</v>
      </c>
      <c r="B193" s="272">
        <f>Volume!J194</f>
        <v>287.2</v>
      </c>
      <c r="C193" s="70">
        <v>293.55</v>
      </c>
      <c r="D193" s="264">
        <f t="shared" si="6"/>
        <v>6.350000000000023</v>
      </c>
      <c r="E193" s="331">
        <f t="shared" si="7"/>
        <v>0.022110027855153282</v>
      </c>
      <c r="F193" s="264">
        <v>1.9499999999999886</v>
      </c>
      <c r="G193" s="159">
        <f t="shared" si="8"/>
        <v>4.400000000000034</v>
      </c>
    </row>
    <row r="194" ht="11.25" customHeight="1" hidden="1">
      <c r="C194"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F127" sqref="F127"/>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8" t="s">
        <v>209</v>
      </c>
      <c r="B1" s="419"/>
      <c r="C1" s="419"/>
      <c r="D1" s="419"/>
      <c r="E1" s="419"/>
    </row>
    <row r="2" spans="1:5" s="69" customFormat="1" ht="14.25" thickBot="1">
      <c r="A2" s="134" t="s">
        <v>113</v>
      </c>
      <c r="B2" s="268" t="s">
        <v>213</v>
      </c>
      <c r="C2" s="33" t="s">
        <v>99</v>
      </c>
      <c r="D2" s="268" t="s">
        <v>123</v>
      </c>
      <c r="E2" s="205" t="s">
        <v>215</v>
      </c>
    </row>
    <row r="3" spans="1:5" s="69" customFormat="1" ht="13.5">
      <c r="A3" s="271" t="s">
        <v>212</v>
      </c>
      <c r="B3" s="179">
        <f>VLOOKUP(A3,Margins!$A$2:$M$194,2,FALSE)</f>
        <v>50</v>
      </c>
      <c r="C3" s="270">
        <f>VLOOKUP(A3,Basis!$A$3:$G$193,2,FALSE)</f>
        <v>4179.5</v>
      </c>
      <c r="D3" s="270">
        <f>VLOOKUP(A3,Basis!$A$3:$G$193,3,FALSE)</f>
        <v>4160.9</v>
      </c>
      <c r="E3" s="179">
        <f>VLOOKUP(A3,Margins!$A$2:$M$194,7,FALSE)</f>
        <v>21105.25</v>
      </c>
    </row>
    <row r="4" spans="1:5" s="69" customFormat="1" ht="13.5">
      <c r="A4" s="201" t="s">
        <v>134</v>
      </c>
      <c r="B4" s="179">
        <f>VLOOKUP(A4,Margins!$A$2:$M$194,2,FALSE)</f>
        <v>100</v>
      </c>
      <c r="C4" s="272">
        <f>VLOOKUP(A4,Basis!$A$3:$G$193,2,FALSE)</f>
        <v>4553.95</v>
      </c>
      <c r="D4" s="273">
        <f>VLOOKUP(A4,Basis!$A$3:$G$193,3,FALSE)</f>
        <v>1299.8</v>
      </c>
      <c r="E4" s="374">
        <f>VLOOKUP(A4,Margins!$A$2:$M$194,7,FALSE)</f>
        <v>72052.75</v>
      </c>
    </row>
    <row r="5" spans="1:5" s="69" customFormat="1" ht="13.5">
      <c r="A5" s="201" t="s">
        <v>0</v>
      </c>
      <c r="B5" s="179">
        <f>VLOOKUP(A5,Margins!$A$2:$M$194,2,FALSE)</f>
        <v>375</v>
      </c>
      <c r="C5" s="272">
        <f>VLOOKUP(A5,Basis!$A$3:$G$193,2,FALSE)</f>
        <v>804.4</v>
      </c>
      <c r="D5" s="273">
        <f>VLOOKUP(A5,Basis!$A$3:$G$193,3,FALSE)</f>
        <v>533.2</v>
      </c>
      <c r="E5" s="374">
        <f>VLOOKUP(A5,Margins!$A$2:$M$194,7,FALSE)</f>
        <v>48266.25</v>
      </c>
    </row>
    <row r="6" spans="1:5" s="69" customFormat="1" ht="13.5">
      <c r="A6" s="193" t="s">
        <v>193</v>
      </c>
      <c r="B6" s="179">
        <f>VLOOKUP(A6,Margins!$A$2:$M$194,2,FALSE)</f>
        <v>100</v>
      </c>
      <c r="C6" s="272">
        <f>VLOOKUP(A6,Basis!$A$3:$G$193,2,FALSE)</f>
        <v>2152.8</v>
      </c>
      <c r="D6" s="273">
        <f>VLOOKUP(A6,Basis!$A$3:$G$193,3,FALSE)</f>
        <v>163.35</v>
      </c>
      <c r="E6" s="374">
        <f>VLOOKUP(A6,Margins!$A$2:$M$194,7,FALSE)</f>
        <v>38098.336</v>
      </c>
    </row>
    <row r="7" spans="1:5" s="14" customFormat="1" ht="13.5">
      <c r="A7" s="201" t="s">
        <v>232</v>
      </c>
      <c r="B7" s="179">
        <f>VLOOKUP(A7,Margins!$A$2:$M$194,2,FALSE)</f>
        <v>500</v>
      </c>
      <c r="C7" s="272">
        <f>VLOOKUP(A7,Basis!$A$3:$G$193,2,FALSE)</f>
        <v>821.3</v>
      </c>
      <c r="D7" s="273">
        <f>VLOOKUP(A7,Basis!$A$3:$G$193,3,FALSE)</f>
        <v>1337.45</v>
      </c>
      <c r="E7" s="374">
        <f>VLOOKUP(A7,Margins!$A$2:$M$194,7,FALSE)</f>
        <v>64927.5</v>
      </c>
    </row>
    <row r="8" spans="1:5" s="69" customFormat="1" ht="13.5">
      <c r="A8" s="201" t="s">
        <v>1</v>
      </c>
      <c r="B8" s="179">
        <f>VLOOKUP(A8,Margins!$A$2:$M$194,2,FALSE)</f>
        <v>300</v>
      </c>
      <c r="C8" s="272">
        <f>VLOOKUP(A8,Basis!$A$3:$G$193,2,FALSE)</f>
        <v>1337.15</v>
      </c>
      <c r="D8" s="273">
        <f>VLOOKUP(A8,Basis!$A$3:$G$193,3,FALSE)</f>
        <v>115.9</v>
      </c>
      <c r="E8" s="374">
        <f>VLOOKUP(A8,Margins!$A$2:$M$194,7,FALSE)</f>
        <v>63299.24999999999</v>
      </c>
    </row>
    <row r="9" spans="1:5" s="69" customFormat="1" ht="13.5">
      <c r="A9" s="201" t="s">
        <v>2</v>
      </c>
      <c r="B9" s="179">
        <f>VLOOKUP(A9,Margins!$A$2:$M$194,2,FALSE)</f>
        <v>1100</v>
      </c>
      <c r="C9" s="272">
        <f>VLOOKUP(A9,Basis!$A$3:$G$193,2,FALSE)</f>
        <v>344.05</v>
      </c>
      <c r="D9" s="273">
        <f>VLOOKUP(A9,Basis!$A$3:$G$193,3,FALSE)</f>
        <v>232.9</v>
      </c>
      <c r="E9" s="374">
        <f>VLOOKUP(A9,Margins!$A$2:$M$194,7,FALSE)</f>
        <v>60249.75</v>
      </c>
    </row>
    <row r="10" spans="1:5" s="69" customFormat="1" ht="13.5">
      <c r="A10" s="201" t="s">
        <v>3</v>
      </c>
      <c r="B10" s="179">
        <f>VLOOKUP(A10,Margins!$A$2:$M$194,2,FALSE)</f>
        <v>1250</v>
      </c>
      <c r="C10" s="272">
        <f>VLOOKUP(A10,Basis!$A$3:$G$193,2,FALSE)</f>
        <v>212.2</v>
      </c>
      <c r="D10" s="273">
        <f>VLOOKUP(A10,Basis!$A$3:$G$193,3,FALSE)</f>
        <v>359.75</v>
      </c>
      <c r="E10" s="374">
        <f>VLOOKUP(A10,Margins!$A$2:$M$194,7,FALSE)</f>
        <v>47450</v>
      </c>
    </row>
    <row r="11" spans="1:5" s="69" customFormat="1" ht="13.5">
      <c r="A11" s="201" t="s">
        <v>139</v>
      </c>
      <c r="B11" s="179">
        <f>VLOOKUP(A11,Margins!$A$2:$M$194,2,FALSE)</f>
        <v>2700</v>
      </c>
      <c r="C11" s="272">
        <f>VLOOKUP(A11,Basis!$A$3:$G$193,2,FALSE)</f>
        <v>99.85</v>
      </c>
      <c r="D11" s="273">
        <f>VLOOKUP(A11,Basis!$A$3:$G$193,3,FALSE)</f>
        <v>43.85</v>
      </c>
      <c r="E11" s="374">
        <f>VLOOKUP(A11,Margins!$A$2:$M$194,7,FALSE)</f>
        <v>42936.75</v>
      </c>
    </row>
    <row r="12" spans="1:5" s="69" customFormat="1" ht="13.5">
      <c r="A12" s="201" t="s">
        <v>304</v>
      </c>
      <c r="B12" s="179">
        <f>VLOOKUP(A12,Margins!$A$2:$M$194,2,FALSE)</f>
        <v>400</v>
      </c>
      <c r="C12" s="272">
        <f>VLOOKUP(A12,Basis!$A$3:$G$193,2,FALSE)</f>
        <v>645.75</v>
      </c>
      <c r="D12" s="273">
        <f>VLOOKUP(A12,Basis!$A$3:$G$193,3,FALSE)</f>
        <v>1836.4</v>
      </c>
      <c r="E12" s="374">
        <f>VLOOKUP(A12,Margins!$A$2:$M$194,7,FALSE)</f>
        <v>41365.770000000004</v>
      </c>
    </row>
    <row r="13" spans="1:5" s="69" customFormat="1" ht="13.5">
      <c r="A13" s="201" t="s">
        <v>89</v>
      </c>
      <c r="B13" s="179">
        <f>VLOOKUP(A13,Margins!$A$2:$M$194,2,FALSE)</f>
        <v>750</v>
      </c>
      <c r="C13" s="272">
        <f>VLOOKUP(A13,Basis!$A$3:$G$193,2,FALSE)</f>
        <v>291.45</v>
      </c>
      <c r="D13" s="273">
        <f>VLOOKUP(A13,Basis!$A$3:$G$193,3,FALSE)</f>
        <v>177</v>
      </c>
      <c r="E13" s="374">
        <f>VLOOKUP(A13,Margins!$A$2:$M$194,7,FALSE)</f>
        <v>39622.8975</v>
      </c>
    </row>
    <row r="14" spans="1:5" s="69" customFormat="1" ht="13.5">
      <c r="A14" s="201" t="s">
        <v>140</v>
      </c>
      <c r="B14" s="179">
        <f>VLOOKUP(A14,Margins!$A$2:$M$194,2,FALSE)</f>
        <v>300</v>
      </c>
      <c r="C14" s="272">
        <f>VLOOKUP(A14,Basis!$A$3:$G$193,2,FALSE)</f>
        <v>1281.5</v>
      </c>
      <c r="D14" s="273">
        <f>VLOOKUP(A14,Basis!$A$3:$G$193,3,FALSE)</f>
        <v>495.8</v>
      </c>
      <c r="E14" s="374">
        <f>VLOOKUP(A14,Margins!$A$2:$M$194,7,FALSE)</f>
        <v>60616.5</v>
      </c>
    </row>
    <row r="15" spans="1:5" s="69" customFormat="1" ht="13.5">
      <c r="A15" s="201" t="s">
        <v>24</v>
      </c>
      <c r="B15" s="179">
        <f>VLOOKUP(A15,Margins!$A$2:$M$194,2,FALSE)</f>
        <v>88</v>
      </c>
      <c r="C15" s="272">
        <f>VLOOKUP(A15,Basis!$A$3:$G$193,2,FALSE)</f>
        <v>2421.1</v>
      </c>
      <c r="D15" s="273">
        <f>VLOOKUP(A15,Basis!$A$3:$G$193,3,FALSE)</f>
        <v>209.65</v>
      </c>
      <c r="E15" s="374">
        <f>VLOOKUP(A15,Margins!$A$2:$M$194,7,FALSE)</f>
        <v>33870.759999999995</v>
      </c>
    </row>
    <row r="16" spans="1:5" s="69" customFormat="1" ht="13.5">
      <c r="A16" s="193" t="s">
        <v>195</v>
      </c>
      <c r="B16" s="179">
        <f>VLOOKUP(A16,Margins!$A$2:$M$194,2,FALSE)</f>
        <v>2062</v>
      </c>
      <c r="C16" s="272">
        <f>VLOOKUP(A16,Basis!$A$3:$G$193,2,FALSE)</f>
        <v>109.55</v>
      </c>
      <c r="D16" s="273">
        <f>VLOOKUP(A16,Basis!$A$3:$G$193,3,FALSE)</f>
        <v>99.4</v>
      </c>
      <c r="E16" s="374">
        <f>VLOOKUP(A16,Margins!$A$2:$M$194,7,FALSE)</f>
        <v>35873.645000000004</v>
      </c>
    </row>
    <row r="17" spans="1:5" s="69" customFormat="1" ht="13.5">
      <c r="A17" s="201" t="s">
        <v>197</v>
      </c>
      <c r="B17" s="179">
        <f>VLOOKUP(A17,Margins!$A$2:$M$194,2,FALSE)</f>
        <v>650</v>
      </c>
      <c r="C17" s="272">
        <f>VLOOKUP(A17,Basis!$A$3:$G$193,2,FALSE)</f>
        <v>347.75</v>
      </c>
      <c r="D17" s="273">
        <f>VLOOKUP(A17,Basis!$A$3:$G$193,3,FALSE)</f>
        <v>1798.6</v>
      </c>
      <c r="E17" s="374">
        <f>VLOOKUP(A17,Margins!$A$2:$M$194,7,FALSE)</f>
        <v>35000.875</v>
      </c>
    </row>
    <row r="18" spans="1:5" s="69" customFormat="1" ht="13.5">
      <c r="A18" s="201" t="s">
        <v>4</v>
      </c>
      <c r="B18" s="179">
        <f>VLOOKUP(A18,Margins!$A$2:$M$194,2,FALSE)</f>
        <v>150</v>
      </c>
      <c r="C18" s="272">
        <f>VLOOKUP(A18,Basis!$A$3:$G$193,2,FALSE)</f>
        <v>1819.7</v>
      </c>
      <c r="D18" s="273">
        <f>VLOOKUP(A18,Basis!$A$3:$G$193,3,FALSE)</f>
        <v>1102.75</v>
      </c>
      <c r="E18" s="374">
        <f>VLOOKUP(A18,Margins!$A$2:$M$194,7,FALSE)</f>
        <v>44957.25</v>
      </c>
    </row>
    <row r="19" spans="1:5" s="69" customFormat="1" ht="13.5">
      <c r="A19" s="201" t="s">
        <v>79</v>
      </c>
      <c r="B19" s="179">
        <f>VLOOKUP(A19,Margins!$A$2:$M$194,2,FALSE)</f>
        <v>200</v>
      </c>
      <c r="C19" s="272">
        <f>VLOOKUP(A19,Basis!$A$3:$G$193,2,FALSE)</f>
        <v>1105.55</v>
      </c>
      <c r="D19" s="273">
        <f>VLOOKUP(A19,Basis!$A$3:$G$193,3,FALSE)</f>
        <v>682.6</v>
      </c>
      <c r="E19" s="374">
        <f>VLOOKUP(A19,Margins!$A$2:$M$194,7,FALSE)</f>
        <v>37007.5</v>
      </c>
    </row>
    <row r="20" spans="1:5" s="69" customFormat="1" ht="13.5">
      <c r="A20" s="201" t="s">
        <v>196</v>
      </c>
      <c r="B20" s="179">
        <f>VLOOKUP(A20,Margins!$A$2:$M$194,2,FALSE)</f>
        <v>400</v>
      </c>
      <c r="C20" s="272">
        <f>VLOOKUP(A20,Basis!$A$3:$G$193,2,FALSE)</f>
        <v>701.2</v>
      </c>
      <c r="D20" s="273">
        <f>VLOOKUP(A20,Basis!$A$3:$G$193,3,FALSE)</f>
        <v>153.25</v>
      </c>
      <c r="E20" s="374">
        <f>VLOOKUP(A20,Margins!$A$2:$M$194,7,FALSE)</f>
        <v>44892</v>
      </c>
    </row>
    <row r="21" spans="1:5" s="69" customFormat="1" ht="13.5">
      <c r="A21" s="201" t="s">
        <v>5</v>
      </c>
      <c r="B21" s="179">
        <f>VLOOKUP(A21,Margins!$A$2:$M$194,2,FALSE)</f>
        <v>1595</v>
      </c>
      <c r="C21" s="272">
        <f>VLOOKUP(A21,Basis!$A$3:$G$193,2,FALSE)</f>
        <v>153</v>
      </c>
      <c r="D21" s="273">
        <f>VLOOKUP(A21,Basis!$A$3:$G$193,3,FALSE)</f>
        <v>190.55</v>
      </c>
      <c r="E21" s="374">
        <f>VLOOKUP(A21,Margins!$A$2:$M$194,7,FALSE)</f>
        <v>37817.45</v>
      </c>
    </row>
    <row r="22" spans="1:5" s="69" customFormat="1" ht="13.5">
      <c r="A22" s="201" t="s">
        <v>198</v>
      </c>
      <c r="B22" s="179">
        <f>VLOOKUP(A22,Margins!$A$2:$M$194,2,FALSE)</f>
        <v>1000</v>
      </c>
      <c r="C22" s="272">
        <f>VLOOKUP(A22,Basis!$A$3:$G$193,2,FALSE)</f>
        <v>191.55</v>
      </c>
      <c r="D22" s="273">
        <f>VLOOKUP(A22,Basis!$A$3:$G$193,3,FALSE)</f>
        <v>273.1</v>
      </c>
      <c r="E22" s="374">
        <f>VLOOKUP(A22,Margins!$A$2:$M$194,7,FALSE)</f>
        <v>30687.5</v>
      </c>
    </row>
    <row r="23" spans="1:5" s="69" customFormat="1" ht="13.5">
      <c r="A23" s="201" t="s">
        <v>199</v>
      </c>
      <c r="B23" s="179">
        <f>VLOOKUP(A23,Margins!$A$2:$M$194,2,FALSE)</f>
        <v>1300</v>
      </c>
      <c r="C23" s="272">
        <f>VLOOKUP(A23,Basis!$A$3:$G$193,2,FALSE)</f>
        <v>271.85</v>
      </c>
      <c r="D23" s="273">
        <f>VLOOKUP(A23,Basis!$A$3:$G$193,3,FALSE)</f>
        <v>548.7</v>
      </c>
      <c r="E23" s="374">
        <f>VLOOKUP(A23,Margins!$A$2:$M$194,7,FALSE)</f>
        <v>62286.25</v>
      </c>
    </row>
    <row r="24" spans="1:5" s="69" customFormat="1" ht="13.5">
      <c r="A24" s="201" t="s">
        <v>305</v>
      </c>
      <c r="B24" s="179">
        <f>VLOOKUP(A24,Margins!$A$2:$M$194,2,FALSE)</f>
        <v>350</v>
      </c>
      <c r="C24" s="272">
        <f>VLOOKUP(A24,Basis!$A$3:$G$193,2,FALSE)</f>
        <v>909.1</v>
      </c>
      <c r="D24" s="273">
        <f>VLOOKUP(A24,Basis!$A$3:$G$193,3,FALSE)</f>
        <v>100.45</v>
      </c>
      <c r="E24" s="374">
        <f>VLOOKUP(A24,Margins!$A$2:$M$194,7,FALSE)</f>
        <v>21239.75</v>
      </c>
    </row>
    <row r="25" spans="1:5" s="69" customFormat="1" ht="13.5">
      <c r="A25" s="193" t="s">
        <v>201</v>
      </c>
      <c r="B25" s="179">
        <f>VLOOKUP(A25,Margins!$A$2:$M$194,2,FALSE)</f>
        <v>100</v>
      </c>
      <c r="C25" s="272">
        <f>VLOOKUP(A25,Basis!$A$3:$G$193,2,FALSE)</f>
        <v>1957.15</v>
      </c>
      <c r="D25" s="273">
        <f>VLOOKUP(A25,Basis!$A$3:$G$193,3,FALSE)</f>
        <v>112.65</v>
      </c>
      <c r="E25" s="374">
        <f>VLOOKUP(A25,Margins!$A$2:$M$194,7,FALSE)</f>
        <v>30654.75</v>
      </c>
    </row>
    <row r="26" spans="1:5" s="69" customFormat="1" ht="13.5">
      <c r="A26" s="201" t="s">
        <v>35</v>
      </c>
      <c r="B26" s="179">
        <f>VLOOKUP(A26,Margins!$A$2:$M$194,2,FALSE)</f>
        <v>1100</v>
      </c>
      <c r="C26" s="272">
        <f>VLOOKUP(A26,Basis!$A$3:$G$193,2,FALSE)</f>
        <v>336.75</v>
      </c>
      <c r="D26" s="273">
        <f>VLOOKUP(A26,Basis!$A$3:$G$193,3,FALSE)</f>
        <v>155.5</v>
      </c>
      <c r="E26" s="374">
        <f>VLOOKUP(A26,Margins!$A$2:$M$194,7,FALSE)</f>
        <v>58748.25</v>
      </c>
    </row>
    <row r="27" spans="1:5" s="69" customFormat="1" ht="13.5">
      <c r="A27" s="201" t="s">
        <v>6</v>
      </c>
      <c r="B27" s="179">
        <f>VLOOKUP(A27,Margins!$A$2:$M$194,2,FALSE)</f>
        <v>2250</v>
      </c>
      <c r="C27" s="272">
        <f>VLOOKUP(A27,Basis!$A$3:$G$193,2,FALSE)</f>
        <v>154.9</v>
      </c>
      <c r="D27" s="273">
        <f>VLOOKUP(A27,Basis!$A$3:$G$193,3,FALSE)</f>
        <v>350.85</v>
      </c>
      <c r="E27" s="374">
        <f>VLOOKUP(A27,Margins!$A$2:$M$194,7,FALSE)</f>
        <v>55833.75</v>
      </c>
    </row>
    <row r="28" spans="1:5" s="69" customFormat="1" ht="13.5">
      <c r="A28" s="201" t="s">
        <v>210</v>
      </c>
      <c r="B28" s="179">
        <f>VLOOKUP(A28,Margins!$A$2:$M$194,2,FALSE)</f>
        <v>200</v>
      </c>
      <c r="C28" s="272">
        <f>VLOOKUP(A28,Basis!$A$3:$G$193,2,FALSE)</f>
        <v>1896.95</v>
      </c>
      <c r="D28" s="273">
        <f>VLOOKUP(A28,Basis!$A$3:$G$193,3,FALSE)</f>
        <v>692.65</v>
      </c>
      <c r="E28" s="374">
        <f>VLOOKUP(A28,Margins!$A$2:$M$194,7,FALSE)</f>
        <v>62133.5</v>
      </c>
    </row>
    <row r="29" spans="1:5" s="69" customFormat="1" ht="13.5">
      <c r="A29" s="201" t="s">
        <v>7</v>
      </c>
      <c r="B29" s="179">
        <f>VLOOKUP(A29,Margins!$A$2:$M$194,2,FALSE)</f>
        <v>312</v>
      </c>
      <c r="C29" s="272">
        <f>VLOOKUP(A29,Basis!$A$3:$G$193,2,FALSE)</f>
        <v>740.45</v>
      </c>
      <c r="D29" s="273">
        <f>VLOOKUP(A29,Basis!$A$3:$G$193,3,FALSE)</f>
        <v>599.75</v>
      </c>
      <c r="E29" s="374">
        <f>VLOOKUP(A29,Margins!$A$2:$M$194,7,FALSE)</f>
        <v>36604.62</v>
      </c>
    </row>
    <row r="30" spans="1:5" s="69" customFormat="1" ht="13.5">
      <c r="A30" s="201" t="s">
        <v>44</v>
      </c>
      <c r="B30" s="179">
        <f>VLOOKUP(A30,Margins!$A$2:$M$194,2,FALSE)</f>
        <v>400</v>
      </c>
      <c r="C30" s="272">
        <f>VLOOKUP(A30,Basis!$A$3:$G$193,2,FALSE)</f>
        <v>760.95</v>
      </c>
      <c r="D30" s="273">
        <f>VLOOKUP(A30,Basis!$A$3:$G$193,3,FALSE)</f>
        <v>237.75</v>
      </c>
      <c r="E30" s="374">
        <f>VLOOKUP(A30,Margins!$A$2:$M$194,7,FALSE)</f>
        <v>48675</v>
      </c>
    </row>
    <row r="31" spans="1:5" s="69" customFormat="1" ht="13.5">
      <c r="A31" s="201" t="s">
        <v>8</v>
      </c>
      <c r="B31" s="179">
        <f>VLOOKUP(A31,Margins!$A$2:$M$194,2,FALSE)</f>
        <v>1600</v>
      </c>
      <c r="C31" s="272">
        <f>VLOOKUP(A31,Basis!$A$3:$G$193,2,FALSE)</f>
        <v>158.2</v>
      </c>
      <c r="D31" s="273">
        <f>VLOOKUP(A31,Basis!$A$3:$G$193,3,FALSE)</f>
        <v>169.6</v>
      </c>
      <c r="E31" s="374">
        <f>VLOOKUP(A31,Margins!$A$2:$M$194,7,FALSE)</f>
        <v>43184</v>
      </c>
    </row>
    <row r="32" spans="1:5" s="69" customFormat="1" ht="13.5">
      <c r="A32" s="193" t="s">
        <v>202</v>
      </c>
      <c r="B32" s="179">
        <f>VLOOKUP(A32,Margins!$A$2:$M$194,2,FALSE)</f>
        <v>1150</v>
      </c>
      <c r="C32" s="272">
        <f>VLOOKUP(A32,Basis!$A$3:$G$193,2,FALSE)</f>
        <v>258.85</v>
      </c>
      <c r="D32" s="273">
        <f>VLOOKUP(A32,Basis!$A$3:$G$193,3,FALSE)</f>
        <v>386.65</v>
      </c>
      <c r="E32" s="374">
        <f>VLOOKUP(A32,Margins!$A$2:$M$194,7,FALSE)</f>
        <v>45094.375</v>
      </c>
    </row>
    <row r="33" spans="1:5" s="69" customFormat="1" ht="13.5">
      <c r="A33" s="201" t="s">
        <v>36</v>
      </c>
      <c r="B33" s="179">
        <f>VLOOKUP(A33,Margins!$A$2:$M$194,2,FALSE)</f>
        <v>225</v>
      </c>
      <c r="C33" s="272">
        <f>VLOOKUP(A33,Basis!$A$3:$G$193,2,FALSE)</f>
        <v>854</v>
      </c>
      <c r="D33" s="273">
        <f>VLOOKUP(A33,Basis!$A$3:$G$193,3,FALSE)</f>
        <v>256.15</v>
      </c>
      <c r="E33" s="374">
        <f>VLOOKUP(A33,Margins!$A$2:$M$194,7,FALSE)</f>
        <v>30539.25</v>
      </c>
    </row>
    <row r="34" spans="1:5" s="69" customFormat="1" ht="13.5">
      <c r="A34" s="201" t="s">
        <v>81</v>
      </c>
      <c r="B34" s="179">
        <f>VLOOKUP(A34,Margins!$A$2:$M$194,2,FALSE)</f>
        <v>600</v>
      </c>
      <c r="C34" s="272">
        <f>VLOOKUP(A34,Basis!$A$3:$G$193,2,FALSE)</f>
        <v>505.4</v>
      </c>
      <c r="D34" s="273">
        <f>VLOOKUP(A34,Basis!$A$3:$G$193,3,FALSE)</f>
        <v>167.1</v>
      </c>
      <c r="E34" s="374">
        <f>VLOOKUP(A34,Margins!$A$2:$M$194,7,FALSE)</f>
        <v>53076</v>
      </c>
    </row>
    <row r="35" spans="1:5" s="69" customFormat="1" ht="13.5">
      <c r="A35" s="201" t="s">
        <v>23</v>
      </c>
      <c r="B35" s="179">
        <f>VLOOKUP(A35,Margins!$A$2:$M$194,2,FALSE)</f>
        <v>800</v>
      </c>
      <c r="C35" s="272">
        <f>VLOOKUP(A35,Basis!$A$3:$G$193,2,FALSE)</f>
        <v>378.55</v>
      </c>
      <c r="D35" s="273">
        <f>VLOOKUP(A35,Basis!$A$3:$G$193,3,FALSE)</f>
        <v>520</v>
      </c>
      <c r="E35" s="374">
        <f>VLOOKUP(A35,Margins!$A$2:$M$194,7,FALSE)</f>
        <v>47950</v>
      </c>
    </row>
    <row r="36" spans="1:5" s="69" customFormat="1" ht="13.5">
      <c r="A36" s="201" t="s">
        <v>234</v>
      </c>
      <c r="B36" s="179">
        <f>VLOOKUP(A36,Margins!$A$2:$M$194,2,FALSE)</f>
        <v>700</v>
      </c>
      <c r="C36" s="272">
        <f>VLOOKUP(A36,Basis!$A$3:$G$193,2,FALSE)</f>
        <v>520.05</v>
      </c>
      <c r="D36" s="273">
        <f>VLOOKUP(A36,Basis!$A$3:$G$193,3,FALSE)</f>
        <v>526.65</v>
      </c>
      <c r="E36" s="374">
        <f>VLOOKUP(A36,Margins!$A$2:$M$194,7,FALSE)</f>
        <v>57093.75</v>
      </c>
    </row>
    <row r="37" spans="1:5" s="69" customFormat="1" ht="13.5">
      <c r="A37" s="201" t="s">
        <v>98</v>
      </c>
      <c r="B37" s="179">
        <f>VLOOKUP(A37,Margins!$A$2:$M$194,2,FALSE)</f>
        <v>550</v>
      </c>
      <c r="C37" s="272">
        <f>VLOOKUP(A37,Basis!$A$3:$G$193,2,FALSE)</f>
        <v>528.5</v>
      </c>
      <c r="D37" s="273">
        <f>VLOOKUP(A37,Basis!$A$3:$G$193,3,FALSE)</f>
        <v>985.15</v>
      </c>
      <c r="E37" s="374">
        <f>VLOOKUP(A37,Margins!$A$2:$M$194,7,FALSE)</f>
        <v>47968.25</v>
      </c>
    </row>
    <row r="38" spans="1:5" s="69" customFormat="1" ht="13.5">
      <c r="A38" s="193" t="s">
        <v>203</v>
      </c>
      <c r="B38" s="179">
        <f>VLOOKUP(A38,Margins!$A$2:$M$194,2,FALSE)</f>
        <v>150</v>
      </c>
      <c r="C38" s="272">
        <f>VLOOKUP(A38,Basis!$A$3:$G$193,2,FALSE)</f>
        <v>1669.15</v>
      </c>
      <c r="D38" s="273">
        <f>VLOOKUP(A38,Basis!$A$3:$G$193,3,FALSE)</f>
        <v>638.3</v>
      </c>
      <c r="E38" s="374">
        <f>VLOOKUP(A38,Margins!$A$2:$M$194,7,FALSE)</f>
        <v>39821.625</v>
      </c>
    </row>
    <row r="39" spans="1:5" s="69" customFormat="1" ht="13.5">
      <c r="A39" s="201" t="s">
        <v>216</v>
      </c>
      <c r="B39" s="179">
        <f>VLOOKUP(A39,Margins!$A$2:$M$194,2,FALSE)</f>
        <v>3350</v>
      </c>
      <c r="C39" s="272">
        <f>VLOOKUP(A39,Basis!$A$3:$G$193,2,FALSE)</f>
        <v>98.05</v>
      </c>
      <c r="D39" s="273">
        <f>VLOOKUP(A39,Basis!$A$3:$G$193,3,FALSE)</f>
        <v>130.7</v>
      </c>
      <c r="E39" s="374">
        <f>VLOOKUP(A39,Margins!$A$2:$M$194,7,FALSE)</f>
        <v>60710.375</v>
      </c>
    </row>
    <row r="40" spans="1:5" s="69" customFormat="1" ht="13.5">
      <c r="A40" s="201" t="s">
        <v>211</v>
      </c>
      <c r="B40" s="179">
        <f>VLOOKUP(A40,Margins!$A$2:$M$194,2,FALSE)</f>
        <v>2700</v>
      </c>
      <c r="C40" s="272">
        <f>VLOOKUP(A40,Basis!$A$3:$G$193,2,FALSE)</f>
        <v>130.1</v>
      </c>
      <c r="D40" s="273">
        <f>VLOOKUP(A40,Basis!$A$3:$G$193,3,FALSE)</f>
        <v>481.55</v>
      </c>
      <c r="E40" s="374">
        <f>VLOOKUP(A40,Margins!$A$2:$M$194,7,FALSE)</f>
        <v>57091.5</v>
      </c>
    </row>
    <row r="41" spans="1:5" s="69" customFormat="1" ht="13.5">
      <c r="A41" s="201" t="s">
        <v>204</v>
      </c>
      <c r="B41" s="179">
        <f>VLOOKUP(A41,Margins!$A$2:$M$194,2,FALSE)</f>
        <v>600</v>
      </c>
      <c r="C41" s="272">
        <f>VLOOKUP(A41,Basis!$A$3:$G$193,2,FALSE)</f>
        <v>481.3</v>
      </c>
      <c r="D41" s="273">
        <f>VLOOKUP(A41,Basis!$A$3:$G$193,3,FALSE)</f>
        <v>1357.5</v>
      </c>
      <c r="E41" s="374">
        <f>VLOOKUP(A41,Margins!$A$2:$M$194,7,FALSE)</f>
        <v>44439</v>
      </c>
    </row>
    <row r="42" spans="1:5" s="69" customFormat="1" ht="13.5">
      <c r="A42" s="193" t="s">
        <v>205</v>
      </c>
      <c r="B42" s="179">
        <f>VLOOKUP(A42,Margins!$A$2:$M$194,2,FALSE)</f>
        <v>250</v>
      </c>
      <c r="C42" s="272">
        <f>VLOOKUP(A42,Basis!$A$3:$G$193,2,FALSE)</f>
        <v>1360.65</v>
      </c>
      <c r="D42" s="273">
        <f>VLOOKUP(A42,Basis!$A$3:$G$193,3,FALSE)</f>
        <v>197.8</v>
      </c>
      <c r="E42" s="374">
        <f>VLOOKUP(A42,Margins!$A$2:$M$194,7,FALSE)</f>
        <v>57020.625</v>
      </c>
    </row>
    <row r="43" spans="1:5" s="69" customFormat="1" ht="13.5">
      <c r="A43" s="201" t="s">
        <v>228</v>
      </c>
      <c r="B43" s="179">
        <f>VLOOKUP(A43,Margins!$A$2:$M$194,2,FALSE)</f>
        <v>188</v>
      </c>
      <c r="C43" s="272">
        <f>VLOOKUP(A43,Basis!$A$3:$G$193,2,FALSE)</f>
        <v>1288.15</v>
      </c>
      <c r="D43" s="273">
        <f>VLOOKUP(A43,Basis!$A$3:$G$193,3,FALSE)</f>
        <v>83.05</v>
      </c>
      <c r="E43" s="374">
        <f>VLOOKUP(A43,Margins!$A$2:$M$194,7,FALSE)</f>
        <v>46725.84148</v>
      </c>
    </row>
    <row r="44" spans="1:5" s="69" customFormat="1" ht="13.5">
      <c r="A44" s="201" t="s">
        <v>150</v>
      </c>
      <c r="B44" s="179">
        <f>VLOOKUP(A44,Margins!$A$2:$M$194,2,FALSE)</f>
        <v>438</v>
      </c>
      <c r="C44" s="272">
        <f>VLOOKUP(A44,Basis!$A$3:$G$193,2,FALSE)</f>
        <v>535.65</v>
      </c>
      <c r="D44" s="273">
        <f>VLOOKUP(A44,Basis!$A$3:$G$193,3,FALSE)</f>
        <v>161.7</v>
      </c>
      <c r="E44" s="374">
        <f>VLOOKUP(A44,Margins!$A$2:$M$194,7,FALSE)</f>
        <v>37301.175</v>
      </c>
    </row>
    <row r="45" spans="1:5" s="69" customFormat="1" ht="13.5">
      <c r="A45" s="201" t="s">
        <v>151</v>
      </c>
      <c r="B45" s="179">
        <f>VLOOKUP(A45,Margins!$A$2:$M$194,2,FALSE)</f>
        <v>225</v>
      </c>
      <c r="C45" s="272">
        <f>VLOOKUP(A45,Basis!$A$3:$G$193,2,FALSE)</f>
        <v>1061.45</v>
      </c>
      <c r="D45" s="273">
        <f>VLOOKUP(A45,Basis!$A$3:$G$193,3,FALSE)</f>
        <v>1368.05</v>
      </c>
      <c r="E45" s="374">
        <f>VLOOKUP(A45,Margins!$A$2:$M$194,7,FALSE)</f>
        <v>37987.3125</v>
      </c>
    </row>
    <row r="46" spans="1:5" s="69" customFormat="1" ht="13.5">
      <c r="A46" s="201" t="s">
        <v>229</v>
      </c>
      <c r="B46" s="179">
        <f>VLOOKUP(A46,Margins!$A$2:$M$194,2,FALSE)</f>
        <v>200</v>
      </c>
      <c r="C46" s="272">
        <f>VLOOKUP(A46,Basis!$A$3:$G$193,2,FALSE)</f>
        <v>1373.25</v>
      </c>
      <c r="D46" s="273">
        <f>VLOOKUP(A46,Basis!$A$3:$G$193,3,FALSE)</f>
        <v>76.45</v>
      </c>
      <c r="E46" s="374">
        <f>VLOOKUP(A46,Margins!$A$2:$M$194,7,FALSE)</f>
        <v>71708.5</v>
      </c>
    </row>
    <row r="47" spans="1:5" s="69" customFormat="1" ht="13.5">
      <c r="A47" s="201" t="s">
        <v>306</v>
      </c>
      <c r="B47" s="179">
        <f>VLOOKUP(A47,Margins!$A$2:$M$194,2,FALSE)</f>
        <v>412</v>
      </c>
      <c r="C47" s="272">
        <f>VLOOKUP(A47,Basis!$A$3:$G$193,2,FALSE)</f>
        <v>677.85</v>
      </c>
      <c r="D47" s="273">
        <f>VLOOKUP(A47,Basis!$A$3:$G$193,3,FALSE)</f>
        <v>574.55</v>
      </c>
      <c r="E47" s="374">
        <f>VLOOKUP(A47,Margins!$A$2:$M$194,7,FALSE)</f>
        <v>44509.39</v>
      </c>
    </row>
    <row r="48" spans="1:5" s="69" customFormat="1" ht="13.5">
      <c r="A48" s="201" t="s">
        <v>307</v>
      </c>
      <c r="B48" s="179">
        <f>VLOOKUP(A48,Margins!$A$2:$M$194,2,FALSE)</f>
        <v>400</v>
      </c>
      <c r="C48" s="272">
        <f>VLOOKUP(A48,Basis!$A$3:$G$193,2,FALSE)</f>
        <v>581.1</v>
      </c>
      <c r="D48" s="273">
        <f>VLOOKUP(A48,Basis!$A$3:$G$193,3,FALSE)</f>
        <v>602.1</v>
      </c>
      <c r="E48" s="374">
        <f>VLOOKUP(A48,Margins!$A$2:$M$194,7,FALSE)</f>
        <v>37118</v>
      </c>
    </row>
    <row r="49" spans="1:5" s="69" customFormat="1" ht="13.5">
      <c r="A49" s="201" t="s">
        <v>185</v>
      </c>
      <c r="B49" s="179">
        <f>VLOOKUP(A49,Margins!$A$2:$M$194,2,FALSE)</f>
        <v>675</v>
      </c>
      <c r="C49" s="272">
        <f>VLOOKUP(A49,Basis!$A$3:$G$193,2,FALSE)</f>
        <v>614.95</v>
      </c>
      <c r="D49" s="273">
        <f>VLOOKUP(A49,Basis!$A$3:$G$193,3,FALSE)</f>
        <v>847.15</v>
      </c>
      <c r="E49" s="374">
        <f>VLOOKUP(A49,Margins!$A$2:$M$194,7,FALSE)</f>
        <v>71656.3125</v>
      </c>
    </row>
    <row r="50" spans="1:5" ht="13.5">
      <c r="A50" s="201" t="s">
        <v>118</v>
      </c>
      <c r="B50" s="179">
        <f>VLOOKUP(A50,Margins!$A$2:$M$194,2,FALSE)</f>
        <v>250</v>
      </c>
      <c r="C50" s="272">
        <f>VLOOKUP(A50,Basis!$A$3:$G$193,2,FALSE)</f>
        <v>1207</v>
      </c>
      <c r="D50" s="273">
        <f>VLOOKUP(A50,Basis!$A$3:$G$193,3,FALSE)</f>
        <v>1072.9</v>
      </c>
      <c r="E50" s="374">
        <f>VLOOKUP(A50,Margins!$A$2:$M$194,7,FALSE)</f>
        <v>47385</v>
      </c>
    </row>
    <row r="51" spans="1:5" ht="13.5">
      <c r="A51" s="201" t="s">
        <v>155</v>
      </c>
      <c r="B51" s="179">
        <f>VLOOKUP(A51,Margins!$A$2:$M$194,2,FALSE)</f>
        <v>525</v>
      </c>
      <c r="C51" s="272">
        <f>VLOOKUP(A51,Basis!$A$3:$G$193,2,FALSE)</f>
        <v>472.8</v>
      </c>
      <c r="D51" s="273">
        <f>VLOOKUP(A51,Basis!$A$3:$G$193,3,FALSE)</f>
        <v>543.25</v>
      </c>
      <c r="E51" s="374">
        <f>VLOOKUP(A51,Margins!$A$2:$M$194,7,FALSE)</f>
        <v>40089</v>
      </c>
    </row>
    <row r="52" spans="1:5" ht="13.5">
      <c r="A52" s="201" t="s">
        <v>38</v>
      </c>
      <c r="B52" s="179">
        <f>VLOOKUP(A52,Margins!$A$2:$M$194,2,FALSE)</f>
        <v>600</v>
      </c>
      <c r="C52" s="272">
        <f>VLOOKUP(A52,Basis!$A$3:$G$193,2,FALSE)</f>
        <v>545.4</v>
      </c>
      <c r="D52" s="273">
        <f>VLOOKUP(A52,Basis!$A$3:$G$193,3,FALSE)</f>
        <v>415.35</v>
      </c>
      <c r="E52" s="374">
        <f>VLOOKUP(A52,Margins!$A$2:$M$194,7,FALSE)</f>
        <v>50784</v>
      </c>
    </row>
    <row r="53" spans="1:5" ht="14.25" thickBot="1">
      <c r="A53" s="201" t="s">
        <v>395</v>
      </c>
      <c r="B53" s="179">
        <f>VLOOKUP(A53,Margins!$A$2:$M$194,2,FALSE)</f>
        <v>700</v>
      </c>
      <c r="C53" s="166">
        <f>VLOOKUP(A53,Basis!$A$3:$G$193,2,FALSE)</f>
        <v>287.2</v>
      </c>
      <c r="D53" s="273">
        <f>VLOOKUP(A53,Basis!$A$3:$G$193,3,FALSE)</f>
        <v>293.55</v>
      </c>
      <c r="E53" s="374">
        <f>VLOOKUP(A53,Margins!$A$2:$M$194,7,FALSE)</f>
        <v>40558</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88"/>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G230" sqref="G23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Int.'!K9</f>
        <v>610400</v>
      </c>
      <c r="C3" s="236">
        <f>'Open Int.'!R9</f>
        <v>170.69836</v>
      </c>
      <c r="D3" s="239">
        <f>B3/H3</f>
        <v>0.21943684108731962</v>
      </c>
      <c r="E3" s="240">
        <f>'Open Int.'!B9/'Open Int.'!K9</f>
        <v>0.9960681520314548</v>
      </c>
      <c r="F3" s="241">
        <f>'Open Int.'!E9/'Open Int.'!K9</f>
        <v>0.0036041939711664484</v>
      </c>
      <c r="G3" s="242">
        <f>'Open Int.'!H9/'Open Int.'!K9</f>
        <v>0.000327653997378768</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Int.'!K10</f>
        <v>274300</v>
      </c>
      <c r="C4" s="237">
        <f>'Open Int.'!R10</f>
        <v>124.9148485</v>
      </c>
      <c r="D4" s="161">
        <f aca="true" t="shared" si="0" ref="D4:D67">B4/H4</f>
        <v>0.06756951494054843</v>
      </c>
      <c r="E4" s="243">
        <f>'Open Int.'!B10/'Open Int.'!K10</f>
        <v>0.988333940940576</v>
      </c>
      <c r="F4" s="228">
        <f>'Open Int.'!E10/'Open Int.'!K10</f>
        <v>0.008020415603353991</v>
      </c>
      <c r="G4" s="244">
        <f>'Open Int.'!H10/'Open Int.'!K10</f>
        <v>0.0036456434560699965</v>
      </c>
      <c r="H4" s="247">
        <v>4059523</v>
      </c>
      <c r="I4" s="231">
        <v>734000</v>
      </c>
      <c r="J4" s="354">
        <v>367000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403</v>
      </c>
      <c r="B5" s="235">
        <f>'Open Int.'!K11</f>
        <v>454200</v>
      </c>
      <c r="C5" s="237">
        <f>'Open Int.'!R11</f>
        <v>58.862049</v>
      </c>
      <c r="D5" s="161">
        <f t="shared" si="0"/>
        <v>0.04242372672544405</v>
      </c>
      <c r="E5" s="243">
        <f>'Open Int.'!B11/'Open Int.'!K11</f>
        <v>0.9991193306913254</v>
      </c>
      <c r="F5" s="228">
        <f>'Open Int.'!E11/'Open Int.'!K11</f>
        <v>0.0008806693086745927</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1963125</v>
      </c>
      <c r="C6" s="237">
        <f>'Open Int.'!R12</f>
        <v>157.913775</v>
      </c>
      <c r="D6" s="161">
        <f t="shared" si="0"/>
        <v>0.08467349834340789</v>
      </c>
      <c r="E6" s="243">
        <f>'Open Int.'!B12/'Open Int.'!K12</f>
        <v>0.9872015281757403</v>
      </c>
      <c r="F6" s="228">
        <f>'Open Int.'!E12/'Open Int.'!K12</f>
        <v>0.0110792741165234</v>
      </c>
      <c r="G6" s="244">
        <f>'Open Int.'!H12/'Open Int.'!K12</f>
        <v>0.0017191977077363897</v>
      </c>
      <c r="H6" s="165">
        <v>23184645</v>
      </c>
      <c r="I6" s="230">
        <v>3574500</v>
      </c>
      <c r="J6" s="355">
        <v>1787250</v>
      </c>
      <c r="K6" s="117" t="str">
        <f t="shared" si="1"/>
        <v>Gross Exposure is less then 30%</v>
      </c>
      <c r="M6"/>
      <c r="N6"/>
    </row>
    <row r="7" spans="1:14" s="7" customFormat="1" ht="15">
      <c r="A7" s="201" t="s">
        <v>404</v>
      </c>
      <c r="B7" s="235">
        <f>'Open Int.'!K13</f>
        <v>1077750</v>
      </c>
      <c r="C7" s="237">
        <f>'Open Int.'!R13</f>
        <v>57.314745</v>
      </c>
      <c r="D7" s="161">
        <f t="shared" si="0"/>
        <v>0.300280010587465</v>
      </c>
      <c r="E7" s="243">
        <f>'Open Int.'!B13/'Open Int.'!K13</f>
        <v>0.9987473903966597</v>
      </c>
      <c r="F7" s="228">
        <f>'Open Int.'!E13/'Open Int.'!K13</f>
        <v>0.0012526096033402922</v>
      </c>
      <c r="G7" s="244">
        <f>'Open Int.'!H13/'Open Int.'!K13</f>
        <v>0</v>
      </c>
      <c r="H7" s="165">
        <v>3589150</v>
      </c>
      <c r="I7" s="230">
        <v>717750</v>
      </c>
      <c r="J7" s="355">
        <v>717750</v>
      </c>
      <c r="K7" s="117" t="str">
        <f t="shared" si="1"/>
        <v>Some sign of build up Gross exposure crosses 30%</v>
      </c>
      <c r="M7"/>
      <c r="N7"/>
    </row>
    <row r="8" spans="1:14" s="7" customFormat="1" ht="15">
      <c r="A8" s="201" t="s">
        <v>405</v>
      </c>
      <c r="B8" s="235">
        <f>'Open Int.'!K14</f>
        <v>436200</v>
      </c>
      <c r="C8" s="237">
        <f>'Open Int.'!R14</f>
        <v>69.307818</v>
      </c>
      <c r="D8" s="161">
        <f t="shared" si="0"/>
        <v>0.38186249448479204</v>
      </c>
      <c r="E8" s="243">
        <f>'Open Int.'!B14/'Open Int.'!K14</f>
        <v>1</v>
      </c>
      <c r="F8" s="228">
        <f>'Open Int.'!E14/'Open Int.'!K14</f>
        <v>0</v>
      </c>
      <c r="G8" s="244">
        <f>'Open Int.'!H14/'Open Int.'!K14</f>
        <v>0</v>
      </c>
      <c r="H8" s="165">
        <v>1142296</v>
      </c>
      <c r="I8" s="230">
        <v>228400</v>
      </c>
      <c r="J8" s="355">
        <v>228400</v>
      </c>
      <c r="K8" s="117" t="str">
        <f t="shared" si="1"/>
        <v>Some sign of build up Gross exposure crosses 30%</v>
      </c>
      <c r="M8"/>
      <c r="N8"/>
    </row>
    <row r="9" spans="1:14" s="7" customFormat="1" ht="15">
      <c r="A9" s="201" t="s">
        <v>406</v>
      </c>
      <c r="B9" s="235">
        <f>'Open Int.'!K15</f>
        <v>5137400</v>
      </c>
      <c r="C9" s="237">
        <f>'Open Int.'!R15</f>
        <v>72.360279</v>
      </c>
      <c r="D9" s="161">
        <f t="shared" si="0"/>
        <v>0.3293916909865587</v>
      </c>
      <c r="E9" s="243">
        <f>'Open Int.'!B15/'Open Int.'!K15</f>
        <v>0.9348113831899404</v>
      </c>
      <c r="F9" s="228">
        <f>'Open Int.'!E15/'Open Int.'!K15</f>
        <v>0.05923229649238915</v>
      </c>
      <c r="G9" s="244">
        <f>'Open Int.'!H15/'Open Int.'!K15</f>
        <v>0.005956320317670417</v>
      </c>
      <c r="H9" s="165">
        <v>15596629</v>
      </c>
      <c r="I9" s="230">
        <v>3117800</v>
      </c>
      <c r="J9" s="355">
        <v>3117800</v>
      </c>
      <c r="K9" s="117" t="str">
        <f t="shared" si="1"/>
        <v>Some sign of build up Gross exposure crosses 30%</v>
      </c>
      <c r="M9"/>
      <c r="N9"/>
    </row>
    <row r="10" spans="1:14" s="7" customFormat="1" ht="15">
      <c r="A10" s="201" t="s">
        <v>135</v>
      </c>
      <c r="B10" s="235">
        <f>'Open Int.'!K16</f>
        <v>2981650</v>
      </c>
      <c r="C10" s="237">
        <f>'Open Int.'!R16</f>
        <v>24.389897</v>
      </c>
      <c r="D10" s="161">
        <f t="shared" si="0"/>
        <v>0.07454125</v>
      </c>
      <c r="E10" s="243">
        <f>'Open Int.'!B16/'Open Int.'!K16</f>
        <v>0.8545603944124898</v>
      </c>
      <c r="F10" s="228">
        <f>'Open Int.'!E16/'Open Int.'!K16</f>
        <v>0.14543960558751026</v>
      </c>
      <c r="G10" s="244">
        <f>'Open Int.'!H16/'Open Int.'!K16</f>
        <v>0</v>
      </c>
      <c r="H10" s="188">
        <v>40000000</v>
      </c>
      <c r="I10" s="168">
        <v>7999250</v>
      </c>
      <c r="J10" s="356">
        <v>6323450</v>
      </c>
      <c r="K10" s="367" t="str">
        <f t="shared" si="1"/>
        <v>Gross Exposure is less then 30%</v>
      </c>
      <c r="M10"/>
      <c r="N10"/>
    </row>
    <row r="11" spans="1:14" s="7" customFormat="1" ht="15">
      <c r="A11" s="201" t="s">
        <v>174</v>
      </c>
      <c r="B11" s="235">
        <f>'Open Int.'!K17</f>
        <v>7912700</v>
      </c>
      <c r="C11" s="237">
        <f>'Open Int.'!R17</f>
        <v>44.785882</v>
      </c>
      <c r="D11" s="161">
        <f t="shared" si="0"/>
        <v>0.3314511294626489</v>
      </c>
      <c r="E11" s="243">
        <f>'Open Int.'!B17/'Open Int.'!K17</f>
        <v>0.9703640982218459</v>
      </c>
      <c r="F11" s="228">
        <f>'Open Int.'!E17/'Open Int.'!K17</f>
        <v>0.029635901778154106</v>
      </c>
      <c r="G11" s="244">
        <f>'Open Int.'!H17/'Open Int.'!K17</f>
        <v>0</v>
      </c>
      <c r="H11" s="247">
        <v>23872901</v>
      </c>
      <c r="I11" s="231">
        <v>4773750</v>
      </c>
      <c r="J11" s="354">
        <v>4773750</v>
      </c>
      <c r="K11" s="117" t="str">
        <f t="shared" si="1"/>
        <v>Some sign of build up Gross exposure crosses 30%</v>
      </c>
      <c r="M11"/>
      <c r="N11"/>
    </row>
    <row r="12" spans="1:14" s="7" customFormat="1" ht="15">
      <c r="A12" s="201" t="s">
        <v>280</v>
      </c>
      <c r="B12" s="235">
        <f>'Open Int.'!K18</f>
        <v>1499400</v>
      </c>
      <c r="C12" s="237">
        <f>'Open Int.'!R18</f>
        <v>63.154728</v>
      </c>
      <c r="D12" s="161">
        <f t="shared" si="0"/>
        <v>0.08698269256740608</v>
      </c>
      <c r="E12" s="243">
        <f>'Open Int.'!B18/'Open Int.'!K18</f>
        <v>1</v>
      </c>
      <c r="F12" s="228">
        <f>'Open Int.'!E18/'Open Int.'!K18</f>
        <v>0</v>
      </c>
      <c r="G12" s="244">
        <f>'Open Int.'!H18/'Open Int.'!K18</f>
        <v>0</v>
      </c>
      <c r="H12" s="247">
        <v>17237912</v>
      </c>
      <c r="I12" s="231">
        <v>3447000</v>
      </c>
      <c r="J12" s="354">
        <v>1723200</v>
      </c>
      <c r="K12" s="117" t="str">
        <f t="shared" si="1"/>
        <v>Gross Exposure is less then 30%</v>
      </c>
      <c r="M12"/>
      <c r="N12"/>
    </row>
    <row r="13" spans="1:14" s="7" customFormat="1" ht="15">
      <c r="A13" s="201" t="s">
        <v>75</v>
      </c>
      <c r="B13" s="235">
        <f>'Open Int.'!K19</f>
        <v>3532800</v>
      </c>
      <c r="C13" s="237">
        <f>'Open Int.'!R19</f>
        <v>29.657856</v>
      </c>
      <c r="D13" s="161">
        <f t="shared" si="0"/>
        <v>0.07516595744680851</v>
      </c>
      <c r="E13" s="243">
        <f>'Open Int.'!B19/'Open Int.'!K19</f>
        <v>0.978515625</v>
      </c>
      <c r="F13" s="228">
        <f>'Open Int.'!E19/'Open Int.'!K19</f>
        <v>0.021484375</v>
      </c>
      <c r="G13" s="244">
        <f>'Open Int.'!H19/'Open Int.'!K19</f>
        <v>0</v>
      </c>
      <c r="H13" s="165">
        <v>47000000</v>
      </c>
      <c r="I13" s="230">
        <v>9397800</v>
      </c>
      <c r="J13" s="355">
        <v>6129500</v>
      </c>
      <c r="K13" s="117" t="str">
        <f t="shared" si="1"/>
        <v>Gross Exposure is less then 30%</v>
      </c>
      <c r="M13"/>
      <c r="N13"/>
    </row>
    <row r="14" spans="1:14" s="7" customFormat="1" ht="15">
      <c r="A14" s="201" t="s">
        <v>407</v>
      </c>
      <c r="B14" s="235">
        <f>'Open Int.'!K20</f>
        <v>1049750</v>
      </c>
      <c r="C14" s="237">
        <f>'Open Int.'!R20</f>
        <v>32.14859375</v>
      </c>
      <c r="D14" s="161">
        <f t="shared" si="0"/>
        <v>0.2729668552320056</v>
      </c>
      <c r="E14" s="243">
        <f>'Open Int.'!B20/'Open Int.'!K20</f>
        <v>1</v>
      </c>
      <c r="F14" s="228">
        <f>'Open Int.'!E20/'Open Int.'!K20</f>
        <v>0</v>
      </c>
      <c r="G14" s="244">
        <f>'Open Int.'!H20/'Open Int.'!K20</f>
        <v>0</v>
      </c>
      <c r="H14" s="165">
        <v>3845705</v>
      </c>
      <c r="I14" s="230">
        <v>768950</v>
      </c>
      <c r="J14" s="355">
        <v>768950</v>
      </c>
      <c r="K14" s="117" t="str">
        <f t="shared" si="1"/>
        <v>Gross Exposure is less then 30%</v>
      </c>
      <c r="M14"/>
      <c r="N14"/>
    </row>
    <row r="15" spans="1:14" s="7" customFormat="1" ht="15">
      <c r="A15" s="201" t="s">
        <v>408</v>
      </c>
      <c r="B15" s="235">
        <f>'Open Int.'!K21</f>
        <v>767600</v>
      </c>
      <c r="C15" s="237">
        <f>'Open Int.'!R21</f>
        <v>44.067916</v>
      </c>
      <c r="D15" s="161">
        <f t="shared" si="0"/>
        <v>0.17084201342520877</v>
      </c>
      <c r="E15" s="243">
        <f>'Open Int.'!B21/'Open Int.'!K21</f>
        <v>0.9989577905158937</v>
      </c>
      <c r="F15" s="228">
        <f>'Open Int.'!E21/'Open Int.'!K21</f>
        <v>0.0010422094841063053</v>
      </c>
      <c r="G15" s="244">
        <f>'Open Int.'!H21/'Open Int.'!K21</f>
        <v>0</v>
      </c>
      <c r="H15" s="165">
        <v>4493040</v>
      </c>
      <c r="I15" s="230">
        <v>898400</v>
      </c>
      <c r="J15" s="355">
        <v>898400</v>
      </c>
      <c r="K15" s="117" t="str">
        <f t="shared" si="1"/>
        <v>Gross Exposure is less then 30%</v>
      </c>
      <c r="M15"/>
      <c r="N15"/>
    </row>
    <row r="16" spans="1:14" s="7" customFormat="1" ht="15">
      <c r="A16" s="201" t="s">
        <v>88</v>
      </c>
      <c r="B16" s="235">
        <f>'Open Int.'!K22</f>
        <v>21461300</v>
      </c>
      <c r="C16" s="237">
        <f>'Open Int.'!R22</f>
        <v>96.14662399999999</v>
      </c>
      <c r="D16" s="161">
        <f t="shared" si="0"/>
        <v>0.779582114084096</v>
      </c>
      <c r="E16" s="243">
        <f>'Open Int.'!B22/'Open Int.'!K22</f>
        <v>0.9200561009817672</v>
      </c>
      <c r="F16" s="228">
        <f>'Open Int.'!E22/'Open Int.'!K22</f>
        <v>0.07413344019234622</v>
      </c>
      <c r="G16" s="244">
        <f>'Open Int.'!H22/'Open Int.'!K22</f>
        <v>0.005810458825886596</v>
      </c>
      <c r="H16" s="165">
        <v>27529236</v>
      </c>
      <c r="I16" s="230">
        <v>5504000</v>
      </c>
      <c r="J16" s="355">
        <v>5504000</v>
      </c>
      <c r="K16" s="367" t="str">
        <f t="shared" si="1"/>
        <v>Gross exposure is Substantial as Open interest has crossed 60%</v>
      </c>
      <c r="M16"/>
      <c r="N16"/>
    </row>
    <row r="17" spans="1:14" s="7" customFormat="1" ht="15">
      <c r="A17" s="201" t="s">
        <v>136</v>
      </c>
      <c r="B17" s="235">
        <f>'Open Int.'!K23</f>
        <v>34714250</v>
      </c>
      <c r="C17" s="237">
        <f>'Open Int.'!R23</f>
        <v>127.4012975</v>
      </c>
      <c r="D17" s="161">
        <f t="shared" si="0"/>
        <v>0.2748402549036729</v>
      </c>
      <c r="E17" s="243">
        <f>'Open Int.'!B23/'Open Int.'!K23</f>
        <v>0.8061898211829436</v>
      </c>
      <c r="F17" s="228">
        <f>'Open Int.'!E23/'Open Int.'!K23</f>
        <v>0.16478679504814306</v>
      </c>
      <c r="G17" s="244">
        <f>'Open Int.'!H23/'Open Int.'!K23</f>
        <v>0.029023383768913343</v>
      </c>
      <c r="H17" s="247">
        <v>126307007</v>
      </c>
      <c r="I17" s="231">
        <v>25259750</v>
      </c>
      <c r="J17" s="354">
        <v>12835200</v>
      </c>
      <c r="K17" s="117" t="str">
        <f t="shared" si="1"/>
        <v>Gross Exposure is less then 30%</v>
      </c>
      <c r="M17"/>
      <c r="N17"/>
    </row>
    <row r="18" spans="1:14" s="7" customFormat="1" ht="15">
      <c r="A18" s="201" t="s">
        <v>157</v>
      </c>
      <c r="B18" s="235">
        <f>'Open Int.'!K24</f>
        <v>1093050</v>
      </c>
      <c r="C18" s="237">
        <f>'Open Int.'!R24</f>
        <v>79.45926975</v>
      </c>
      <c r="D18" s="161">
        <f t="shared" si="0"/>
        <v>0.23122171074662157</v>
      </c>
      <c r="E18" s="243">
        <f>'Open Int.'!B24/'Open Int.'!K24</f>
        <v>0.9932756964457252</v>
      </c>
      <c r="F18" s="228">
        <f>'Open Int.'!E24/'Open Int.'!K24</f>
        <v>0.0067243035542747355</v>
      </c>
      <c r="G18" s="244">
        <f>'Open Int.'!H24/'Open Int.'!K24</f>
        <v>0</v>
      </c>
      <c r="H18" s="247">
        <v>4727281</v>
      </c>
      <c r="I18" s="231">
        <v>945350</v>
      </c>
      <c r="J18" s="354">
        <v>729750</v>
      </c>
      <c r="K18" s="117" t="str">
        <f t="shared" si="1"/>
        <v>Gross Exposure is less then 30%</v>
      </c>
      <c r="M18"/>
      <c r="N18"/>
    </row>
    <row r="19" spans="1:14" s="7" customFormat="1" ht="15">
      <c r="A19" s="201" t="s">
        <v>193</v>
      </c>
      <c r="B19" s="235">
        <f>'Open Int.'!K25</f>
        <v>2061800</v>
      </c>
      <c r="C19" s="237">
        <f>'Open Int.'!R25</f>
        <v>443.864304</v>
      </c>
      <c r="D19" s="161">
        <f t="shared" si="0"/>
        <v>0.1494346661463729</v>
      </c>
      <c r="E19" s="243">
        <f>'Open Int.'!B25/'Open Int.'!K25</f>
        <v>0.965806576777573</v>
      </c>
      <c r="F19" s="228">
        <f>'Open Int.'!E25/'Open Int.'!K25</f>
        <v>0.029973809292850907</v>
      </c>
      <c r="G19" s="244">
        <f>'Open Int.'!H25/'Open Int.'!K25</f>
        <v>0.004219613929576099</v>
      </c>
      <c r="H19" s="247">
        <v>13797334</v>
      </c>
      <c r="I19" s="231">
        <v>1225700</v>
      </c>
      <c r="J19" s="354">
        <v>612800</v>
      </c>
      <c r="K19" s="117" t="str">
        <f t="shared" si="1"/>
        <v>Gross Exposure is less then 30%</v>
      </c>
      <c r="M19"/>
      <c r="N19"/>
    </row>
    <row r="20" spans="1:14" s="7" customFormat="1" ht="15">
      <c r="A20" s="201" t="s">
        <v>281</v>
      </c>
      <c r="B20" s="235">
        <f>'Open Int.'!K26</f>
        <v>9011700</v>
      </c>
      <c r="C20" s="237">
        <f>'Open Int.'!R26</f>
        <v>146.350008</v>
      </c>
      <c r="D20" s="161">
        <f t="shared" si="0"/>
        <v>0.5499994324051265</v>
      </c>
      <c r="E20" s="243">
        <f>'Open Int.'!B26/'Open Int.'!K26</f>
        <v>0.9356947079907232</v>
      </c>
      <c r="F20" s="228">
        <f>'Open Int.'!E26/'Open Int.'!K26</f>
        <v>0.05861269238878347</v>
      </c>
      <c r="G20" s="244">
        <f>'Open Int.'!H26/'Open Int.'!K26</f>
        <v>0.0056925996204933585</v>
      </c>
      <c r="H20" s="247">
        <v>16384926</v>
      </c>
      <c r="I20" s="231">
        <v>3275600</v>
      </c>
      <c r="J20" s="354">
        <v>3091300</v>
      </c>
      <c r="K20" s="117" t="str">
        <f t="shared" si="1"/>
        <v>Gross exposure is building up andcrpsses 40% mark</v>
      </c>
      <c r="M20"/>
      <c r="N20"/>
    </row>
    <row r="21" spans="1:14" s="8" customFormat="1" ht="15">
      <c r="A21" s="201" t="s">
        <v>282</v>
      </c>
      <c r="B21" s="235">
        <f>'Open Int.'!K27</f>
        <v>8251200</v>
      </c>
      <c r="C21" s="237">
        <f>'Open Int.'!R27</f>
        <v>60.068736</v>
      </c>
      <c r="D21" s="161">
        <f t="shared" si="0"/>
        <v>0.24385000718440186</v>
      </c>
      <c r="E21" s="243">
        <f>'Open Int.'!B27/'Open Int.'!K27</f>
        <v>0.8667830133798721</v>
      </c>
      <c r="F21" s="228">
        <f>'Open Int.'!E27/'Open Int.'!K27</f>
        <v>0.11809191390343222</v>
      </c>
      <c r="G21" s="244">
        <f>'Open Int.'!H27/'Open Int.'!K27</f>
        <v>0.015125072716695753</v>
      </c>
      <c r="H21" s="248">
        <v>33837194</v>
      </c>
      <c r="I21" s="232">
        <v>6763200</v>
      </c>
      <c r="J21" s="355">
        <v>6763200</v>
      </c>
      <c r="K21" s="117" t="str">
        <f t="shared" si="1"/>
        <v>Gross Exposure is less then 30%</v>
      </c>
      <c r="M21"/>
      <c r="N21"/>
    </row>
    <row r="22" spans="1:14" s="8" customFormat="1" ht="15">
      <c r="A22" s="201" t="s">
        <v>76</v>
      </c>
      <c r="B22" s="235">
        <f>'Open Int.'!K28</f>
        <v>6224400</v>
      </c>
      <c r="C22" s="237">
        <f>'Open Int.'!R28</f>
        <v>164.26191599999999</v>
      </c>
      <c r="D22" s="161">
        <f t="shared" si="0"/>
        <v>0.1849571511773026</v>
      </c>
      <c r="E22" s="243">
        <f>'Open Int.'!B28/'Open Int.'!K28</f>
        <v>0.9979757085020243</v>
      </c>
      <c r="F22" s="228">
        <f>'Open Int.'!E28/'Open Int.'!K28</f>
        <v>0.0020242914979757085</v>
      </c>
      <c r="G22" s="244">
        <f>'Open Int.'!H28/'Open Int.'!K28</f>
        <v>0</v>
      </c>
      <c r="H22" s="248">
        <v>33653200</v>
      </c>
      <c r="I22" s="232">
        <v>6729800</v>
      </c>
      <c r="J22" s="355">
        <v>3364200</v>
      </c>
      <c r="K22" s="117" t="str">
        <f t="shared" si="1"/>
        <v>Gross Exposure is less then 30%</v>
      </c>
      <c r="M22"/>
      <c r="N22"/>
    </row>
    <row r="23" spans="1:14" s="7" customFormat="1" ht="15">
      <c r="A23" s="201" t="s">
        <v>77</v>
      </c>
      <c r="B23" s="235">
        <f>'Open Int.'!K29</f>
        <v>4174300</v>
      </c>
      <c r="C23" s="237">
        <f>'Open Int.'!R29</f>
        <v>84.4669605</v>
      </c>
      <c r="D23" s="161">
        <f t="shared" si="0"/>
        <v>0.14024491035587527</v>
      </c>
      <c r="E23" s="243">
        <f>'Open Int.'!B29/'Open Int.'!K29</f>
        <v>0.9681383705052344</v>
      </c>
      <c r="F23" s="228">
        <f>'Open Int.'!E29/'Open Int.'!K29</f>
        <v>0.025034137460172964</v>
      </c>
      <c r="G23" s="244">
        <f>'Open Int.'!H29/'Open Int.'!K29</f>
        <v>0.006827492034592627</v>
      </c>
      <c r="H23" s="247">
        <v>29764360</v>
      </c>
      <c r="I23" s="231">
        <v>5952700</v>
      </c>
      <c r="J23" s="354">
        <v>2975400</v>
      </c>
      <c r="K23" s="117" t="str">
        <f t="shared" si="1"/>
        <v>Gross Exposure is less then 30%</v>
      </c>
      <c r="M23"/>
      <c r="N23"/>
    </row>
    <row r="24" spans="1:14" s="7" customFormat="1" ht="15">
      <c r="A24" s="201" t="s">
        <v>283</v>
      </c>
      <c r="B24" s="235">
        <f>'Open Int.'!K30</f>
        <v>1857450</v>
      </c>
      <c r="C24" s="237">
        <f>'Open Int.'!R30</f>
        <v>31.90170375</v>
      </c>
      <c r="D24" s="161">
        <f t="shared" si="0"/>
        <v>0.29503217565362305</v>
      </c>
      <c r="E24" s="243">
        <f>'Open Int.'!B30/'Open Int.'!K30</f>
        <v>0.9954776710005653</v>
      </c>
      <c r="F24" s="228">
        <f>'Open Int.'!E30/'Open Int.'!K30</f>
        <v>0.00395703787450537</v>
      </c>
      <c r="G24" s="244">
        <f>'Open Int.'!H30/'Open Int.'!K30</f>
        <v>0.0005652911249293386</v>
      </c>
      <c r="H24" s="165">
        <v>6295754</v>
      </c>
      <c r="I24" s="229">
        <v>1258950</v>
      </c>
      <c r="J24" s="355">
        <v>1258950</v>
      </c>
      <c r="K24" s="367" t="str">
        <f t="shared" si="1"/>
        <v>Gross Exposure is less then 30%</v>
      </c>
      <c r="M24"/>
      <c r="N24"/>
    </row>
    <row r="25" spans="1:14" s="7" customFormat="1" ht="15">
      <c r="A25" s="201" t="s">
        <v>34</v>
      </c>
      <c r="B25" s="235">
        <f>'Open Int.'!K31</f>
        <v>782375</v>
      </c>
      <c r="C25" s="237">
        <f>'Open Int.'!R31</f>
        <v>140.14683375</v>
      </c>
      <c r="D25" s="161">
        <f t="shared" si="0"/>
        <v>0.20257866227525065</v>
      </c>
      <c r="E25" s="243">
        <f>'Open Int.'!B31/'Open Int.'!K31</f>
        <v>0.9985940246045695</v>
      </c>
      <c r="F25" s="228">
        <f>'Open Int.'!E31/'Open Int.'!K31</f>
        <v>0.001054481546572935</v>
      </c>
      <c r="G25" s="244">
        <f>'Open Int.'!H31/'Open Int.'!K31</f>
        <v>0.000351493848857645</v>
      </c>
      <c r="H25" s="165">
        <v>3862080</v>
      </c>
      <c r="I25" s="229">
        <v>772200</v>
      </c>
      <c r="J25" s="355">
        <v>386100</v>
      </c>
      <c r="K25" s="367" t="str">
        <f t="shared" si="1"/>
        <v>Gross Exposure is less then 30%</v>
      </c>
      <c r="M25"/>
      <c r="N25"/>
    </row>
    <row r="26" spans="1:14" s="7" customFormat="1" ht="15">
      <c r="A26" s="201" t="s">
        <v>284</v>
      </c>
      <c r="B26" s="235">
        <f>'Open Int.'!K32</f>
        <v>495000</v>
      </c>
      <c r="C26" s="237">
        <f>'Open Int.'!R32</f>
        <v>52.19775</v>
      </c>
      <c r="D26" s="161">
        <f t="shared" si="0"/>
        <v>0.17375127242093438</v>
      </c>
      <c r="E26" s="243">
        <f>'Open Int.'!B32/'Open Int.'!K32</f>
        <v>0.997979797979798</v>
      </c>
      <c r="F26" s="228">
        <f>'Open Int.'!E32/'Open Int.'!K32</f>
        <v>0.00202020202020202</v>
      </c>
      <c r="G26" s="244">
        <f>'Open Int.'!H32/'Open Int.'!K32</f>
        <v>0</v>
      </c>
      <c r="H26" s="247">
        <v>2848900</v>
      </c>
      <c r="I26" s="231">
        <v>569750</v>
      </c>
      <c r="J26" s="354">
        <v>505750</v>
      </c>
      <c r="K26" s="117" t="str">
        <f t="shared" si="1"/>
        <v>Gross Exposure is less then 30%</v>
      </c>
      <c r="M26"/>
      <c r="N26"/>
    </row>
    <row r="27" spans="1:14" s="7" customFormat="1" ht="15">
      <c r="A27" s="201" t="s">
        <v>137</v>
      </c>
      <c r="B27" s="235">
        <f>'Open Int.'!K33</f>
        <v>8472000</v>
      </c>
      <c r="C27" s="237">
        <f>'Open Int.'!R33</f>
        <v>270.29916</v>
      </c>
      <c r="D27" s="161">
        <f t="shared" si="0"/>
        <v>0.3137754651363866</v>
      </c>
      <c r="E27" s="243">
        <f>'Open Int.'!B33/'Open Int.'!K33</f>
        <v>0.9904390934844193</v>
      </c>
      <c r="F27" s="228">
        <f>'Open Int.'!E33/'Open Int.'!K33</f>
        <v>0.009206798866855524</v>
      </c>
      <c r="G27" s="244">
        <f>'Open Int.'!H33/'Open Int.'!K33</f>
        <v>0.0003541076487252125</v>
      </c>
      <c r="H27" s="247">
        <v>27000199</v>
      </c>
      <c r="I27" s="231">
        <v>5400000</v>
      </c>
      <c r="J27" s="354">
        <v>2700000</v>
      </c>
      <c r="K27" s="117" t="str">
        <f t="shared" si="1"/>
        <v>Some sign of build up Gross exposure crosses 30%</v>
      </c>
      <c r="M27"/>
      <c r="N27"/>
    </row>
    <row r="28" spans="1:11" s="7" customFormat="1" ht="15">
      <c r="A28" s="201" t="s">
        <v>232</v>
      </c>
      <c r="B28" s="235">
        <f>'Open Int.'!K34</f>
        <v>8069500</v>
      </c>
      <c r="C28" s="237">
        <f>'Open Int.'!R34</f>
        <v>662.748035</v>
      </c>
      <c r="D28" s="161">
        <f t="shared" si="0"/>
        <v>0.05450240191838729</v>
      </c>
      <c r="E28" s="243">
        <f>'Open Int.'!B34/'Open Int.'!K34</f>
        <v>0.987297849928744</v>
      </c>
      <c r="F28" s="228">
        <f>'Open Int.'!E34/'Open Int.'!K34</f>
        <v>0.011524877625627362</v>
      </c>
      <c r="G28" s="244">
        <f>'Open Int.'!H34/'Open Int.'!K34</f>
        <v>0.0011772724456286016</v>
      </c>
      <c r="H28" s="165">
        <v>148057695</v>
      </c>
      <c r="I28" s="230">
        <v>3697500</v>
      </c>
      <c r="J28" s="355">
        <v>1848500</v>
      </c>
      <c r="K28" s="117" t="str">
        <f t="shared" si="1"/>
        <v>Gross Exposure is less then 30%</v>
      </c>
    </row>
    <row r="29" spans="1:11" s="7" customFormat="1" ht="15">
      <c r="A29" s="201" t="s">
        <v>1</v>
      </c>
      <c r="B29" s="235">
        <f>'Open Int.'!K35</f>
        <v>2728200</v>
      </c>
      <c r="C29" s="237">
        <f>'Open Int.'!R35</f>
        <v>364.80126300000006</v>
      </c>
      <c r="D29" s="161">
        <f t="shared" si="0"/>
        <v>0.08633183677137538</v>
      </c>
      <c r="E29" s="243">
        <f>'Open Int.'!B35/'Open Int.'!K35</f>
        <v>0.9940620189135694</v>
      </c>
      <c r="F29" s="228">
        <f>'Open Int.'!E35/'Open Int.'!K35</f>
        <v>0.005498130635583902</v>
      </c>
      <c r="G29" s="244">
        <f>'Open Int.'!H35/'Open Int.'!K35</f>
        <v>0.0004398504508467121</v>
      </c>
      <c r="H29" s="249">
        <v>31601320</v>
      </c>
      <c r="I29" s="233">
        <v>2411700</v>
      </c>
      <c r="J29" s="355">
        <v>1205700</v>
      </c>
      <c r="K29" s="367" t="str">
        <f t="shared" si="1"/>
        <v>Gross Exposure is less then 30%</v>
      </c>
    </row>
    <row r="30" spans="1:11" s="7" customFormat="1" ht="15">
      <c r="A30" s="201" t="s">
        <v>158</v>
      </c>
      <c r="B30" s="235">
        <f>'Open Int.'!K36</f>
        <v>2682800</v>
      </c>
      <c r="C30" s="237">
        <f>'Open Int.'!R36</f>
        <v>30.8522</v>
      </c>
      <c r="D30" s="161">
        <f t="shared" si="0"/>
        <v>0.1355296875335471</v>
      </c>
      <c r="E30" s="243">
        <f>'Open Int.'!B36/'Open Int.'!K36</f>
        <v>0.9645892351274787</v>
      </c>
      <c r="F30" s="228">
        <f>'Open Int.'!E36/'Open Int.'!K36</f>
        <v>0.03541076487252125</v>
      </c>
      <c r="G30" s="244">
        <f>'Open Int.'!H36/'Open Int.'!K36</f>
        <v>0</v>
      </c>
      <c r="H30" s="249">
        <v>19794925</v>
      </c>
      <c r="I30" s="233">
        <v>3957700</v>
      </c>
      <c r="J30" s="355">
        <v>3957700</v>
      </c>
      <c r="K30" s="367" t="str">
        <f t="shared" si="1"/>
        <v>Gross Exposure is less then 30%</v>
      </c>
    </row>
    <row r="31" spans="1:14" s="7" customFormat="1" ht="15">
      <c r="A31" s="201" t="s">
        <v>409</v>
      </c>
      <c r="B31" s="235">
        <f>'Open Int.'!K37</f>
        <v>17399250</v>
      </c>
      <c r="C31" s="237">
        <f>'Open Int.'!R37</f>
        <v>68.64004125</v>
      </c>
      <c r="D31" s="161">
        <f t="shared" si="0"/>
        <v>0.6879369873165837</v>
      </c>
      <c r="E31" s="243">
        <f>'Open Int.'!B37/'Open Int.'!K37</f>
        <v>0.9644381223328592</v>
      </c>
      <c r="F31" s="228">
        <f>'Open Int.'!E37/'Open Int.'!K37</f>
        <v>0.03556187766714083</v>
      </c>
      <c r="G31" s="244">
        <f>'Open Int.'!H37/'Open Int.'!K37</f>
        <v>0</v>
      </c>
      <c r="H31" s="249">
        <v>25291924</v>
      </c>
      <c r="I31" s="233">
        <v>5053950</v>
      </c>
      <c r="J31" s="355">
        <v>5053950</v>
      </c>
      <c r="K31" s="367" t="str">
        <f t="shared" si="1"/>
        <v>Gross exposure is Substantial as Open interest has crossed 60%</v>
      </c>
      <c r="M31"/>
      <c r="N31"/>
    </row>
    <row r="32" spans="1:14" s="7" customFormat="1" ht="15">
      <c r="A32" s="201" t="s">
        <v>410</v>
      </c>
      <c r="B32" s="235">
        <f>'Open Int.'!K38</f>
        <v>696150</v>
      </c>
      <c r="C32" s="237">
        <f>'Open Int.'!R38</f>
        <v>15.607683</v>
      </c>
      <c r="D32" s="161">
        <f t="shared" si="0"/>
        <v>0.12182741649751297</v>
      </c>
      <c r="E32" s="243">
        <f>'Open Int.'!B38/'Open Int.'!K38</f>
        <v>0.9987789987789988</v>
      </c>
      <c r="F32" s="228">
        <f>'Open Int.'!E38/'Open Int.'!K38</f>
        <v>0</v>
      </c>
      <c r="G32" s="244">
        <f>'Open Int.'!H38/'Open Int.'!K38</f>
        <v>0.001221001221001221</v>
      </c>
      <c r="H32" s="249">
        <v>5714231</v>
      </c>
      <c r="I32" s="233">
        <v>1142400</v>
      </c>
      <c r="J32" s="355">
        <v>1142400</v>
      </c>
      <c r="K32" s="367" t="str">
        <f t="shared" si="1"/>
        <v>Gross Exposure is less then 30%</v>
      </c>
      <c r="M32"/>
      <c r="N32"/>
    </row>
    <row r="33" spans="1:14" s="7" customFormat="1" ht="15">
      <c r="A33" s="201" t="s">
        <v>285</v>
      </c>
      <c r="B33" s="235">
        <f>'Open Int.'!K39</f>
        <v>768300</v>
      </c>
      <c r="C33" s="237">
        <f>'Open Int.'!R39</f>
        <v>43.4127915</v>
      </c>
      <c r="D33" s="161">
        <f t="shared" si="0"/>
        <v>0.1793720088614395</v>
      </c>
      <c r="E33" s="243">
        <f>'Open Int.'!B39/'Open Int.'!K39</f>
        <v>0.9996095275283092</v>
      </c>
      <c r="F33" s="228">
        <f>'Open Int.'!E39/'Open Int.'!K39</f>
        <v>0.0003904724716907458</v>
      </c>
      <c r="G33" s="244">
        <f>'Open Int.'!H39/'Open Int.'!K39</f>
        <v>0</v>
      </c>
      <c r="H33" s="247">
        <v>4283277</v>
      </c>
      <c r="I33" s="231">
        <v>856500</v>
      </c>
      <c r="J33" s="354">
        <v>856500</v>
      </c>
      <c r="K33" s="117" t="str">
        <f t="shared" si="1"/>
        <v>Gross Exposure is less then 30%</v>
      </c>
      <c r="M33"/>
      <c r="N33"/>
    </row>
    <row r="34" spans="1:14" s="7" customFormat="1" ht="15">
      <c r="A34" s="201" t="s">
        <v>159</v>
      </c>
      <c r="B34" s="235">
        <f>'Open Int.'!K40</f>
        <v>2272500</v>
      </c>
      <c r="C34" s="237">
        <f>'Open Int.'!R40</f>
        <v>10.9648125</v>
      </c>
      <c r="D34" s="161">
        <f t="shared" si="0"/>
        <v>0.2226890171638601</v>
      </c>
      <c r="E34" s="243">
        <f>'Open Int.'!B40/'Open Int.'!K40</f>
        <v>0.9564356435643564</v>
      </c>
      <c r="F34" s="228">
        <f>'Open Int.'!E40/'Open Int.'!K40</f>
        <v>0.03564356435643564</v>
      </c>
      <c r="G34" s="244">
        <f>'Open Int.'!H40/'Open Int.'!K40</f>
        <v>0.007920792079207921</v>
      </c>
      <c r="H34" s="165">
        <v>10204814</v>
      </c>
      <c r="I34" s="230">
        <v>2038500</v>
      </c>
      <c r="J34" s="355">
        <v>2038500</v>
      </c>
      <c r="K34" s="117" t="str">
        <f t="shared" si="1"/>
        <v>Gross Exposure is less then 30%</v>
      </c>
      <c r="M34"/>
      <c r="N34"/>
    </row>
    <row r="35" spans="1:14" s="7" customFormat="1" ht="15">
      <c r="A35" s="201" t="s">
        <v>2</v>
      </c>
      <c r="B35" s="235">
        <f>'Open Int.'!K41</f>
        <v>2191200</v>
      </c>
      <c r="C35" s="237">
        <f>'Open Int.'!R41</f>
        <v>75.388236</v>
      </c>
      <c r="D35" s="161">
        <f t="shared" si="0"/>
        <v>0.08479001681908581</v>
      </c>
      <c r="E35" s="243">
        <f>'Open Int.'!B41/'Open Int.'!K41</f>
        <v>0.9959839357429718</v>
      </c>
      <c r="F35" s="228">
        <f>'Open Int.'!E41/'Open Int.'!K41</f>
        <v>0.0035140562248995983</v>
      </c>
      <c r="G35" s="244">
        <f>'Open Int.'!H41/'Open Int.'!K41</f>
        <v>0.000502008032128514</v>
      </c>
      <c r="H35" s="249">
        <v>25842665</v>
      </c>
      <c r="I35" s="233">
        <v>5167800</v>
      </c>
      <c r="J35" s="355">
        <v>2583900</v>
      </c>
      <c r="K35" s="367" t="str">
        <f t="shared" si="1"/>
        <v>Gross Exposure is less then 30%</v>
      </c>
      <c r="M35"/>
      <c r="N35"/>
    </row>
    <row r="36" spans="1:14" s="7" customFormat="1" ht="15">
      <c r="A36" s="201" t="s">
        <v>411</v>
      </c>
      <c r="B36" s="235">
        <f>'Open Int.'!K42</f>
        <v>6454950</v>
      </c>
      <c r="C36" s="237">
        <f>'Open Int.'!R42</f>
        <v>149.01252075</v>
      </c>
      <c r="D36" s="161">
        <f t="shared" si="0"/>
        <v>0.9055552562734211</v>
      </c>
      <c r="E36" s="243">
        <f>'Open Int.'!B42/'Open Int.'!K42</f>
        <v>0.9992873686085872</v>
      </c>
      <c r="F36" s="228">
        <f>'Open Int.'!E42/'Open Int.'!K42</f>
        <v>0.0007126313914127917</v>
      </c>
      <c r="G36" s="244">
        <f>'Open Int.'!H42/'Open Int.'!K42</f>
        <v>0</v>
      </c>
      <c r="H36" s="249">
        <v>7128168</v>
      </c>
      <c r="I36" s="233">
        <v>1424850</v>
      </c>
      <c r="J36" s="355">
        <v>1424850</v>
      </c>
      <c r="K36" s="367" t="str">
        <f t="shared" si="1"/>
        <v>Gross exposure has crossed 80%,Margin double</v>
      </c>
      <c r="M36"/>
      <c r="N36"/>
    </row>
    <row r="37" spans="1:14" s="7" customFormat="1" ht="15">
      <c r="A37" s="201" t="s">
        <v>391</v>
      </c>
      <c r="B37" s="235">
        <f>'Open Int.'!K43</f>
        <v>13485000</v>
      </c>
      <c r="C37" s="237">
        <f>'Open Int.'!R43</f>
        <v>187.239225</v>
      </c>
      <c r="D37" s="161">
        <f t="shared" si="0"/>
        <v>0.12224514979790116</v>
      </c>
      <c r="E37" s="243">
        <f>'Open Int.'!B43/'Open Int.'!K43</f>
        <v>0.942899517982944</v>
      </c>
      <c r="F37" s="228">
        <f>'Open Int.'!E43/'Open Int.'!K43</f>
        <v>0.04987022617723396</v>
      </c>
      <c r="G37" s="244">
        <f>'Open Int.'!H43/'Open Int.'!K43</f>
        <v>0.007230255839822024</v>
      </c>
      <c r="H37" s="249">
        <v>110311125</v>
      </c>
      <c r="I37" s="233">
        <v>22060000</v>
      </c>
      <c r="J37" s="355">
        <v>11030000</v>
      </c>
      <c r="K37" s="367" t="str">
        <f t="shared" si="1"/>
        <v>Gross Exposure is less then 30%</v>
      </c>
      <c r="M37"/>
      <c r="N37"/>
    </row>
    <row r="38" spans="1:14" s="7" customFormat="1" ht="15">
      <c r="A38" s="201" t="s">
        <v>78</v>
      </c>
      <c r="B38" s="235">
        <f>'Open Int.'!K44</f>
        <v>1985600</v>
      </c>
      <c r="C38" s="237">
        <f>'Open Int.'!R44</f>
        <v>47.237424</v>
      </c>
      <c r="D38" s="161">
        <f t="shared" si="0"/>
        <v>0.09025454545454545</v>
      </c>
      <c r="E38" s="243">
        <f>'Open Int.'!B44/'Open Int.'!K44</f>
        <v>0.9943593875906527</v>
      </c>
      <c r="F38" s="228">
        <f>'Open Int.'!E44/'Open Int.'!K44</f>
        <v>0.0032232070910556</v>
      </c>
      <c r="G38" s="244">
        <f>'Open Int.'!H44/'Open Int.'!K44</f>
        <v>0.0024174053182917004</v>
      </c>
      <c r="H38" s="165">
        <v>22000000</v>
      </c>
      <c r="I38" s="230">
        <v>4400000</v>
      </c>
      <c r="J38" s="355">
        <v>2304000</v>
      </c>
      <c r="K38" s="117" t="str">
        <f t="shared" si="1"/>
        <v>Gross Exposure is less then 30%</v>
      </c>
      <c r="M38"/>
      <c r="N38"/>
    </row>
    <row r="39" spans="1:14" s="7" customFormat="1" ht="15">
      <c r="A39" s="201" t="s">
        <v>138</v>
      </c>
      <c r="B39" s="235">
        <f>'Open Int.'!K45</f>
        <v>6256000</v>
      </c>
      <c r="C39" s="237">
        <f>'Open Int.'!R45</f>
        <v>362.81672000000003</v>
      </c>
      <c r="D39" s="161">
        <f t="shared" si="0"/>
        <v>0.5857319224084967</v>
      </c>
      <c r="E39" s="243">
        <f>'Open Int.'!B45/'Open Int.'!K45</f>
        <v>0.9915081521739131</v>
      </c>
      <c r="F39" s="228">
        <f>'Open Int.'!E45/'Open Int.'!K45</f>
        <v>0.006793478260869565</v>
      </c>
      <c r="G39" s="244">
        <f>'Open Int.'!H45/'Open Int.'!K45</f>
        <v>0.0016983695652173913</v>
      </c>
      <c r="H39" s="165">
        <v>10680654</v>
      </c>
      <c r="I39" s="230">
        <v>2136050</v>
      </c>
      <c r="J39" s="355">
        <v>1068025</v>
      </c>
      <c r="K39" s="117" t="str">
        <f t="shared" si="1"/>
        <v>Gross exposure is building up andcrpsses 40% mark</v>
      </c>
      <c r="M39"/>
      <c r="N39"/>
    </row>
    <row r="40" spans="1:14" s="7" customFormat="1" ht="15">
      <c r="A40" s="201" t="s">
        <v>160</v>
      </c>
      <c r="B40" s="235">
        <f>'Open Int.'!K46</f>
        <v>1964050</v>
      </c>
      <c r="C40" s="237">
        <f>'Open Int.'!R46</f>
        <v>70.3326305</v>
      </c>
      <c r="D40" s="161">
        <f t="shared" si="0"/>
        <v>0.19774408338385882</v>
      </c>
      <c r="E40" s="243">
        <f>'Open Int.'!B46/'Open Int.'!K46</f>
        <v>0.9974796975637077</v>
      </c>
      <c r="F40" s="228">
        <f>'Open Int.'!E46/'Open Int.'!K46</f>
        <v>0.002520302436292355</v>
      </c>
      <c r="G40" s="244">
        <f>'Open Int.'!H46/'Open Int.'!K46</f>
        <v>0</v>
      </c>
      <c r="H40" s="249">
        <v>9932282</v>
      </c>
      <c r="I40" s="233">
        <v>1986050</v>
      </c>
      <c r="J40" s="355">
        <v>1277100</v>
      </c>
      <c r="K40" s="367" t="str">
        <f t="shared" si="1"/>
        <v>Gross Exposure is less then 30%</v>
      </c>
      <c r="M40"/>
      <c r="N40"/>
    </row>
    <row r="41" spans="1:14" s="7" customFormat="1" ht="15">
      <c r="A41" s="201" t="s">
        <v>161</v>
      </c>
      <c r="B41" s="235">
        <f>'Open Int.'!K47</f>
        <v>8928600</v>
      </c>
      <c r="C41" s="237">
        <f>'Open Int.'!R47</f>
        <v>30.580455</v>
      </c>
      <c r="D41" s="161">
        <f t="shared" si="0"/>
        <v>0.2078164504481963</v>
      </c>
      <c r="E41" s="243">
        <f>'Open Int.'!B47/'Open Int.'!K47</f>
        <v>0.8415765069551777</v>
      </c>
      <c r="F41" s="228">
        <f>'Open Int.'!E47/'Open Int.'!K47</f>
        <v>0.1553323029366306</v>
      </c>
      <c r="G41" s="244">
        <f>'Open Int.'!H47/'Open Int.'!K47</f>
        <v>0.0030911901081916537</v>
      </c>
      <c r="H41" s="247">
        <v>42963875</v>
      </c>
      <c r="I41" s="231">
        <v>8590500</v>
      </c>
      <c r="J41" s="354">
        <v>8590500</v>
      </c>
      <c r="K41" s="117" t="str">
        <f t="shared" si="1"/>
        <v>Gross Exposure is less then 30%</v>
      </c>
      <c r="M41"/>
      <c r="N41"/>
    </row>
    <row r="42" spans="1:14" s="7" customFormat="1" ht="15">
      <c r="A42" s="201" t="s">
        <v>392</v>
      </c>
      <c r="B42" s="235">
        <f>'Open Int.'!K48</f>
        <v>297000</v>
      </c>
      <c r="C42" s="237">
        <f>'Open Int.'!R48</f>
        <v>7.15176</v>
      </c>
      <c r="D42" s="161">
        <f t="shared" si="0"/>
        <v>0.030484487809284116</v>
      </c>
      <c r="E42" s="243">
        <f>'Open Int.'!B48/'Open Int.'!K48</f>
        <v>1</v>
      </c>
      <c r="F42" s="228">
        <f>'Open Int.'!E48/'Open Int.'!K48</f>
        <v>0</v>
      </c>
      <c r="G42" s="244">
        <f>'Open Int.'!H48/'Open Int.'!K48</f>
        <v>0</v>
      </c>
      <c r="H42" s="247">
        <v>9742660</v>
      </c>
      <c r="I42" s="231">
        <v>1947600</v>
      </c>
      <c r="J42" s="354">
        <v>1947600</v>
      </c>
      <c r="K42" s="117" t="str">
        <f t="shared" si="1"/>
        <v>Gross Exposure is less then 30%</v>
      </c>
      <c r="M42"/>
      <c r="N42"/>
    </row>
    <row r="43" spans="1:14" s="7" customFormat="1" ht="15">
      <c r="A43" s="201" t="s">
        <v>3</v>
      </c>
      <c r="B43" s="235">
        <f>'Open Int.'!K49</f>
        <v>10047500</v>
      </c>
      <c r="C43" s="237">
        <f>'Open Int.'!R49</f>
        <v>213.20795</v>
      </c>
      <c r="D43" s="161">
        <f t="shared" si="0"/>
        <v>0.10868664443477163</v>
      </c>
      <c r="E43" s="243">
        <f>'Open Int.'!B49/'Open Int.'!K49</f>
        <v>0.9307041552625032</v>
      </c>
      <c r="F43" s="228">
        <f>'Open Int.'!E49/'Open Int.'!K49</f>
        <v>0.0628265737745708</v>
      </c>
      <c r="G43" s="244">
        <f>'Open Int.'!H49/'Open Int.'!K49</f>
        <v>0.006469270962926101</v>
      </c>
      <c r="H43" s="188">
        <v>92444661</v>
      </c>
      <c r="I43" s="168">
        <v>14221250</v>
      </c>
      <c r="J43" s="356">
        <v>7110000</v>
      </c>
      <c r="K43" s="367" t="str">
        <f t="shared" si="1"/>
        <v>Gross Exposure is less then 30%</v>
      </c>
      <c r="M43"/>
      <c r="N43"/>
    </row>
    <row r="44" spans="1:14" s="7" customFormat="1" ht="15">
      <c r="A44" s="201" t="s">
        <v>218</v>
      </c>
      <c r="B44" s="235">
        <f>'Open Int.'!K50</f>
        <v>918750</v>
      </c>
      <c r="C44" s="237">
        <f>'Open Int.'!R50</f>
        <v>32.8636875</v>
      </c>
      <c r="D44" s="161">
        <f t="shared" si="0"/>
        <v>0.06893746488409952</v>
      </c>
      <c r="E44" s="243">
        <f>'Open Int.'!B50/'Open Int.'!K50</f>
        <v>0.9954285714285714</v>
      </c>
      <c r="F44" s="228">
        <f>'Open Int.'!E50/'Open Int.'!K50</f>
        <v>0.002285714285714286</v>
      </c>
      <c r="G44" s="244">
        <f>'Open Int.'!H50/'Open Int.'!K50</f>
        <v>0.002285714285714286</v>
      </c>
      <c r="H44" s="249">
        <v>13327296</v>
      </c>
      <c r="I44" s="233">
        <v>2664900</v>
      </c>
      <c r="J44" s="355">
        <v>1453200</v>
      </c>
      <c r="K44" s="367" t="str">
        <f t="shared" si="1"/>
        <v>Gross Exposure is less then 30%</v>
      </c>
      <c r="M44"/>
      <c r="N44"/>
    </row>
    <row r="45" spans="1:14" s="7" customFormat="1" ht="15">
      <c r="A45" s="201" t="s">
        <v>162</v>
      </c>
      <c r="B45" s="235">
        <f>'Open Int.'!K51</f>
        <v>577200</v>
      </c>
      <c r="C45" s="237">
        <f>'Open Int.'!R51</f>
        <v>18.005754</v>
      </c>
      <c r="D45" s="161">
        <f t="shared" si="0"/>
        <v>0.04697265625</v>
      </c>
      <c r="E45" s="243">
        <f>'Open Int.'!B51/'Open Int.'!K51</f>
        <v>1</v>
      </c>
      <c r="F45" s="228">
        <f>'Open Int.'!E51/'Open Int.'!K51</f>
        <v>0</v>
      </c>
      <c r="G45" s="244">
        <f>'Open Int.'!H51/'Open Int.'!K51</f>
        <v>0</v>
      </c>
      <c r="H45" s="249">
        <v>12288000</v>
      </c>
      <c r="I45" s="233">
        <v>2457600</v>
      </c>
      <c r="J45" s="355">
        <v>1578000</v>
      </c>
      <c r="K45" s="367" t="str">
        <f t="shared" si="1"/>
        <v>Gross Exposure is less then 30%</v>
      </c>
      <c r="M45"/>
      <c r="N45"/>
    </row>
    <row r="46" spans="1:14" s="7" customFormat="1" ht="15">
      <c r="A46" s="201" t="s">
        <v>286</v>
      </c>
      <c r="B46" s="235">
        <f>'Open Int.'!K52</f>
        <v>640000</v>
      </c>
      <c r="C46" s="237">
        <f>'Open Int.'!R52</f>
        <v>15.568</v>
      </c>
      <c r="D46" s="161">
        <f t="shared" si="0"/>
        <v>0.014506401663721073</v>
      </c>
      <c r="E46" s="243">
        <f>'Open Int.'!B52/'Open Int.'!K52</f>
        <v>0.996875</v>
      </c>
      <c r="F46" s="228">
        <f>'Open Int.'!E52/'Open Int.'!K52</f>
        <v>0.003125</v>
      </c>
      <c r="G46" s="244">
        <f>'Open Int.'!H52/'Open Int.'!K52</f>
        <v>0</v>
      </c>
      <c r="H46" s="247">
        <v>44118453</v>
      </c>
      <c r="I46" s="231">
        <v>8823000</v>
      </c>
      <c r="J46" s="354">
        <v>4411000</v>
      </c>
      <c r="K46" s="117" t="str">
        <f t="shared" si="1"/>
        <v>Gross Exposure is less then 30%</v>
      </c>
      <c r="M46"/>
      <c r="N46"/>
    </row>
    <row r="47" spans="1:14" s="7" customFormat="1" ht="15">
      <c r="A47" s="201" t="s">
        <v>183</v>
      </c>
      <c r="B47" s="235">
        <f>'Open Int.'!K53</f>
        <v>1006050</v>
      </c>
      <c r="C47" s="237">
        <f>'Open Int.'!R53</f>
        <v>32.3243865</v>
      </c>
      <c r="D47" s="161">
        <f t="shared" si="0"/>
        <v>0.0518478190623721</v>
      </c>
      <c r="E47" s="243">
        <f>'Open Int.'!B53/'Open Int.'!K53</f>
        <v>1</v>
      </c>
      <c r="F47" s="228">
        <f>'Open Int.'!E53/'Open Int.'!K53</f>
        <v>0</v>
      </c>
      <c r="G47" s="244">
        <f>'Open Int.'!H53/'Open Int.'!K53</f>
        <v>0</v>
      </c>
      <c r="H47" s="247">
        <v>19403902</v>
      </c>
      <c r="I47" s="231">
        <v>3880750</v>
      </c>
      <c r="J47" s="354">
        <v>1939900</v>
      </c>
      <c r="K47" s="117" t="str">
        <f t="shared" si="1"/>
        <v>Gross Exposure is less then 30%</v>
      </c>
      <c r="M47"/>
      <c r="N47"/>
    </row>
    <row r="48" spans="1:14" s="7" customFormat="1" ht="15">
      <c r="A48" s="201" t="s">
        <v>219</v>
      </c>
      <c r="B48" s="235">
        <f>'Open Int.'!K54</f>
        <v>6223500</v>
      </c>
      <c r="C48" s="237">
        <f>'Open Int.'!R54</f>
        <v>62.1416475</v>
      </c>
      <c r="D48" s="161">
        <f t="shared" si="0"/>
        <v>0.13766257029368037</v>
      </c>
      <c r="E48" s="243">
        <f>'Open Int.'!B54/'Open Int.'!K54</f>
        <v>0.9622559652928416</v>
      </c>
      <c r="F48" s="228">
        <f>'Open Int.'!E54/'Open Int.'!K54</f>
        <v>0.03774403470715835</v>
      </c>
      <c r="G48" s="244">
        <f>'Open Int.'!H54/'Open Int.'!K54</f>
        <v>0</v>
      </c>
      <c r="H48" s="247">
        <v>45208367</v>
      </c>
      <c r="I48" s="231">
        <v>9039600</v>
      </c>
      <c r="J48" s="354">
        <v>5251500</v>
      </c>
      <c r="K48" s="117" t="str">
        <f t="shared" si="1"/>
        <v>Gross Exposure is less then 30%</v>
      </c>
      <c r="M48"/>
      <c r="N48"/>
    </row>
    <row r="49" spans="1:14" s="7" customFormat="1" ht="15">
      <c r="A49" s="201" t="s">
        <v>412</v>
      </c>
      <c r="B49" s="235">
        <f>'Open Int.'!K55</f>
        <v>12311250</v>
      </c>
      <c r="C49" s="237">
        <f>'Open Int.'!R55</f>
        <v>54.66195</v>
      </c>
      <c r="D49" s="161">
        <f t="shared" si="0"/>
        <v>0.43967745022970905</v>
      </c>
      <c r="E49" s="243">
        <f>'Open Int.'!B55/'Open Int.'!K55</f>
        <v>0.9513859275053305</v>
      </c>
      <c r="F49" s="228">
        <f>'Open Int.'!E55/'Open Int.'!K55</f>
        <v>0.04349680170575693</v>
      </c>
      <c r="G49" s="244">
        <f>'Open Int.'!H55/'Open Int.'!K55</f>
        <v>0.00511727078891258</v>
      </c>
      <c r="H49" s="247">
        <v>28000640</v>
      </c>
      <c r="I49" s="231">
        <v>5596500</v>
      </c>
      <c r="J49" s="354">
        <v>5596500</v>
      </c>
      <c r="K49" s="117" t="str">
        <f t="shared" si="1"/>
        <v>Gross exposure is building up andcrpsses 40% mark</v>
      </c>
      <c r="M49"/>
      <c r="N49"/>
    </row>
    <row r="50" spans="1:14" s="7" customFormat="1" ht="15">
      <c r="A50" s="201" t="s">
        <v>163</v>
      </c>
      <c r="B50" s="235">
        <f>'Open Int.'!K56</f>
        <v>332940</v>
      </c>
      <c r="C50" s="237">
        <f>'Open Int.'!R56</f>
        <v>162.2350032</v>
      </c>
      <c r="D50" s="161">
        <f t="shared" si="0"/>
        <v>0.2775230810780172</v>
      </c>
      <c r="E50" s="243">
        <f>'Open Int.'!B56/'Open Int.'!K56</f>
        <v>0.9955307262569832</v>
      </c>
      <c r="F50" s="228">
        <f>'Open Int.'!E56/'Open Int.'!K56</f>
        <v>0.0037243947858473</v>
      </c>
      <c r="G50" s="244">
        <f>'Open Int.'!H56/'Open Int.'!K56</f>
        <v>0.0007448789571694599</v>
      </c>
      <c r="H50" s="247">
        <v>1199684</v>
      </c>
      <c r="I50" s="231">
        <v>239878</v>
      </c>
      <c r="J50" s="354">
        <v>137020</v>
      </c>
      <c r="K50" s="117" t="str">
        <f t="shared" si="1"/>
        <v>Gross Exposure is less then 30%</v>
      </c>
      <c r="M50"/>
      <c r="N50"/>
    </row>
    <row r="51" spans="1:14" s="7" customFormat="1" ht="15">
      <c r="A51" s="201" t="s">
        <v>194</v>
      </c>
      <c r="B51" s="235">
        <f>'Open Int.'!K57</f>
        <v>5424400</v>
      </c>
      <c r="C51" s="237">
        <f>'Open Int.'!R57</f>
        <v>350.28063</v>
      </c>
      <c r="D51" s="161">
        <f t="shared" si="0"/>
        <v>0.27745701165642717</v>
      </c>
      <c r="E51" s="243">
        <f>'Open Int.'!B57/'Open Int.'!K57</f>
        <v>0.9757392522675319</v>
      </c>
      <c r="F51" s="228">
        <f>'Open Int.'!E57/'Open Int.'!K57</f>
        <v>0.021901039746331393</v>
      </c>
      <c r="G51" s="244">
        <f>'Open Int.'!H57/'Open Int.'!K57</f>
        <v>0.0023597079861367156</v>
      </c>
      <c r="H51" s="247">
        <v>19550416</v>
      </c>
      <c r="I51" s="231">
        <v>3910000</v>
      </c>
      <c r="J51" s="354">
        <v>1954800</v>
      </c>
      <c r="K51" s="117" t="str">
        <f t="shared" si="1"/>
        <v>Gross Exposure is less then 30%</v>
      </c>
      <c r="M51"/>
      <c r="N51"/>
    </row>
    <row r="52" spans="1:14" s="7" customFormat="1" ht="15">
      <c r="A52" s="201" t="s">
        <v>413</v>
      </c>
      <c r="B52" s="235">
        <f>'Open Int.'!K58</f>
        <v>150900</v>
      </c>
      <c r="C52" s="237">
        <f>'Open Int.'!R58</f>
        <v>27.534723</v>
      </c>
      <c r="D52" s="161">
        <f t="shared" si="0"/>
        <v>0.12666037141957823</v>
      </c>
      <c r="E52" s="243">
        <f>'Open Int.'!B58/'Open Int.'!K58</f>
        <v>0.9990059642147118</v>
      </c>
      <c r="F52" s="228">
        <f>'Open Int.'!E58/'Open Int.'!K58</f>
        <v>0.0009940357852882703</v>
      </c>
      <c r="G52" s="244">
        <f>'Open Int.'!H58/'Open Int.'!K58</f>
        <v>0</v>
      </c>
      <c r="H52" s="247">
        <v>1191375</v>
      </c>
      <c r="I52" s="231">
        <v>238200</v>
      </c>
      <c r="J52" s="354">
        <v>238200</v>
      </c>
      <c r="K52" s="117" t="str">
        <f t="shared" si="1"/>
        <v>Gross Exposure is less then 30%</v>
      </c>
      <c r="M52"/>
      <c r="N52"/>
    </row>
    <row r="53" spans="1:14" s="7" customFormat="1" ht="15">
      <c r="A53" s="201" t="s">
        <v>414</v>
      </c>
      <c r="B53" s="235">
        <f>'Open Int.'!K59</f>
        <v>569800</v>
      </c>
      <c r="C53" s="237">
        <f>'Open Int.'!R59</f>
        <v>61.136691</v>
      </c>
      <c r="D53" s="161">
        <f t="shared" si="0"/>
        <v>0.38216321280012017</v>
      </c>
      <c r="E53" s="243">
        <f>'Open Int.'!B59/'Open Int.'!K59</f>
        <v>0.9975429975429976</v>
      </c>
      <c r="F53" s="228">
        <f>'Open Int.'!E59/'Open Int.'!K59</f>
        <v>0.002457002457002457</v>
      </c>
      <c r="G53" s="244">
        <f>'Open Int.'!H59/'Open Int.'!K59</f>
        <v>0</v>
      </c>
      <c r="H53" s="247">
        <v>1490986</v>
      </c>
      <c r="I53" s="231">
        <v>298000</v>
      </c>
      <c r="J53" s="354">
        <v>298000</v>
      </c>
      <c r="K53" s="117" t="str">
        <f t="shared" si="1"/>
        <v>Some sign of build up Gross exposure crosses 30%</v>
      </c>
      <c r="M53"/>
      <c r="N53"/>
    </row>
    <row r="54" spans="1:14" s="7" customFormat="1" ht="15">
      <c r="A54" s="201" t="s">
        <v>220</v>
      </c>
      <c r="B54" s="235">
        <f>'Open Int.'!K60</f>
        <v>5997600</v>
      </c>
      <c r="C54" s="237">
        <f>'Open Int.'!R60</f>
        <v>67.982796</v>
      </c>
      <c r="D54" s="161">
        <f t="shared" si="0"/>
        <v>0.5918381866873709</v>
      </c>
      <c r="E54" s="243">
        <f>'Open Int.'!B60/'Open Int.'!K60</f>
        <v>0.9719887955182073</v>
      </c>
      <c r="F54" s="228">
        <f>'Open Int.'!E60/'Open Int.'!K60</f>
        <v>0.025210084033613446</v>
      </c>
      <c r="G54" s="244">
        <f>'Open Int.'!H60/'Open Int.'!K60</f>
        <v>0.0028011204481792717</v>
      </c>
      <c r="H54" s="247">
        <v>10133851</v>
      </c>
      <c r="I54" s="231">
        <v>2025600</v>
      </c>
      <c r="J54" s="354">
        <v>2025600</v>
      </c>
      <c r="K54" s="117" t="str">
        <f t="shared" si="1"/>
        <v>Gross exposure is building up andcrpsses 40% mark</v>
      </c>
      <c r="M54"/>
      <c r="N54"/>
    </row>
    <row r="55" spans="1:14" s="7" customFormat="1" ht="15">
      <c r="A55" s="201" t="s">
        <v>164</v>
      </c>
      <c r="B55" s="235">
        <f>'Open Int.'!K61</f>
        <v>22283600</v>
      </c>
      <c r="C55" s="237">
        <f>'Open Int.'!R61</f>
        <v>119.997186</v>
      </c>
      <c r="D55" s="161">
        <f t="shared" si="0"/>
        <v>0.8123069260068573</v>
      </c>
      <c r="E55" s="243">
        <f>'Open Int.'!B61/'Open Int.'!K61</f>
        <v>0.9634888438133874</v>
      </c>
      <c r="F55" s="228">
        <f>'Open Int.'!E61/'Open Int.'!K61</f>
        <v>0.030933062880324543</v>
      </c>
      <c r="G55" s="244">
        <f>'Open Int.'!H61/'Open Int.'!K61</f>
        <v>0.005578093306288032</v>
      </c>
      <c r="H55" s="247">
        <v>27432488</v>
      </c>
      <c r="I55" s="231">
        <v>5486150</v>
      </c>
      <c r="J55" s="354">
        <v>5486150</v>
      </c>
      <c r="K55" s="117" t="str">
        <f t="shared" si="1"/>
        <v>Gross exposure has crossed 80%,Margin double</v>
      </c>
      <c r="M55"/>
      <c r="N55"/>
    </row>
    <row r="56" spans="1:14" s="7" customFormat="1" ht="15">
      <c r="A56" s="201" t="s">
        <v>165</v>
      </c>
      <c r="B56" s="235">
        <f>'Open Int.'!K62</f>
        <v>282100</v>
      </c>
      <c r="C56" s="237">
        <f>'Open Int.'!R62</f>
        <v>7.873411</v>
      </c>
      <c r="D56" s="161">
        <f t="shared" si="0"/>
        <v>0.019477173560396258</v>
      </c>
      <c r="E56" s="243">
        <f>'Open Int.'!B62/'Open Int.'!K62</f>
        <v>0.9907834101382489</v>
      </c>
      <c r="F56" s="228">
        <f>'Open Int.'!E62/'Open Int.'!K62</f>
        <v>0.009216589861751152</v>
      </c>
      <c r="G56" s="244">
        <f>'Open Int.'!H62/'Open Int.'!K62</f>
        <v>0</v>
      </c>
      <c r="H56" s="247">
        <v>14483621</v>
      </c>
      <c r="I56" s="231">
        <v>2896400</v>
      </c>
      <c r="J56" s="354">
        <v>2048800</v>
      </c>
      <c r="K56" s="117" t="str">
        <f t="shared" si="1"/>
        <v>Gross Exposure is less then 30%</v>
      </c>
      <c r="M56"/>
      <c r="N56"/>
    </row>
    <row r="57" spans="1:14" s="7" customFormat="1" ht="15">
      <c r="A57" s="201" t="s">
        <v>415</v>
      </c>
      <c r="B57" s="235">
        <f>'Open Int.'!K63</f>
        <v>271200</v>
      </c>
      <c r="C57" s="237">
        <f>'Open Int.'!R63</f>
        <v>72.257172</v>
      </c>
      <c r="D57" s="161">
        <f t="shared" si="0"/>
        <v>0.05863286830608087</v>
      </c>
      <c r="E57" s="243">
        <f>'Open Int.'!B63/'Open Int.'!K63</f>
        <v>0.9977876106194691</v>
      </c>
      <c r="F57" s="228">
        <f>'Open Int.'!E63/'Open Int.'!K63</f>
        <v>0.0022123893805309734</v>
      </c>
      <c r="G57" s="244">
        <f>'Open Int.'!H63/'Open Int.'!K63</f>
        <v>0</v>
      </c>
      <c r="H57" s="247">
        <v>4625392</v>
      </c>
      <c r="I57" s="231">
        <v>925050</v>
      </c>
      <c r="J57" s="354">
        <v>462450</v>
      </c>
      <c r="K57" s="117" t="str">
        <f t="shared" si="1"/>
        <v>Gross Exposure is less then 30%</v>
      </c>
      <c r="M57"/>
      <c r="N57"/>
    </row>
    <row r="58" spans="1:14" s="7" customFormat="1" ht="15">
      <c r="A58" s="201" t="s">
        <v>89</v>
      </c>
      <c r="B58" s="235">
        <f>'Open Int.'!K64</f>
        <v>3680250</v>
      </c>
      <c r="C58" s="237">
        <f>'Open Int.'!R64</f>
        <v>107.26088625</v>
      </c>
      <c r="D58" s="161">
        <f t="shared" si="0"/>
        <v>0.0587272461741479</v>
      </c>
      <c r="E58" s="243">
        <f>'Open Int.'!B64/'Open Int.'!K64</f>
        <v>0.971876910535969</v>
      </c>
      <c r="F58" s="228">
        <f>'Open Int.'!E64/'Open Int.'!K64</f>
        <v>0.02527002241695537</v>
      </c>
      <c r="G58" s="244">
        <f>'Open Int.'!H64/'Open Int.'!K64</f>
        <v>0.0028530670470756064</v>
      </c>
      <c r="H58" s="247">
        <v>62666824</v>
      </c>
      <c r="I58" s="231">
        <v>10121250</v>
      </c>
      <c r="J58" s="354">
        <v>5060250</v>
      </c>
      <c r="K58" s="117" t="str">
        <f t="shared" si="1"/>
        <v>Gross Exposure is less then 30%</v>
      </c>
      <c r="M58"/>
      <c r="N58"/>
    </row>
    <row r="59" spans="1:14" s="7" customFormat="1" ht="15">
      <c r="A59" s="201" t="s">
        <v>287</v>
      </c>
      <c r="B59" s="235">
        <f>'Open Int.'!K65</f>
        <v>2280000</v>
      </c>
      <c r="C59" s="237">
        <f>'Open Int.'!R65</f>
        <v>40.1508</v>
      </c>
      <c r="D59" s="161">
        <f t="shared" si="0"/>
        <v>0.20710006230260208</v>
      </c>
      <c r="E59" s="243">
        <f>'Open Int.'!B65/'Open Int.'!K65</f>
        <v>0.9964912280701754</v>
      </c>
      <c r="F59" s="228">
        <f>'Open Int.'!E65/'Open Int.'!K65</f>
        <v>0.0035087719298245615</v>
      </c>
      <c r="G59" s="244">
        <f>'Open Int.'!H65/'Open Int.'!K65</f>
        <v>0</v>
      </c>
      <c r="H59" s="247">
        <v>11009171</v>
      </c>
      <c r="I59" s="231">
        <v>2200000</v>
      </c>
      <c r="J59" s="354">
        <v>2200000</v>
      </c>
      <c r="K59" s="117" t="str">
        <f t="shared" si="1"/>
        <v>Gross Exposure is less then 30%</v>
      </c>
      <c r="M59"/>
      <c r="N59"/>
    </row>
    <row r="60" spans="1:14" s="7" customFormat="1" ht="15">
      <c r="A60" s="201" t="s">
        <v>416</v>
      </c>
      <c r="B60" s="235">
        <f>'Open Int.'!K66</f>
        <v>858900</v>
      </c>
      <c r="C60" s="237">
        <f>'Open Int.'!R66</f>
        <v>51.284919</v>
      </c>
      <c r="D60" s="161">
        <f t="shared" si="0"/>
        <v>0.21644759821035714</v>
      </c>
      <c r="E60" s="243">
        <f>'Open Int.'!B66/'Open Int.'!K66</f>
        <v>1</v>
      </c>
      <c r="F60" s="228">
        <f>'Open Int.'!E66/'Open Int.'!K66</f>
        <v>0</v>
      </c>
      <c r="G60" s="244">
        <f>'Open Int.'!H66/'Open Int.'!K66</f>
        <v>0</v>
      </c>
      <c r="H60" s="247">
        <v>3968166</v>
      </c>
      <c r="I60" s="231">
        <v>793450</v>
      </c>
      <c r="J60" s="354">
        <v>793450</v>
      </c>
      <c r="K60" s="117" t="str">
        <f t="shared" si="1"/>
        <v>Gross Exposure is less then 30%</v>
      </c>
      <c r="M60"/>
      <c r="N60"/>
    </row>
    <row r="61" spans="1:14" s="7" customFormat="1" ht="15">
      <c r="A61" s="201" t="s">
        <v>271</v>
      </c>
      <c r="B61" s="235">
        <f>'Open Int.'!K67</f>
        <v>1740000</v>
      </c>
      <c r="C61" s="237">
        <f>'Open Int.'!R67</f>
        <v>51.243</v>
      </c>
      <c r="D61" s="161">
        <f t="shared" si="0"/>
        <v>0.08100853201412957</v>
      </c>
      <c r="E61" s="243">
        <f>'Open Int.'!B67/'Open Int.'!K67</f>
        <v>0.9903448275862069</v>
      </c>
      <c r="F61" s="228">
        <f>'Open Int.'!E67/'Open Int.'!K67</f>
        <v>0.008275862068965517</v>
      </c>
      <c r="G61" s="244">
        <f>'Open Int.'!H67/'Open Int.'!K67</f>
        <v>0.001379310344827586</v>
      </c>
      <c r="H61" s="247">
        <v>21479219</v>
      </c>
      <c r="I61" s="231">
        <v>4294800</v>
      </c>
      <c r="J61" s="354">
        <v>2146800</v>
      </c>
      <c r="K61" s="117" t="str">
        <f t="shared" si="1"/>
        <v>Gross Exposure is less then 30%</v>
      </c>
      <c r="M61"/>
      <c r="N61"/>
    </row>
    <row r="62" spans="1:14" s="7" customFormat="1" ht="15">
      <c r="A62" s="201" t="s">
        <v>221</v>
      </c>
      <c r="B62" s="235">
        <f>'Open Int.'!K68</f>
        <v>542100</v>
      </c>
      <c r="C62" s="237">
        <f>'Open Int.'!R68</f>
        <v>69.470115</v>
      </c>
      <c r="D62" s="161">
        <f t="shared" si="0"/>
        <v>0.06486696050845359</v>
      </c>
      <c r="E62" s="243">
        <f>'Open Int.'!B68/'Open Int.'!K68</f>
        <v>0.9950193691200886</v>
      </c>
      <c r="F62" s="228">
        <f>'Open Int.'!E68/'Open Int.'!K68</f>
        <v>0.004980630879911455</v>
      </c>
      <c r="G62" s="244">
        <f>'Open Int.'!H68/'Open Int.'!K68</f>
        <v>0</v>
      </c>
      <c r="H62" s="247">
        <v>8357105</v>
      </c>
      <c r="I62" s="231">
        <v>1671300</v>
      </c>
      <c r="J62" s="354">
        <v>835500</v>
      </c>
      <c r="K62" s="117" t="str">
        <f t="shared" si="1"/>
        <v>Gross Exposure is less then 30%</v>
      </c>
      <c r="M62"/>
      <c r="N62"/>
    </row>
    <row r="63" spans="1:14" s="7" customFormat="1" ht="15">
      <c r="A63" s="201" t="s">
        <v>233</v>
      </c>
      <c r="B63" s="235">
        <f>'Open Int.'!K69</f>
        <v>3701000</v>
      </c>
      <c r="C63" s="237">
        <f>'Open Int.'!R69</f>
        <v>182.847905</v>
      </c>
      <c r="D63" s="161">
        <f t="shared" si="0"/>
        <v>0.28808156514613154</v>
      </c>
      <c r="E63" s="243">
        <f>'Open Int.'!B69/'Open Int.'!K69</f>
        <v>0.9751418535530938</v>
      </c>
      <c r="F63" s="228">
        <f>'Open Int.'!E69/'Open Int.'!K69</f>
        <v>0.021615779519048906</v>
      </c>
      <c r="G63" s="244">
        <f>'Open Int.'!H69/'Open Int.'!K69</f>
        <v>0.0032423669278573357</v>
      </c>
      <c r="H63" s="247">
        <v>12847056</v>
      </c>
      <c r="I63" s="231">
        <v>2569000</v>
      </c>
      <c r="J63" s="354">
        <v>1284000</v>
      </c>
      <c r="K63" s="117" t="str">
        <f t="shared" si="1"/>
        <v>Gross Exposure is less then 30%</v>
      </c>
      <c r="M63"/>
      <c r="N63"/>
    </row>
    <row r="64" spans="1:14" s="7" customFormat="1" ht="15">
      <c r="A64" s="201" t="s">
        <v>166</v>
      </c>
      <c r="B64" s="235">
        <f>'Open Int.'!K70</f>
        <v>4135900</v>
      </c>
      <c r="C64" s="237">
        <f>'Open Int.'!R70</f>
        <v>44.336848</v>
      </c>
      <c r="D64" s="161">
        <f t="shared" si="0"/>
        <v>0.22776829148613922</v>
      </c>
      <c r="E64" s="243">
        <f>'Open Int.'!B70/'Open Int.'!K70</f>
        <v>0.9572039942938659</v>
      </c>
      <c r="F64" s="228">
        <f>'Open Int.'!E70/'Open Int.'!K70</f>
        <v>0.037089871611982884</v>
      </c>
      <c r="G64" s="244">
        <f>'Open Int.'!H70/'Open Int.'!K70</f>
        <v>0.005706134094151213</v>
      </c>
      <c r="H64" s="247">
        <v>18158366</v>
      </c>
      <c r="I64" s="231">
        <v>3631450</v>
      </c>
      <c r="J64" s="354">
        <v>3631450</v>
      </c>
      <c r="K64" s="117" t="str">
        <f t="shared" si="1"/>
        <v>Gross Exposure is less then 30%</v>
      </c>
      <c r="M64"/>
      <c r="N64"/>
    </row>
    <row r="65" spans="1:14" s="7" customFormat="1" ht="15">
      <c r="A65" s="201" t="s">
        <v>222</v>
      </c>
      <c r="B65" s="235">
        <f>'Open Int.'!K71</f>
        <v>597608</v>
      </c>
      <c r="C65" s="237">
        <f>'Open Int.'!R71</f>
        <v>144.68687287999998</v>
      </c>
      <c r="D65" s="161">
        <f t="shared" si="0"/>
        <v>0.05106975431726352</v>
      </c>
      <c r="E65" s="243">
        <f>'Open Int.'!B71/'Open Int.'!K71</f>
        <v>0.9997054925636872</v>
      </c>
      <c r="F65" s="228">
        <f>'Open Int.'!E71/'Open Int.'!K71</f>
        <v>0.0002945074363127669</v>
      </c>
      <c r="G65" s="244">
        <f>'Open Int.'!H71/'Open Int.'!K71</f>
        <v>0</v>
      </c>
      <c r="H65" s="247">
        <v>11701799</v>
      </c>
      <c r="I65" s="231">
        <v>1225664</v>
      </c>
      <c r="J65" s="354">
        <v>612832</v>
      </c>
      <c r="K65" s="117" t="str">
        <f t="shared" si="1"/>
        <v>Gross Exposure is less then 30%</v>
      </c>
      <c r="M65"/>
      <c r="N65"/>
    </row>
    <row r="66" spans="1:14" s="7" customFormat="1" ht="15">
      <c r="A66" s="201" t="s">
        <v>288</v>
      </c>
      <c r="B66" s="235">
        <f>'Open Int.'!K72</f>
        <v>7123500</v>
      </c>
      <c r="C66" s="237">
        <f>'Open Int.'!R72</f>
        <v>150.946965</v>
      </c>
      <c r="D66" s="161">
        <f t="shared" si="0"/>
        <v>0.5498447567534189</v>
      </c>
      <c r="E66" s="243">
        <f>'Open Int.'!B72/'Open Int.'!K72</f>
        <v>0.9269319856811961</v>
      </c>
      <c r="F66" s="228">
        <f>'Open Int.'!E72/'Open Int.'!K72</f>
        <v>0.06611918298589177</v>
      </c>
      <c r="G66" s="244">
        <f>'Open Int.'!H72/'Open Int.'!K72</f>
        <v>0.006948831332912192</v>
      </c>
      <c r="H66" s="247">
        <v>12955475</v>
      </c>
      <c r="I66" s="231">
        <v>2590500</v>
      </c>
      <c r="J66" s="354">
        <v>2590500</v>
      </c>
      <c r="K66" s="117" t="str">
        <f t="shared" si="1"/>
        <v>Gross exposure is building up andcrpsses 40% mark</v>
      </c>
      <c r="M66"/>
      <c r="N66"/>
    </row>
    <row r="67" spans="1:14" s="7" customFormat="1" ht="15">
      <c r="A67" s="201" t="s">
        <v>289</v>
      </c>
      <c r="B67" s="235">
        <f>'Open Int.'!K73</f>
        <v>3046400</v>
      </c>
      <c r="C67" s="237">
        <f>'Open Int.'!R73</f>
        <v>44.24896</v>
      </c>
      <c r="D67" s="161">
        <f t="shared" si="0"/>
        <v>0.32777529832673635</v>
      </c>
      <c r="E67" s="243">
        <f>'Open Int.'!B73/'Open Int.'!K73</f>
        <v>0.9954044117647058</v>
      </c>
      <c r="F67" s="228">
        <f>'Open Int.'!E73/'Open Int.'!K73</f>
        <v>0.004595588235294118</v>
      </c>
      <c r="G67" s="244">
        <f>'Open Int.'!H73/'Open Int.'!K73</f>
        <v>0</v>
      </c>
      <c r="H67" s="247">
        <v>9294172</v>
      </c>
      <c r="I67" s="231">
        <v>1857800</v>
      </c>
      <c r="J67" s="354">
        <v>1857800</v>
      </c>
      <c r="K67" s="117" t="str">
        <f t="shared" si="1"/>
        <v>Some sign of build up Gross exposure crosses 30%</v>
      </c>
      <c r="M67"/>
      <c r="N67"/>
    </row>
    <row r="68" spans="1:14" s="7" customFormat="1" ht="15">
      <c r="A68" s="201" t="s">
        <v>195</v>
      </c>
      <c r="B68" s="235">
        <f>'Open Int.'!K74</f>
        <v>20549892</v>
      </c>
      <c r="C68" s="237">
        <f>'Open Int.'!R74</f>
        <v>225.12406686</v>
      </c>
      <c r="D68" s="161">
        <f aca="true" t="shared" si="2" ref="D68:D131">B68/H68</f>
        <v>0.10586903782822607</v>
      </c>
      <c r="E68" s="243">
        <f>'Open Int.'!B74/'Open Int.'!K74</f>
        <v>0.9621713827011841</v>
      </c>
      <c r="F68" s="228">
        <f>'Open Int.'!E74/'Open Int.'!K74</f>
        <v>0.03562111178005218</v>
      </c>
      <c r="G68" s="244">
        <f>'Open Int.'!H74/'Open Int.'!K74</f>
        <v>0.002207505518763797</v>
      </c>
      <c r="H68" s="247">
        <v>194106723</v>
      </c>
      <c r="I68" s="231">
        <v>25432708</v>
      </c>
      <c r="J68" s="354">
        <v>12716354</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290</v>
      </c>
      <c r="B69" s="235">
        <f>'Open Int.'!K75</f>
        <v>7645400</v>
      </c>
      <c r="C69" s="237">
        <f>'Open Int.'!R75</f>
        <v>75.421871</v>
      </c>
      <c r="D69" s="161">
        <f t="shared" si="2"/>
        <v>0.29129534644501487</v>
      </c>
      <c r="E69" s="243">
        <f>'Open Int.'!B75/'Open Int.'!K75</f>
        <v>0.9285845083318074</v>
      </c>
      <c r="F69" s="228">
        <f>'Open Int.'!E75/'Open Int.'!K75</f>
        <v>0.06885185863394983</v>
      </c>
      <c r="G69" s="244">
        <f>'Open Int.'!H75/'Open Int.'!K75</f>
        <v>0.0025636330342428126</v>
      </c>
      <c r="H69" s="247">
        <v>26246214</v>
      </c>
      <c r="I69" s="231">
        <v>5248600</v>
      </c>
      <c r="J69" s="354">
        <v>5135200</v>
      </c>
      <c r="K69" s="117" t="str">
        <f t="shared" si="3"/>
        <v>Gross Exposure is less then 30%</v>
      </c>
      <c r="M69"/>
      <c r="N69"/>
    </row>
    <row r="70" spans="1:14" s="7" customFormat="1" ht="15">
      <c r="A70" s="201" t="s">
        <v>197</v>
      </c>
      <c r="B70" s="235">
        <f>'Open Int.'!K76</f>
        <v>2773550</v>
      </c>
      <c r="C70" s="237">
        <f>'Open Int.'!R76</f>
        <v>96.45020125</v>
      </c>
      <c r="D70" s="161">
        <f t="shared" si="2"/>
        <v>0.06438232051334637</v>
      </c>
      <c r="E70" s="243">
        <f>'Open Int.'!B76/'Open Int.'!K76</f>
        <v>0.9948441528005625</v>
      </c>
      <c r="F70" s="228">
        <f>'Open Int.'!E76/'Open Int.'!K76</f>
        <v>0.005155847199437544</v>
      </c>
      <c r="G70" s="244">
        <f>'Open Int.'!H76/'Open Int.'!K76</f>
        <v>0</v>
      </c>
      <c r="H70" s="247">
        <v>43079373</v>
      </c>
      <c r="I70" s="231">
        <v>8615750</v>
      </c>
      <c r="J70" s="354">
        <v>4307550</v>
      </c>
      <c r="K70" s="117" t="str">
        <f t="shared" si="3"/>
        <v>Gross Exposure is less then 30%</v>
      </c>
      <c r="M70"/>
      <c r="N70"/>
    </row>
    <row r="71" spans="1:14" s="7" customFormat="1" ht="15">
      <c r="A71" s="201" t="s">
        <v>4</v>
      </c>
      <c r="B71" s="235">
        <f>'Open Int.'!K77</f>
        <v>1002000</v>
      </c>
      <c r="C71" s="237">
        <f>'Open Int.'!R77</f>
        <v>182.33394</v>
      </c>
      <c r="D71" s="161">
        <f t="shared" si="2"/>
        <v>0.019801854580041498</v>
      </c>
      <c r="E71" s="243">
        <f>'Open Int.'!B77/'Open Int.'!K77</f>
        <v>1</v>
      </c>
      <c r="F71" s="228">
        <f>'Open Int.'!E77/'Open Int.'!K77</f>
        <v>0</v>
      </c>
      <c r="G71" s="244">
        <f>'Open Int.'!H77/'Open Int.'!K77</f>
        <v>0</v>
      </c>
      <c r="H71" s="247">
        <v>50601321</v>
      </c>
      <c r="I71" s="231">
        <v>1800300</v>
      </c>
      <c r="J71" s="354">
        <v>900150</v>
      </c>
      <c r="K71" s="117" t="str">
        <f t="shared" si="3"/>
        <v>Gross Exposure is less then 30%</v>
      </c>
      <c r="M71"/>
      <c r="N71"/>
    </row>
    <row r="72" spans="1:14" s="7" customFormat="1" ht="15">
      <c r="A72" s="201" t="s">
        <v>79</v>
      </c>
      <c r="B72" s="235">
        <f>'Open Int.'!K78</f>
        <v>1514200</v>
      </c>
      <c r="C72" s="237">
        <f>'Open Int.'!R78</f>
        <v>167.402381</v>
      </c>
      <c r="D72" s="161">
        <f t="shared" si="2"/>
        <v>0.03980748551083241</v>
      </c>
      <c r="E72" s="243">
        <f>'Open Int.'!B78/'Open Int.'!K78</f>
        <v>0.9994716682076344</v>
      </c>
      <c r="F72" s="228">
        <f>'Open Int.'!E78/'Open Int.'!K78</f>
        <v>0.0005283317923656056</v>
      </c>
      <c r="G72" s="244">
        <f>'Open Int.'!H78/'Open Int.'!K78</f>
        <v>0</v>
      </c>
      <c r="H72" s="247">
        <v>38038072</v>
      </c>
      <c r="I72" s="231">
        <v>2929200</v>
      </c>
      <c r="J72" s="354">
        <v>1464600</v>
      </c>
      <c r="K72" s="117" t="str">
        <f t="shared" si="3"/>
        <v>Gross Exposure is less then 30%</v>
      </c>
      <c r="M72"/>
      <c r="N72"/>
    </row>
    <row r="73" spans="1:14" s="7" customFormat="1" ht="15">
      <c r="A73" s="201" t="s">
        <v>196</v>
      </c>
      <c r="B73" s="235">
        <f>'Open Int.'!K79</f>
        <v>1401600</v>
      </c>
      <c r="C73" s="237">
        <f>'Open Int.'!R79</f>
        <v>98.28019200000001</v>
      </c>
      <c r="D73" s="161">
        <f t="shared" si="2"/>
        <v>0.07790382679204648</v>
      </c>
      <c r="E73" s="243">
        <f>'Open Int.'!B79/'Open Int.'!K79</f>
        <v>0.9971461187214612</v>
      </c>
      <c r="F73" s="228">
        <f>'Open Int.'!E79/'Open Int.'!K79</f>
        <v>0.00228310502283105</v>
      </c>
      <c r="G73" s="244">
        <f>'Open Int.'!H79/'Open Int.'!K79</f>
        <v>0.0005707762557077625</v>
      </c>
      <c r="H73" s="247">
        <v>17991414</v>
      </c>
      <c r="I73" s="231">
        <v>3598000</v>
      </c>
      <c r="J73" s="354">
        <v>1798800</v>
      </c>
      <c r="K73" s="117" t="str">
        <f t="shared" si="3"/>
        <v>Gross Exposure is less then 30%</v>
      </c>
      <c r="M73"/>
      <c r="N73"/>
    </row>
    <row r="74" spans="1:14" s="7" customFormat="1" ht="15">
      <c r="A74" s="201" t="s">
        <v>5</v>
      </c>
      <c r="B74" s="235">
        <f>'Open Int.'!K80</f>
        <v>33858660</v>
      </c>
      <c r="C74" s="237">
        <f>'Open Int.'!R80</f>
        <v>518.037498</v>
      </c>
      <c r="D74" s="161">
        <f t="shared" si="2"/>
        <v>0.23363438169905482</v>
      </c>
      <c r="E74" s="243">
        <f>'Open Int.'!B80/'Open Int.'!K80</f>
        <v>0.8806293574524213</v>
      </c>
      <c r="F74" s="228">
        <f>'Open Int.'!E80/'Open Int.'!K80</f>
        <v>0.09694742792538157</v>
      </c>
      <c r="G74" s="244">
        <f>'Open Int.'!H80/'Open Int.'!K80</f>
        <v>0.0224232146221971</v>
      </c>
      <c r="H74" s="247">
        <v>144921564</v>
      </c>
      <c r="I74" s="231">
        <v>20540410</v>
      </c>
      <c r="J74" s="354">
        <v>10270205</v>
      </c>
      <c r="K74" s="117" t="str">
        <f t="shared" si="3"/>
        <v>Gross Exposure is less then 30%</v>
      </c>
      <c r="M74"/>
      <c r="N74"/>
    </row>
    <row r="75" spans="1:14" s="7" customFormat="1" ht="15">
      <c r="A75" s="201" t="s">
        <v>198</v>
      </c>
      <c r="B75" s="235">
        <f>'Open Int.'!K81</f>
        <v>10816000</v>
      </c>
      <c r="C75" s="237">
        <f>'Open Int.'!R81</f>
        <v>207.18048000000002</v>
      </c>
      <c r="D75" s="161">
        <f t="shared" si="2"/>
        <v>0.05044858404243655</v>
      </c>
      <c r="E75" s="243">
        <f>'Open Int.'!B81/'Open Int.'!K81</f>
        <v>0.8813794378698225</v>
      </c>
      <c r="F75" s="228">
        <f>'Open Int.'!E81/'Open Int.'!K81</f>
        <v>0.09911242603550297</v>
      </c>
      <c r="G75" s="244">
        <f>'Open Int.'!H81/'Open Int.'!K81</f>
        <v>0.019508136094674555</v>
      </c>
      <c r="H75" s="247">
        <v>214396503</v>
      </c>
      <c r="I75" s="231">
        <v>15052000</v>
      </c>
      <c r="J75" s="354">
        <v>7526000</v>
      </c>
      <c r="K75" s="117" t="str">
        <f t="shared" si="3"/>
        <v>Gross Exposure is less then 30%</v>
      </c>
      <c r="M75"/>
      <c r="N75"/>
    </row>
    <row r="76" spans="1:14" s="7" customFormat="1" ht="15">
      <c r="A76" s="201" t="s">
        <v>199</v>
      </c>
      <c r="B76" s="235">
        <f>'Open Int.'!K82</f>
        <v>3578900</v>
      </c>
      <c r="C76" s="237">
        <f>'Open Int.'!R82</f>
        <v>97.29239650000001</v>
      </c>
      <c r="D76" s="161">
        <f t="shared" si="2"/>
        <v>0.10763398610252732</v>
      </c>
      <c r="E76" s="243">
        <f>'Open Int.'!B82/'Open Int.'!K82</f>
        <v>0.9680348710497639</v>
      </c>
      <c r="F76" s="228">
        <f>'Open Int.'!E82/'Open Int.'!K82</f>
        <v>0.025426807119505995</v>
      </c>
      <c r="G76" s="244">
        <f>'Open Int.'!H82/'Open Int.'!K82</f>
        <v>0.006538321830730113</v>
      </c>
      <c r="H76" s="247">
        <v>33250650</v>
      </c>
      <c r="I76" s="231">
        <v>6649500</v>
      </c>
      <c r="J76" s="354">
        <v>3324100</v>
      </c>
      <c r="K76" s="117" t="str">
        <f t="shared" si="3"/>
        <v>Gross Exposure is less then 30%</v>
      </c>
      <c r="M76"/>
      <c r="N76"/>
    </row>
    <row r="77" spans="1:14" s="7" customFormat="1" ht="15">
      <c r="A77" s="193" t="s">
        <v>401</v>
      </c>
      <c r="B77" s="235">
        <f>'Open Int.'!K83</f>
        <v>265750</v>
      </c>
      <c r="C77" s="237">
        <f>'Open Int.'!R83</f>
        <v>14.49267625</v>
      </c>
      <c r="D77" s="161">
        <f t="shared" si="2"/>
        <v>0.09478035744410099</v>
      </c>
      <c r="E77" s="243">
        <f>'Open Int.'!B83/'Open Int.'!K83</f>
        <v>1</v>
      </c>
      <c r="F77" s="228">
        <f>'Open Int.'!E83/'Open Int.'!K83</f>
        <v>0</v>
      </c>
      <c r="G77" s="244">
        <f>'Open Int.'!H83/'Open Int.'!K83</f>
        <v>0</v>
      </c>
      <c r="H77" s="247">
        <v>2803851</v>
      </c>
      <c r="I77" s="231">
        <v>560750</v>
      </c>
      <c r="J77" s="354">
        <v>560750</v>
      </c>
      <c r="K77" s="117" t="str">
        <f t="shared" si="3"/>
        <v>Gross Exposure is less then 30%</v>
      </c>
      <c r="M77"/>
      <c r="N77"/>
    </row>
    <row r="78" spans="1:14" s="7" customFormat="1" ht="15">
      <c r="A78" s="201" t="s">
        <v>417</v>
      </c>
      <c r="B78" s="235">
        <f>'Open Int.'!K84</f>
        <v>10012500</v>
      </c>
      <c r="C78" s="237">
        <f>'Open Int.'!R84</f>
        <v>55.4191875</v>
      </c>
      <c r="D78" s="161">
        <f t="shared" si="2"/>
        <v>0.2654468175809702</v>
      </c>
      <c r="E78" s="243">
        <f>'Open Int.'!B84/'Open Int.'!K84</f>
        <v>0.954307116104869</v>
      </c>
      <c r="F78" s="228">
        <f>'Open Int.'!E84/'Open Int.'!K84</f>
        <v>0.043820224719101124</v>
      </c>
      <c r="G78" s="244">
        <f>'Open Int.'!H84/'Open Int.'!K84</f>
        <v>0.0018726591760299626</v>
      </c>
      <c r="H78" s="247">
        <v>37719420</v>
      </c>
      <c r="I78" s="231">
        <v>7541250</v>
      </c>
      <c r="J78" s="354">
        <v>7541250</v>
      </c>
      <c r="K78" s="117" t="str">
        <f t="shared" si="3"/>
        <v>Gross Exposure is less then 30%</v>
      </c>
      <c r="M78"/>
      <c r="N78"/>
    </row>
    <row r="79" spans="1:14" s="7" customFormat="1" ht="15">
      <c r="A79" s="201" t="s">
        <v>43</v>
      </c>
      <c r="B79" s="235">
        <f>'Open Int.'!K85</f>
        <v>628200</v>
      </c>
      <c r="C79" s="237">
        <f>'Open Int.'!R85</f>
        <v>150.89364</v>
      </c>
      <c r="D79" s="161">
        <f t="shared" si="2"/>
        <v>0.19871094105857703</v>
      </c>
      <c r="E79" s="243">
        <f>'Open Int.'!B85/'Open Int.'!K85</f>
        <v>0.9990448901623686</v>
      </c>
      <c r="F79" s="228">
        <f>'Open Int.'!E85/'Open Int.'!K85</f>
        <v>0.0007163323782234957</v>
      </c>
      <c r="G79" s="244">
        <f>'Open Int.'!H85/'Open Int.'!K85</f>
        <v>0.0002387774594078319</v>
      </c>
      <c r="H79" s="247">
        <v>3161376</v>
      </c>
      <c r="I79" s="231">
        <v>632250</v>
      </c>
      <c r="J79" s="354">
        <v>316050</v>
      </c>
      <c r="K79" s="117" t="str">
        <f t="shared" si="3"/>
        <v>Gross Exposure is less then 30%</v>
      </c>
      <c r="M79"/>
      <c r="N79"/>
    </row>
    <row r="80" spans="1:14" s="7" customFormat="1" ht="15">
      <c r="A80" s="201" t="s">
        <v>200</v>
      </c>
      <c r="B80" s="235">
        <f>'Open Int.'!K86</f>
        <v>8177400</v>
      </c>
      <c r="C80" s="237">
        <f>'Open Int.'!R86</f>
        <v>743.407434</v>
      </c>
      <c r="D80" s="161">
        <f t="shared" si="2"/>
        <v>0.061880975522167175</v>
      </c>
      <c r="E80" s="243">
        <f>'Open Int.'!B86/'Open Int.'!K86</f>
        <v>0.9619072076699196</v>
      </c>
      <c r="F80" s="228">
        <f>'Open Int.'!E86/'Open Int.'!K86</f>
        <v>0.032057866803629514</v>
      </c>
      <c r="G80" s="244">
        <f>'Open Int.'!H86/'Open Int.'!K86</f>
        <v>0.0060349255264509506</v>
      </c>
      <c r="H80" s="247">
        <v>132147238</v>
      </c>
      <c r="I80" s="231">
        <v>3464650</v>
      </c>
      <c r="J80" s="354">
        <v>1732150</v>
      </c>
      <c r="K80" s="117" t="str">
        <f t="shared" si="3"/>
        <v>Gross Exposure is less then 30%</v>
      </c>
      <c r="M80"/>
      <c r="N80"/>
    </row>
    <row r="81" spans="1:14" s="7" customFormat="1" ht="15">
      <c r="A81" s="201" t="s">
        <v>141</v>
      </c>
      <c r="B81" s="235">
        <f>'Open Int.'!K87</f>
        <v>57998400</v>
      </c>
      <c r="C81" s="237">
        <f>'Open Int.'!R87</f>
        <v>588.393768</v>
      </c>
      <c r="D81" s="161">
        <f t="shared" si="2"/>
        <v>0.8465039233547199</v>
      </c>
      <c r="E81" s="243">
        <f>'Open Int.'!B87/'Open Int.'!K87</f>
        <v>0.871017131507076</v>
      </c>
      <c r="F81" s="228">
        <f>'Open Int.'!E87/'Open Int.'!K87</f>
        <v>0.10506496730944302</v>
      </c>
      <c r="G81" s="244">
        <f>'Open Int.'!H87/'Open Int.'!K87</f>
        <v>0.023917901183480923</v>
      </c>
      <c r="H81" s="247">
        <v>68515217</v>
      </c>
      <c r="I81" s="231">
        <v>13701600</v>
      </c>
      <c r="J81" s="354">
        <v>6849600</v>
      </c>
      <c r="K81" s="117" t="str">
        <f t="shared" si="3"/>
        <v>Gross exposure has crossed 80%,Margin double</v>
      </c>
      <c r="M81"/>
      <c r="N81"/>
    </row>
    <row r="82" spans="1:14" s="7" customFormat="1" ht="15">
      <c r="A82" s="201" t="s">
        <v>398</v>
      </c>
      <c r="B82" s="235">
        <f>'Open Int.'!K88</f>
        <v>38477700</v>
      </c>
      <c r="C82" s="237">
        <f>'Open Int.'!R88</f>
        <v>465.7725585</v>
      </c>
      <c r="D82" s="161">
        <f t="shared" si="2"/>
        <v>0.1725589217095575</v>
      </c>
      <c r="E82" s="243">
        <f>'Open Int.'!B88/'Open Int.'!K88</f>
        <v>0.832994175847309</v>
      </c>
      <c r="F82" s="228">
        <f>'Open Int.'!E88/'Open Int.'!K88</f>
        <v>0.15514700722756297</v>
      </c>
      <c r="G82" s="244">
        <f>'Open Int.'!H88/'Open Int.'!K88</f>
        <v>0.01185881692512806</v>
      </c>
      <c r="H82" s="247">
        <v>222982965</v>
      </c>
      <c r="I82" s="231">
        <v>26268300</v>
      </c>
      <c r="J82" s="354">
        <v>13132800</v>
      </c>
      <c r="K82" s="117" t="str">
        <f t="shared" si="3"/>
        <v>Gross Exposure is less then 30%</v>
      </c>
      <c r="M82"/>
      <c r="N82"/>
    </row>
    <row r="83" spans="1:14" s="7" customFormat="1" ht="15">
      <c r="A83" s="201" t="s">
        <v>184</v>
      </c>
      <c r="B83" s="235">
        <f>'Open Int.'!K89</f>
        <v>13932850</v>
      </c>
      <c r="C83" s="237">
        <f>'Open Int.'!R89</f>
        <v>156.95355525</v>
      </c>
      <c r="D83" s="161">
        <f t="shared" si="2"/>
        <v>0.061872736894688786</v>
      </c>
      <c r="E83" s="243">
        <f>'Open Int.'!B89/'Open Int.'!K89</f>
        <v>0.8551767944103325</v>
      </c>
      <c r="F83" s="228">
        <f>'Open Int.'!E89/'Open Int.'!K89</f>
        <v>0.1276730891382596</v>
      </c>
      <c r="G83" s="244">
        <f>'Open Int.'!H89/'Open Int.'!K89</f>
        <v>0.017150116451408005</v>
      </c>
      <c r="H83" s="247">
        <v>225185610</v>
      </c>
      <c r="I83" s="231">
        <v>31231650</v>
      </c>
      <c r="J83" s="354">
        <v>15614350</v>
      </c>
      <c r="K83" s="117" t="str">
        <f t="shared" si="3"/>
        <v>Gross Exposure is less then 30%</v>
      </c>
      <c r="M83"/>
      <c r="N83"/>
    </row>
    <row r="84" spans="1:14" s="7" customFormat="1" ht="15">
      <c r="A84" s="201" t="s">
        <v>175</v>
      </c>
      <c r="B84" s="235">
        <f>'Open Int.'!K90</f>
        <v>129724875</v>
      </c>
      <c r="C84" s="237">
        <f>'Open Int.'!R90</f>
        <v>648.624375</v>
      </c>
      <c r="D84" s="161">
        <f t="shared" si="2"/>
        <v>1.01557694157674</v>
      </c>
      <c r="E84" s="243">
        <f>'Open Int.'!B90/'Open Int.'!K90</f>
        <v>0.8217689552601226</v>
      </c>
      <c r="F84" s="228">
        <f>'Open Int.'!E90/'Open Int.'!K90</f>
        <v>0.15030656225338432</v>
      </c>
      <c r="G84" s="244">
        <f>'Open Int.'!H90/'Open Int.'!K90</f>
        <v>0.027924482486493048</v>
      </c>
      <c r="H84" s="247">
        <v>127735152</v>
      </c>
      <c r="I84" s="231">
        <v>25546500</v>
      </c>
      <c r="J84" s="354">
        <v>12773250</v>
      </c>
      <c r="K84" s="117" t="str">
        <f t="shared" si="3"/>
        <v>Gross exposure has crossed 80%,Margin double</v>
      </c>
      <c r="M84"/>
      <c r="N84"/>
    </row>
    <row r="85" spans="1:14" s="7" customFormat="1" ht="15">
      <c r="A85" s="201" t="s">
        <v>142</v>
      </c>
      <c r="B85" s="235">
        <f>'Open Int.'!K91</f>
        <v>11555250</v>
      </c>
      <c r="C85" s="237">
        <f>'Open Int.'!R91</f>
        <v>165.29785125000004</v>
      </c>
      <c r="D85" s="161">
        <f t="shared" si="2"/>
        <v>0.1386166748617279</v>
      </c>
      <c r="E85" s="243">
        <f>'Open Int.'!B91/'Open Int.'!K91</f>
        <v>0.971830985915493</v>
      </c>
      <c r="F85" s="228">
        <f>'Open Int.'!E91/'Open Int.'!K91</f>
        <v>0.026957443586248676</v>
      </c>
      <c r="G85" s="244">
        <f>'Open Int.'!H91/'Open Int.'!K91</f>
        <v>0.0012115704982583674</v>
      </c>
      <c r="H85" s="247">
        <v>83361183</v>
      </c>
      <c r="I85" s="231">
        <v>16670500</v>
      </c>
      <c r="J85" s="354">
        <v>8335250</v>
      </c>
      <c r="K85" s="117" t="str">
        <f t="shared" si="3"/>
        <v>Gross Exposure is less then 30%</v>
      </c>
      <c r="M85"/>
      <c r="N85"/>
    </row>
    <row r="86" spans="1:14" s="7" customFormat="1" ht="15">
      <c r="A86" s="201" t="s">
        <v>176</v>
      </c>
      <c r="B86" s="235">
        <f>'Open Int.'!K92</f>
        <v>10261650</v>
      </c>
      <c r="C86" s="237">
        <f>'Open Int.'!R92</f>
        <v>173.1140355</v>
      </c>
      <c r="D86" s="161">
        <f t="shared" si="2"/>
        <v>0.3312658052299816</v>
      </c>
      <c r="E86" s="243">
        <f>'Open Int.'!B92/'Open Int.'!K92</f>
        <v>0.9560548254910273</v>
      </c>
      <c r="F86" s="228">
        <f>'Open Int.'!E92/'Open Int.'!K92</f>
        <v>0.03857566765578635</v>
      </c>
      <c r="G86" s="244">
        <f>'Open Int.'!H92/'Open Int.'!K92</f>
        <v>0.005369506853186379</v>
      </c>
      <c r="H86" s="247">
        <v>30977088</v>
      </c>
      <c r="I86" s="231">
        <v>6194400</v>
      </c>
      <c r="J86" s="354">
        <v>3097200</v>
      </c>
      <c r="K86" s="117" t="str">
        <f t="shared" si="3"/>
        <v>Some sign of build up Gross exposure crosses 30%</v>
      </c>
      <c r="M86"/>
      <c r="N86"/>
    </row>
    <row r="87" spans="1:14" s="7" customFormat="1" ht="15">
      <c r="A87" s="201" t="s">
        <v>418</v>
      </c>
      <c r="B87" s="235">
        <f>'Open Int.'!K93</f>
        <v>1266000</v>
      </c>
      <c r="C87" s="237">
        <f>'Open Int.'!R93</f>
        <v>75.86505</v>
      </c>
      <c r="D87" s="161">
        <f t="shared" si="2"/>
        <v>0.18795376693643823</v>
      </c>
      <c r="E87" s="243">
        <f>'Open Int.'!B93/'Open Int.'!K93</f>
        <v>0.9996050552922591</v>
      </c>
      <c r="F87" s="228">
        <f>'Open Int.'!E93/'Open Int.'!K93</f>
        <v>0.00039494470774091627</v>
      </c>
      <c r="G87" s="244">
        <f>'Open Int.'!H93/'Open Int.'!K93</f>
        <v>0</v>
      </c>
      <c r="H87" s="247">
        <v>6735699</v>
      </c>
      <c r="I87" s="231">
        <v>1347000</v>
      </c>
      <c r="J87" s="354">
        <v>1158500</v>
      </c>
      <c r="K87" s="117" t="str">
        <f t="shared" si="3"/>
        <v>Gross Exposure is less then 30%</v>
      </c>
      <c r="M87"/>
      <c r="N87"/>
    </row>
    <row r="88" spans="1:14" s="7" customFormat="1" ht="15">
      <c r="A88" s="201" t="s">
        <v>397</v>
      </c>
      <c r="B88" s="235">
        <f>'Open Int.'!K94</f>
        <v>1922800</v>
      </c>
      <c r="C88" s="237">
        <f>'Open Int.'!R94</f>
        <v>23.21781</v>
      </c>
      <c r="D88" s="161">
        <f t="shared" si="2"/>
        <v>0.11185573007562537</v>
      </c>
      <c r="E88" s="243">
        <f>'Open Int.'!B94/'Open Int.'!K94</f>
        <v>0.9977116704805492</v>
      </c>
      <c r="F88" s="228">
        <f>'Open Int.'!E94/'Open Int.'!K94</f>
        <v>0.002288329519450801</v>
      </c>
      <c r="G88" s="244">
        <f>'Open Int.'!H94/'Open Int.'!K94</f>
        <v>0</v>
      </c>
      <c r="H88" s="247">
        <v>17190000</v>
      </c>
      <c r="I88" s="231">
        <v>3436400</v>
      </c>
      <c r="J88" s="354">
        <v>3436400</v>
      </c>
      <c r="K88" s="117" t="str">
        <f t="shared" si="3"/>
        <v>Gross Exposure is less then 30%</v>
      </c>
      <c r="M88"/>
      <c r="N88"/>
    </row>
    <row r="89" spans="1:14" s="7" customFormat="1" ht="15">
      <c r="A89" s="201" t="s">
        <v>167</v>
      </c>
      <c r="B89" s="235">
        <f>'Open Int.'!K95</f>
        <v>11788700</v>
      </c>
      <c r="C89" s="237">
        <f>'Open Int.'!R95</f>
        <v>53.756472</v>
      </c>
      <c r="D89" s="161">
        <f t="shared" si="2"/>
        <v>0.2957264446976974</v>
      </c>
      <c r="E89" s="243">
        <f>'Open Int.'!B95/'Open Int.'!K95</f>
        <v>0.9304376224689745</v>
      </c>
      <c r="F89" s="228">
        <f>'Open Int.'!E95/'Open Int.'!K95</f>
        <v>0.06694970607446114</v>
      </c>
      <c r="G89" s="244">
        <f>'Open Int.'!H95/'Open Int.'!K95</f>
        <v>0.002612671456564337</v>
      </c>
      <c r="H89" s="247">
        <v>39863530</v>
      </c>
      <c r="I89" s="231">
        <v>7969500</v>
      </c>
      <c r="J89" s="354">
        <v>7969500</v>
      </c>
      <c r="K89" s="117" t="str">
        <f t="shared" si="3"/>
        <v>Gross Exposure is less then 30%</v>
      </c>
      <c r="M89"/>
      <c r="N89"/>
    </row>
    <row r="90" spans="1:14" s="7" customFormat="1" ht="15">
      <c r="A90" s="201" t="s">
        <v>201</v>
      </c>
      <c r="B90" s="235">
        <f>'Open Int.'!K96</f>
        <v>7220800</v>
      </c>
      <c r="C90" s="237">
        <f>'Open Int.'!R96</f>
        <v>1413.218872</v>
      </c>
      <c r="D90" s="161">
        <f t="shared" si="2"/>
        <v>0.0982234609582215</v>
      </c>
      <c r="E90" s="243">
        <f>'Open Int.'!B96/'Open Int.'!K96</f>
        <v>0.8748061156658542</v>
      </c>
      <c r="F90" s="228">
        <f>'Open Int.'!E96/'Open Int.'!K96</f>
        <v>0.10123532018612896</v>
      </c>
      <c r="G90" s="244">
        <f>'Open Int.'!H96/'Open Int.'!K96</f>
        <v>0.02395856414801684</v>
      </c>
      <c r="H90" s="247">
        <v>73514005</v>
      </c>
      <c r="I90" s="231">
        <v>1462800</v>
      </c>
      <c r="J90" s="354">
        <v>731400</v>
      </c>
      <c r="K90" s="117" t="str">
        <f t="shared" si="3"/>
        <v>Gross Exposure is less then 30%</v>
      </c>
      <c r="M90"/>
      <c r="N90"/>
    </row>
    <row r="91" spans="1:14" s="7" customFormat="1" ht="15">
      <c r="A91" s="201" t="s">
        <v>143</v>
      </c>
      <c r="B91" s="235">
        <f>'Open Int.'!K97</f>
        <v>2121050</v>
      </c>
      <c r="C91" s="237">
        <f>'Open Int.'!R97</f>
        <v>23.7345495</v>
      </c>
      <c r="D91" s="161">
        <f t="shared" si="2"/>
        <v>0.050214251893939396</v>
      </c>
      <c r="E91" s="243">
        <f>'Open Int.'!B97/'Open Int.'!K97</f>
        <v>1</v>
      </c>
      <c r="F91" s="228">
        <f>'Open Int.'!E97/'Open Int.'!K97</f>
        <v>0</v>
      </c>
      <c r="G91" s="244">
        <f>'Open Int.'!H97/'Open Int.'!K97</f>
        <v>0</v>
      </c>
      <c r="H91" s="247">
        <v>42240000</v>
      </c>
      <c r="I91" s="231">
        <v>8445850</v>
      </c>
      <c r="J91" s="354">
        <v>4268650</v>
      </c>
      <c r="K91" s="117" t="str">
        <f t="shared" si="3"/>
        <v>Gross Exposure is less then 30%</v>
      </c>
      <c r="M91"/>
      <c r="N91"/>
    </row>
    <row r="92" spans="1:14" s="7" customFormat="1" ht="15">
      <c r="A92" s="201" t="s">
        <v>90</v>
      </c>
      <c r="B92" s="235">
        <f>'Open Int.'!K98</f>
        <v>1598400</v>
      </c>
      <c r="C92" s="237">
        <f>'Open Int.'!R98</f>
        <v>70.345584</v>
      </c>
      <c r="D92" s="161">
        <f t="shared" si="2"/>
        <v>0.03806904487210037</v>
      </c>
      <c r="E92" s="243">
        <f>'Open Int.'!B98/'Open Int.'!K98</f>
        <v>0.9977477477477478</v>
      </c>
      <c r="F92" s="228">
        <f>'Open Int.'!E98/'Open Int.'!K98</f>
        <v>0.0022522522522522522</v>
      </c>
      <c r="G92" s="244">
        <f>'Open Int.'!H98/'Open Int.'!K98</f>
        <v>0</v>
      </c>
      <c r="H92" s="247">
        <v>41986869</v>
      </c>
      <c r="I92" s="231">
        <v>6801600</v>
      </c>
      <c r="J92" s="354">
        <v>3400800</v>
      </c>
      <c r="K92" s="117" t="str">
        <f t="shared" si="3"/>
        <v>Gross Exposure is less then 30%</v>
      </c>
      <c r="M92"/>
      <c r="N92"/>
    </row>
    <row r="93" spans="1:14" s="7" customFormat="1" ht="15">
      <c r="A93" s="201" t="s">
        <v>35</v>
      </c>
      <c r="B93" s="235">
        <f>'Open Int.'!K99</f>
        <v>1774300</v>
      </c>
      <c r="C93" s="237">
        <f>'Open Int.'!R99</f>
        <v>59.7495525</v>
      </c>
      <c r="D93" s="161">
        <f t="shared" si="2"/>
        <v>0.056139876157515145</v>
      </c>
      <c r="E93" s="243">
        <f>'Open Int.'!B99/'Open Int.'!K99</f>
        <v>0.9962802231866088</v>
      </c>
      <c r="F93" s="228">
        <f>'Open Int.'!E99/'Open Int.'!K99</f>
        <v>0.0012399256044637321</v>
      </c>
      <c r="G93" s="244">
        <f>'Open Int.'!H99/'Open Int.'!K99</f>
        <v>0.0024798512089274642</v>
      </c>
      <c r="H93" s="247">
        <v>31604986</v>
      </c>
      <c r="I93" s="231">
        <v>6320600</v>
      </c>
      <c r="J93" s="354">
        <v>3160300</v>
      </c>
      <c r="K93" s="117" t="str">
        <f t="shared" si="3"/>
        <v>Gross Exposure is less then 30%</v>
      </c>
      <c r="M93"/>
      <c r="N93"/>
    </row>
    <row r="94" spans="1:14" s="7" customFormat="1" ht="15">
      <c r="A94" s="201" t="s">
        <v>6</v>
      </c>
      <c r="B94" s="235">
        <f>'Open Int.'!K100</f>
        <v>16625250</v>
      </c>
      <c r="C94" s="237">
        <f>'Open Int.'!R100</f>
        <v>257.5251225</v>
      </c>
      <c r="D94" s="161">
        <f t="shared" si="2"/>
        <v>0.022426493820285387</v>
      </c>
      <c r="E94" s="243">
        <f>'Open Int.'!B100/'Open Int.'!K100</f>
        <v>0.9087833265665178</v>
      </c>
      <c r="F94" s="228">
        <f>'Open Int.'!E100/'Open Int.'!K100</f>
        <v>0.07538232507781838</v>
      </c>
      <c r="G94" s="244">
        <f>'Open Int.'!H100/'Open Int.'!K100</f>
        <v>0.015834348355663823</v>
      </c>
      <c r="H94" s="247">
        <v>741321855</v>
      </c>
      <c r="I94" s="231">
        <v>18742500</v>
      </c>
      <c r="J94" s="354">
        <v>9371250</v>
      </c>
      <c r="K94" s="117" t="str">
        <f t="shared" si="3"/>
        <v>Gross Exposure is less then 30%</v>
      </c>
      <c r="M94"/>
      <c r="N94"/>
    </row>
    <row r="95" spans="1:14" s="7" customFormat="1" ht="15">
      <c r="A95" s="201" t="s">
        <v>177</v>
      </c>
      <c r="B95" s="235">
        <f>'Open Int.'!K101</f>
        <v>5225500</v>
      </c>
      <c r="C95" s="237">
        <f>'Open Int.'!R101</f>
        <v>183.51956</v>
      </c>
      <c r="D95" s="161">
        <f t="shared" si="2"/>
        <v>0.22387045562896565</v>
      </c>
      <c r="E95" s="243">
        <f>'Open Int.'!B101/'Open Int.'!K101</f>
        <v>0.9781839058463305</v>
      </c>
      <c r="F95" s="228">
        <f>'Open Int.'!E101/'Open Int.'!K101</f>
        <v>0.01856281695531528</v>
      </c>
      <c r="G95" s="244">
        <f>'Open Int.'!H101/'Open Int.'!K101</f>
        <v>0.0032532771983542243</v>
      </c>
      <c r="H95" s="247">
        <v>23341624</v>
      </c>
      <c r="I95" s="231">
        <v>4668000</v>
      </c>
      <c r="J95" s="354">
        <v>2334000</v>
      </c>
      <c r="K95" s="117" t="str">
        <f t="shared" si="3"/>
        <v>Gross Exposure is less then 30%</v>
      </c>
      <c r="M95"/>
      <c r="N95"/>
    </row>
    <row r="96" spans="1:14" s="7" customFormat="1" ht="15">
      <c r="A96" s="201" t="s">
        <v>168</v>
      </c>
      <c r="B96" s="235">
        <f>'Open Int.'!K102</f>
        <v>151500</v>
      </c>
      <c r="C96" s="237">
        <f>'Open Int.'!R102</f>
        <v>9.9982425</v>
      </c>
      <c r="D96" s="161">
        <f t="shared" si="2"/>
        <v>0.033366464874803076</v>
      </c>
      <c r="E96" s="243">
        <f>'Open Int.'!B102/'Open Int.'!K102</f>
        <v>1</v>
      </c>
      <c r="F96" s="228">
        <f>'Open Int.'!E102/'Open Int.'!K102</f>
        <v>0</v>
      </c>
      <c r="G96" s="244">
        <f>'Open Int.'!H102/'Open Int.'!K102</f>
        <v>0</v>
      </c>
      <c r="H96" s="247">
        <v>4540487</v>
      </c>
      <c r="I96" s="231">
        <v>907800</v>
      </c>
      <c r="J96" s="354">
        <v>680400</v>
      </c>
      <c r="K96" s="117" t="str">
        <f t="shared" si="3"/>
        <v>Gross Exposure is less then 30%</v>
      </c>
      <c r="M96"/>
      <c r="N96"/>
    </row>
    <row r="97" spans="1:14" s="7" customFormat="1" ht="15">
      <c r="A97" s="201" t="s">
        <v>132</v>
      </c>
      <c r="B97" s="235">
        <f>'Open Int.'!K103</f>
        <v>1588400</v>
      </c>
      <c r="C97" s="237">
        <f>'Open Int.'!R103</f>
        <v>122.934218</v>
      </c>
      <c r="D97" s="161">
        <f t="shared" si="2"/>
        <v>0.45997248968363136</v>
      </c>
      <c r="E97" s="243">
        <f>'Open Int.'!B103/'Open Int.'!K103</f>
        <v>0.9957189624779652</v>
      </c>
      <c r="F97" s="228">
        <f>'Open Int.'!E103/'Open Int.'!K103</f>
        <v>0.0035255603122639136</v>
      </c>
      <c r="G97" s="244">
        <f>'Open Int.'!H103/'Open Int.'!K103</f>
        <v>0.0007554772097708386</v>
      </c>
      <c r="H97" s="247">
        <v>3453250</v>
      </c>
      <c r="I97" s="231">
        <v>690400</v>
      </c>
      <c r="J97" s="354">
        <v>690400</v>
      </c>
      <c r="K97" s="117" t="str">
        <f t="shared" si="3"/>
        <v>Gross exposure is building up andcrpsses 40% mark</v>
      </c>
      <c r="M97"/>
      <c r="N97"/>
    </row>
    <row r="98" spans="1:14" s="7" customFormat="1" ht="15">
      <c r="A98" s="201" t="s">
        <v>144</v>
      </c>
      <c r="B98" s="235">
        <f>'Open Int.'!K104</f>
        <v>259000</v>
      </c>
      <c r="C98" s="237">
        <f>'Open Int.'!R104</f>
        <v>91.61866</v>
      </c>
      <c r="D98" s="161">
        <f t="shared" si="2"/>
        <v>0.10268735585609338</v>
      </c>
      <c r="E98" s="243">
        <f>'Open Int.'!B104/'Open Int.'!K104</f>
        <v>1</v>
      </c>
      <c r="F98" s="228">
        <f>'Open Int.'!E104/'Open Int.'!K104</f>
        <v>0</v>
      </c>
      <c r="G98" s="244">
        <f>'Open Int.'!H104/'Open Int.'!K104</f>
        <v>0</v>
      </c>
      <c r="H98" s="247">
        <v>2522219</v>
      </c>
      <c r="I98" s="231">
        <v>504375</v>
      </c>
      <c r="J98" s="354">
        <v>252125</v>
      </c>
      <c r="K98" s="117" t="str">
        <f t="shared" si="3"/>
        <v>Gross Exposure is less then 30%</v>
      </c>
      <c r="M98"/>
      <c r="N98"/>
    </row>
    <row r="99" spans="1:14" s="7" customFormat="1" ht="15">
      <c r="A99" s="201" t="s">
        <v>291</v>
      </c>
      <c r="B99" s="235">
        <f>'Open Int.'!K105</f>
        <v>1118100</v>
      </c>
      <c r="C99" s="237">
        <f>'Open Int.'!R105</f>
        <v>73.716333</v>
      </c>
      <c r="D99" s="161">
        <f t="shared" si="2"/>
        <v>0.04873552432663707</v>
      </c>
      <c r="E99" s="243">
        <f>'Open Int.'!B105/'Open Int.'!K105</f>
        <v>0.9997316876844647</v>
      </c>
      <c r="F99" s="228">
        <f>'Open Int.'!E105/'Open Int.'!K105</f>
        <v>0.00026831231553528306</v>
      </c>
      <c r="G99" s="244">
        <f>'Open Int.'!H105/'Open Int.'!K105</f>
        <v>0</v>
      </c>
      <c r="H99" s="247">
        <v>22942197</v>
      </c>
      <c r="I99" s="231">
        <v>4588200</v>
      </c>
      <c r="J99" s="354">
        <v>2294100</v>
      </c>
      <c r="K99" s="117" t="str">
        <f t="shared" si="3"/>
        <v>Gross Exposure is less then 30%</v>
      </c>
      <c r="M99"/>
      <c r="N99"/>
    </row>
    <row r="100" spans="1:14" s="7" customFormat="1" ht="15">
      <c r="A100" s="201" t="s">
        <v>133</v>
      </c>
      <c r="B100" s="235">
        <f>'Open Int.'!K106</f>
        <v>29981250</v>
      </c>
      <c r="C100" s="237">
        <f>'Open Int.'!R106</f>
        <v>102.98559375</v>
      </c>
      <c r="D100" s="161">
        <f t="shared" si="2"/>
        <v>0.8328125</v>
      </c>
      <c r="E100" s="243">
        <f>'Open Int.'!B106/'Open Int.'!K106</f>
        <v>0.8180112570356473</v>
      </c>
      <c r="F100" s="228">
        <f>'Open Int.'!E106/'Open Int.'!K106</f>
        <v>0.1665624348551178</v>
      </c>
      <c r="G100" s="244">
        <f>'Open Int.'!H106/'Open Int.'!K106</f>
        <v>0.015426308109234938</v>
      </c>
      <c r="H100" s="247">
        <v>36000000</v>
      </c>
      <c r="I100" s="231">
        <v>7200000</v>
      </c>
      <c r="J100" s="354">
        <v>7200000</v>
      </c>
      <c r="K100" s="117" t="str">
        <f t="shared" si="3"/>
        <v>Gross exposure has crossed 80%,Margin double</v>
      </c>
      <c r="M100"/>
      <c r="N100"/>
    </row>
    <row r="101" spans="1:14" s="7" customFormat="1" ht="15">
      <c r="A101" s="201" t="s">
        <v>169</v>
      </c>
      <c r="B101" s="235">
        <f>'Open Int.'!K107</f>
        <v>10302000</v>
      </c>
      <c r="C101" s="237">
        <f>'Open Int.'!R107</f>
        <v>150.46071</v>
      </c>
      <c r="D101" s="161">
        <f t="shared" si="2"/>
        <v>0.8466906411672134</v>
      </c>
      <c r="E101" s="243">
        <f>'Open Int.'!B107/'Open Int.'!K107</f>
        <v>0.9984469035138808</v>
      </c>
      <c r="F101" s="228">
        <f>'Open Int.'!E107/'Open Int.'!K107</f>
        <v>0.0015530964861192001</v>
      </c>
      <c r="G101" s="244">
        <f>'Open Int.'!H107/'Open Int.'!K107</f>
        <v>0</v>
      </c>
      <c r="H101" s="247">
        <v>12167372</v>
      </c>
      <c r="I101" s="231">
        <v>2432000</v>
      </c>
      <c r="J101" s="354">
        <v>2432000</v>
      </c>
      <c r="K101" s="117" t="str">
        <f t="shared" si="3"/>
        <v>Gross exposure has crossed 80%,Margin double</v>
      </c>
      <c r="M101"/>
      <c r="N101"/>
    </row>
    <row r="102" spans="1:14" s="7" customFormat="1" ht="15">
      <c r="A102" s="201" t="s">
        <v>292</v>
      </c>
      <c r="B102" s="235">
        <f>'Open Int.'!K108</f>
        <v>3001900</v>
      </c>
      <c r="C102" s="237">
        <f>'Open Int.'!R108</f>
        <v>174.65054199999997</v>
      </c>
      <c r="D102" s="161">
        <f t="shared" si="2"/>
        <v>0.17118872977209756</v>
      </c>
      <c r="E102" s="243">
        <f>'Open Int.'!B108/'Open Int.'!K108</f>
        <v>0.998717478930011</v>
      </c>
      <c r="F102" s="228">
        <f>'Open Int.'!E108/'Open Int.'!K108</f>
        <v>0.001282521069989007</v>
      </c>
      <c r="G102" s="244">
        <f>'Open Int.'!H108/'Open Int.'!K108</f>
        <v>0</v>
      </c>
      <c r="H102" s="247">
        <v>17535617</v>
      </c>
      <c r="I102" s="231">
        <v>3506800</v>
      </c>
      <c r="J102" s="354">
        <v>1753400</v>
      </c>
      <c r="K102" s="117" t="str">
        <f t="shared" si="3"/>
        <v>Gross Exposure is less then 30%</v>
      </c>
      <c r="M102"/>
      <c r="N102"/>
    </row>
    <row r="103" spans="1:14" s="7" customFormat="1" ht="15">
      <c r="A103" s="201" t="s">
        <v>419</v>
      </c>
      <c r="B103" s="235">
        <f>'Open Int.'!K109</f>
        <v>693500</v>
      </c>
      <c r="C103" s="237">
        <f>'Open Int.'!R109</f>
        <v>27.067305</v>
      </c>
      <c r="D103" s="161">
        <f t="shared" si="2"/>
        <v>0.12082454081447762</v>
      </c>
      <c r="E103" s="243">
        <f>'Open Int.'!B109/'Open Int.'!K109</f>
        <v>1</v>
      </c>
      <c r="F103" s="228">
        <f>'Open Int.'!E109/'Open Int.'!K109</f>
        <v>0</v>
      </c>
      <c r="G103" s="244">
        <f>'Open Int.'!H109/'Open Int.'!K109</f>
        <v>0</v>
      </c>
      <c r="H103" s="247">
        <v>5739728</v>
      </c>
      <c r="I103" s="231">
        <v>1147500</v>
      </c>
      <c r="J103" s="354">
        <v>1147500</v>
      </c>
      <c r="K103" s="117" t="str">
        <f t="shared" si="3"/>
        <v>Gross Exposure is less then 30%</v>
      </c>
      <c r="M103"/>
      <c r="N103"/>
    </row>
    <row r="104" spans="1:14" s="7" customFormat="1" ht="15">
      <c r="A104" s="201" t="s">
        <v>293</v>
      </c>
      <c r="B104" s="235">
        <f>'Open Int.'!K110</f>
        <v>1593350</v>
      </c>
      <c r="C104" s="237">
        <f>'Open Int.'!R110</f>
        <v>92.77280375</v>
      </c>
      <c r="D104" s="161">
        <f t="shared" si="2"/>
        <v>0.05644463186700216</v>
      </c>
      <c r="E104" s="243">
        <f>'Open Int.'!B110/'Open Int.'!K110</f>
        <v>0.9972385226095961</v>
      </c>
      <c r="F104" s="228">
        <f>'Open Int.'!E110/'Open Int.'!K110</f>
        <v>0.002761477390403866</v>
      </c>
      <c r="G104" s="244">
        <f>'Open Int.'!H110/'Open Int.'!K110</f>
        <v>0</v>
      </c>
      <c r="H104" s="247">
        <v>28228548</v>
      </c>
      <c r="I104" s="231">
        <v>5519250</v>
      </c>
      <c r="J104" s="354">
        <v>2759350</v>
      </c>
      <c r="K104" s="117" t="str">
        <f t="shared" si="3"/>
        <v>Gross Exposure is less then 30%</v>
      </c>
      <c r="M104"/>
      <c r="N104"/>
    </row>
    <row r="105" spans="1:14" s="7" customFormat="1" ht="15">
      <c r="A105" s="201" t="s">
        <v>178</v>
      </c>
      <c r="B105" s="235">
        <f>'Open Int.'!K111</f>
        <v>2485000</v>
      </c>
      <c r="C105" s="237">
        <f>'Open Int.'!R111</f>
        <v>41.661025</v>
      </c>
      <c r="D105" s="161">
        <f t="shared" si="2"/>
        <v>0.10239522835763534</v>
      </c>
      <c r="E105" s="243">
        <f>'Open Int.'!B111/'Open Int.'!K111</f>
        <v>0.9919517102615694</v>
      </c>
      <c r="F105" s="228">
        <f>'Open Int.'!E111/'Open Int.'!K111</f>
        <v>0.008048289738430584</v>
      </c>
      <c r="G105" s="244">
        <f>'Open Int.'!H111/'Open Int.'!K111</f>
        <v>0</v>
      </c>
      <c r="H105" s="247">
        <v>24268709</v>
      </c>
      <c r="I105" s="231">
        <v>4852500</v>
      </c>
      <c r="J105" s="354">
        <v>2975000</v>
      </c>
      <c r="K105" s="117" t="str">
        <f t="shared" si="3"/>
        <v>Gross Exposure is less then 30%</v>
      </c>
      <c r="M105"/>
      <c r="N105"/>
    </row>
    <row r="106" spans="1:14" s="7" customFormat="1" ht="15">
      <c r="A106" s="201" t="s">
        <v>145</v>
      </c>
      <c r="B106" s="235">
        <f>'Open Int.'!K112</f>
        <v>1518100</v>
      </c>
      <c r="C106" s="237">
        <f>'Open Int.'!R112</f>
        <v>26.172044</v>
      </c>
      <c r="D106" s="161">
        <f t="shared" si="2"/>
        <v>0.15091099303230793</v>
      </c>
      <c r="E106" s="243">
        <f>'Open Int.'!B112/'Open Int.'!K112</f>
        <v>0.948488241881299</v>
      </c>
      <c r="F106" s="228">
        <f>'Open Int.'!E112/'Open Int.'!K112</f>
        <v>0.051511758118701005</v>
      </c>
      <c r="G106" s="244">
        <f>'Open Int.'!H112/'Open Int.'!K112</f>
        <v>0</v>
      </c>
      <c r="H106" s="247">
        <v>10059572</v>
      </c>
      <c r="I106" s="231">
        <v>2011100</v>
      </c>
      <c r="J106" s="354">
        <v>2011100</v>
      </c>
      <c r="K106" s="117" t="str">
        <f t="shared" si="3"/>
        <v>Gross Exposure is less then 30%</v>
      </c>
      <c r="M106"/>
      <c r="N106"/>
    </row>
    <row r="107" spans="1:14" s="7" customFormat="1" ht="15">
      <c r="A107" s="201" t="s">
        <v>272</v>
      </c>
      <c r="B107" s="235">
        <f>'Open Int.'!K113</f>
        <v>3549600</v>
      </c>
      <c r="C107" s="237">
        <f>'Open Int.'!R113</f>
        <v>60.60942</v>
      </c>
      <c r="D107" s="161">
        <f t="shared" si="2"/>
        <v>0.31926332703579163</v>
      </c>
      <c r="E107" s="243">
        <f>'Open Int.'!B113/'Open Int.'!K113</f>
        <v>0.9671934865900383</v>
      </c>
      <c r="F107" s="228">
        <f>'Open Int.'!E113/'Open Int.'!K113</f>
        <v>0.029454022988505746</v>
      </c>
      <c r="G107" s="244">
        <f>'Open Int.'!H113/'Open Int.'!K113</f>
        <v>0.003352490421455939</v>
      </c>
      <c r="H107" s="247">
        <v>11118095</v>
      </c>
      <c r="I107" s="231">
        <v>2223600</v>
      </c>
      <c r="J107" s="354">
        <v>2223600</v>
      </c>
      <c r="K107" s="117" t="str">
        <f t="shared" si="3"/>
        <v>Some sign of build up Gross exposure crosses 30%</v>
      </c>
      <c r="M107"/>
      <c r="N107"/>
    </row>
    <row r="108" spans="1:14" s="7" customFormat="1" ht="15">
      <c r="A108" s="201" t="s">
        <v>210</v>
      </c>
      <c r="B108" s="235">
        <f>'Open Int.'!K114</f>
        <v>2235800</v>
      </c>
      <c r="C108" s="237">
        <f>'Open Int.'!R114</f>
        <v>424.120081</v>
      </c>
      <c r="D108" s="161">
        <f t="shared" si="2"/>
        <v>0.04044755862223075</v>
      </c>
      <c r="E108" s="243">
        <f>'Open Int.'!B114/'Open Int.'!K114</f>
        <v>0.9780839073262367</v>
      </c>
      <c r="F108" s="228">
        <f>'Open Int.'!E114/'Open Int.'!K114</f>
        <v>0.016906700062617408</v>
      </c>
      <c r="G108" s="244">
        <f>'Open Int.'!H114/'Open Int.'!K114</f>
        <v>0.005009392611145898</v>
      </c>
      <c r="H108" s="247">
        <v>55276513</v>
      </c>
      <c r="I108" s="231">
        <v>1766200</v>
      </c>
      <c r="J108" s="354">
        <v>883000</v>
      </c>
      <c r="K108" s="117" t="str">
        <f t="shared" si="3"/>
        <v>Gross Exposure is less then 30%</v>
      </c>
      <c r="M108"/>
      <c r="N108"/>
    </row>
    <row r="109" spans="1:14" s="7" customFormat="1" ht="15">
      <c r="A109" s="201" t="s">
        <v>294</v>
      </c>
      <c r="B109" s="235">
        <f>'Open Int.'!K115</f>
        <v>4528650</v>
      </c>
      <c r="C109" s="237">
        <f>'Open Int.'!R115</f>
        <v>312.22777425</v>
      </c>
      <c r="D109" s="161">
        <f t="shared" si="2"/>
        <v>0.5912754218140698</v>
      </c>
      <c r="E109" s="243">
        <f>'Open Int.'!B115/'Open Int.'!K115</f>
        <v>0.9962902851843265</v>
      </c>
      <c r="F109" s="228">
        <f>'Open Int.'!E115/'Open Int.'!K115</f>
        <v>0.003709714815673545</v>
      </c>
      <c r="G109" s="244">
        <f>'Open Int.'!H115/'Open Int.'!K115</f>
        <v>0</v>
      </c>
      <c r="H109" s="247">
        <v>7659121</v>
      </c>
      <c r="I109" s="231">
        <v>1531600</v>
      </c>
      <c r="J109" s="354">
        <v>765800</v>
      </c>
      <c r="K109" s="117" t="str">
        <f t="shared" si="3"/>
        <v>Gross exposure is building up andcrpsses 40% mark</v>
      </c>
      <c r="M109"/>
      <c r="N109"/>
    </row>
    <row r="110" spans="1:14" s="7" customFormat="1" ht="15">
      <c r="A110" s="201" t="s">
        <v>7</v>
      </c>
      <c r="B110" s="235">
        <f>'Open Int.'!K116</f>
        <v>2522832</v>
      </c>
      <c r="C110" s="237">
        <f>'Open Int.'!R116</f>
        <v>186.80309544000002</v>
      </c>
      <c r="D110" s="161">
        <f t="shared" si="2"/>
        <v>0.07333717591850247</v>
      </c>
      <c r="E110" s="243">
        <f>'Open Int.'!B116/'Open Int.'!K116</f>
        <v>0.9766262676230522</v>
      </c>
      <c r="F110" s="228">
        <f>'Open Int.'!E116/'Open Int.'!K116</f>
        <v>0.020776651001731386</v>
      </c>
      <c r="G110" s="244">
        <f>'Open Int.'!H116/'Open Int.'!K116</f>
        <v>0.0025970813752164233</v>
      </c>
      <c r="H110" s="247">
        <v>34400452</v>
      </c>
      <c r="I110" s="231">
        <v>3857256</v>
      </c>
      <c r="J110" s="354">
        <v>1928472</v>
      </c>
      <c r="K110" s="117" t="str">
        <f t="shared" si="3"/>
        <v>Gross Exposure is less then 30%</v>
      </c>
      <c r="M110"/>
      <c r="N110"/>
    </row>
    <row r="111" spans="1:14" s="7" customFormat="1" ht="15">
      <c r="A111" s="201" t="s">
        <v>170</v>
      </c>
      <c r="B111" s="235">
        <f>'Open Int.'!K117</f>
        <v>1683000</v>
      </c>
      <c r="C111" s="237">
        <f>'Open Int.'!R117</f>
        <v>100.264725</v>
      </c>
      <c r="D111" s="161">
        <f t="shared" si="2"/>
        <v>0.20607135431857235</v>
      </c>
      <c r="E111" s="243">
        <f>'Open Int.'!B117/'Open Int.'!K117</f>
        <v>0.9975044563279858</v>
      </c>
      <c r="F111" s="228">
        <f>'Open Int.'!E117/'Open Int.'!K117</f>
        <v>0.0021390374331550803</v>
      </c>
      <c r="G111" s="244">
        <f>'Open Int.'!H117/'Open Int.'!K117</f>
        <v>0.00035650623885918</v>
      </c>
      <c r="H111" s="247">
        <v>8167074</v>
      </c>
      <c r="I111" s="231">
        <v>1633200</v>
      </c>
      <c r="J111" s="354">
        <v>883200</v>
      </c>
      <c r="K111" s="117" t="str">
        <f t="shared" si="3"/>
        <v>Gross Exposure is less then 30%</v>
      </c>
      <c r="M111"/>
      <c r="N111"/>
    </row>
    <row r="112" spans="1:14" s="7" customFormat="1" ht="15">
      <c r="A112" s="201" t="s">
        <v>223</v>
      </c>
      <c r="B112" s="235">
        <f>'Open Int.'!K118</f>
        <v>2374400</v>
      </c>
      <c r="C112" s="237">
        <f>'Open Int.'!R118</f>
        <v>180.679968</v>
      </c>
      <c r="D112" s="161">
        <f t="shared" si="2"/>
        <v>0.11569809307673799</v>
      </c>
      <c r="E112" s="243">
        <f>'Open Int.'!B118/'Open Int.'!K118</f>
        <v>0.9861859838274932</v>
      </c>
      <c r="F112" s="228">
        <f>'Open Int.'!E118/'Open Int.'!K118</f>
        <v>0.009265498652291105</v>
      </c>
      <c r="G112" s="244">
        <f>'Open Int.'!H118/'Open Int.'!K118</f>
        <v>0.004548517520215634</v>
      </c>
      <c r="H112" s="247">
        <v>20522378</v>
      </c>
      <c r="I112" s="231">
        <v>3721600</v>
      </c>
      <c r="J112" s="354">
        <v>1860800</v>
      </c>
      <c r="K112" s="117" t="str">
        <f t="shared" si="3"/>
        <v>Gross Exposure is less then 30%</v>
      </c>
      <c r="M112"/>
      <c r="N112"/>
    </row>
    <row r="113" spans="1:14" s="7" customFormat="1" ht="15">
      <c r="A113" s="201" t="s">
        <v>207</v>
      </c>
      <c r="B113" s="235">
        <f>'Open Int.'!K119</f>
        <v>1366250</v>
      </c>
      <c r="C113" s="237">
        <f>'Open Int.'!R119</f>
        <v>32.40061875</v>
      </c>
      <c r="D113" s="161">
        <f t="shared" si="2"/>
        <v>0.1876426547703398</v>
      </c>
      <c r="E113" s="243">
        <f>'Open Int.'!B119/'Open Int.'!K119</f>
        <v>0.9533394327538883</v>
      </c>
      <c r="F113" s="228">
        <f>'Open Int.'!E119/'Open Int.'!K119</f>
        <v>0.04025617566331199</v>
      </c>
      <c r="G113" s="244">
        <f>'Open Int.'!H119/'Open Int.'!K119</f>
        <v>0.006404391582799634</v>
      </c>
      <c r="H113" s="247">
        <v>7281127</v>
      </c>
      <c r="I113" s="231">
        <v>1455000</v>
      </c>
      <c r="J113" s="354">
        <v>1455000</v>
      </c>
      <c r="K113" s="117" t="str">
        <f t="shared" si="3"/>
        <v>Gross Exposure is less then 30%</v>
      </c>
      <c r="M113"/>
      <c r="N113"/>
    </row>
    <row r="114" spans="1:14" s="7" customFormat="1" ht="15">
      <c r="A114" s="201" t="s">
        <v>295</v>
      </c>
      <c r="B114" s="235">
        <f>'Open Int.'!K120</f>
        <v>1096750</v>
      </c>
      <c r="C114" s="237">
        <f>'Open Int.'!R120</f>
        <v>126.12625</v>
      </c>
      <c r="D114" s="161">
        <f t="shared" si="2"/>
        <v>0.09509797367396747</v>
      </c>
      <c r="E114" s="243">
        <f>'Open Int.'!B120/'Open Int.'!K120</f>
        <v>0.9979484841577387</v>
      </c>
      <c r="F114" s="228">
        <f>'Open Int.'!E120/'Open Int.'!K120</f>
        <v>0.0020515158422612263</v>
      </c>
      <c r="G114" s="244">
        <f>'Open Int.'!H120/'Open Int.'!K120</f>
        <v>0</v>
      </c>
      <c r="H114" s="247">
        <v>11532843</v>
      </c>
      <c r="I114" s="231">
        <v>2306500</v>
      </c>
      <c r="J114" s="354">
        <v>1153250</v>
      </c>
      <c r="K114" s="117" t="str">
        <f t="shared" si="3"/>
        <v>Gross Exposure is less then 30%</v>
      </c>
      <c r="M114"/>
      <c r="N114"/>
    </row>
    <row r="115" spans="1:14" s="7" customFormat="1" ht="15">
      <c r="A115" s="201" t="s">
        <v>420</v>
      </c>
      <c r="B115" s="235">
        <f>'Open Int.'!K121</f>
        <v>1291950</v>
      </c>
      <c r="C115" s="237">
        <f>'Open Int.'!R121</f>
        <v>55.70242425</v>
      </c>
      <c r="D115" s="161">
        <f t="shared" si="2"/>
        <v>0.06922068741374539</v>
      </c>
      <c r="E115" s="243">
        <f>'Open Int.'!B121/'Open Int.'!K121</f>
        <v>0.9978714346530438</v>
      </c>
      <c r="F115" s="228">
        <f>'Open Int.'!E121/'Open Int.'!K121</f>
        <v>0.0021285653469561515</v>
      </c>
      <c r="G115" s="244">
        <f>'Open Int.'!H121/'Open Int.'!K121</f>
        <v>0</v>
      </c>
      <c r="H115" s="247">
        <v>18664218</v>
      </c>
      <c r="I115" s="231">
        <v>3732300</v>
      </c>
      <c r="J115" s="354">
        <v>1866150</v>
      </c>
      <c r="K115" s="117" t="str">
        <f t="shared" si="3"/>
        <v>Gross Exposure is less then 30%</v>
      </c>
      <c r="M115"/>
      <c r="N115"/>
    </row>
    <row r="116" spans="1:14" s="7" customFormat="1" ht="15">
      <c r="A116" s="201" t="s">
        <v>277</v>
      </c>
      <c r="B116" s="235">
        <f>'Open Int.'!K122</f>
        <v>3927200</v>
      </c>
      <c r="C116" s="237">
        <f>'Open Int.'!R122</f>
        <v>127.555456</v>
      </c>
      <c r="D116" s="161">
        <f t="shared" si="2"/>
        <v>0.24221177988529602</v>
      </c>
      <c r="E116" s="243">
        <f>'Open Int.'!B122/'Open Int.'!K122</f>
        <v>0.9985740476675494</v>
      </c>
      <c r="F116" s="228">
        <f>'Open Int.'!E122/'Open Int.'!K122</f>
        <v>0.001425952332450601</v>
      </c>
      <c r="G116" s="244">
        <f>'Open Int.'!H122/'Open Int.'!K122</f>
        <v>0</v>
      </c>
      <c r="H116" s="247">
        <v>16213910</v>
      </c>
      <c r="I116" s="231">
        <v>3242400</v>
      </c>
      <c r="J116" s="354">
        <v>1620800</v>
      </c>
      <c r="K116" s="117" t="str">
        <f t="shared" si="3"/>
        <v>Gross Exposure is less then 30%</v>
      </c>
      <c r="M116"/>
      <c r="N116"/>
    </row>
    <row r="117" spans="1:14" s="8" customFormat="1" ht="15">
      <c r="A117" s="201" t="s">
        <v>146</v>
      </c>
      <c r="B117" s="235">
        <f>'Open Int.'!K123</f>
        <v>12148500</v>
      </c>
      <c r="C117" s="237">
        <f>'Open Int.'!R123</f>
        <v>48.533257500000005</v>
      </c>
      <c r="D117" s="161">
        <f t="shared" si="2"/>
        <v>0.30311428879534796</v>
      </c>
      <c r="E117" s="243">
        <f>'Open Int.'!B123/'Open Int.'!K123</f>
        <v>0.9567765567765568</v>
      </c>
      <c r="F117" s="228">
        <f>'Open Int.'!E123/'Open Int.'!K123</f>
        <v>0.04322344322344322</v>
      </c>
      <c r="G117" s="244">
        <f>'Open Int.'!H123/'Open Int.'!K123</f>
        <v>0</v>
      </c>
      <c r="H117" s="247">
        <v>40078942</v>
      </c>
      <c r="I117" s="231">
        <v>8010000</v>
      </c>
      <c r="J117" s="354">
        <v>8010000</v>
      </c>
      <c r="K117" s="117" t="str">
        <f t="shared" si="3"/>
        <v>Some sign of build up Gross exposure crosses 30%</v>
      </c>
      <c r="M117"/>
      <c r="N117"/>
    </row>
    <row r="118" spans="1:14" s="7" customFormat="1" ht="15">
      <c r="A118" s="201" t="s">
        <v>8</v>
      </c>
      <c r="B118" s="235">
        <f>'Open Int.'!K124</f>
        <v>25913600</v>
      </c>
      <c r="C118" s="237">
        <f>'Open Int.'!R124</f>
        <v>409.95315199999993</v>
      </c>
      <c r="D118" s="161">
        <f t="shared" si="2"/>
        <v>0.5454285148636722</v>
      </c>
      <c r="E118" s="243">
        <f>'Open Int.'!B124/'Open Int.'!K124</f>
        <v>0.8655223511978266</v>
      </c>
      <c r="F118" s="228">
        <f>'Open Int.'!E124/'Open Int.'!K124</f>
        <v>0.11206470733514448</v>
      </c>
      <c r="G118" s="244">
        <f>'Open Int.'!H124/'Open Int.'!K124</f>
        <v>0.022412941467028897</v>
      </c>
      <c r="H118" s="247">
        <v>47510534</v>
      </c>
      <c r="I118" s="231">
        <v>9500800</v>
      </c>
      <c r="J118" s="354">
        <v>4750400</v>
      </c>
      <c r="K118" s="117" t="str">
        <f t="shared" si="3"/>
        <v>Gross exposure is building up andcrpsses 40% mark</v>
      </c>
      <c r="M118"/>
      <c r="N118"/>
    </row>
    <row r="119" spans="1:14" s="7" customFormat="1" ht="15">
      <c r="A119" s="201" t="s">
        <v>296</v>
      </c>
      <c r="B119" s="235">
        <f>'Open Int.'!K125</f>
        <v>3306000</v>
      </c>
      <c r="C119" s="237">
        <f>'Open Int.'!R125</f>
        <v>55.83834</v>
      </c>
      <c r="D119" s="161">
        <f t="shared" si="2"/>
        <v>0.1083877460473143</v>
      </c>
      <c r="E119" s="243">
        <f>'Open Int.'!B125/'Open Int.'!K125</f>
        <v>0.9812462189957653</v>
      </c>
      <c r="F119" s="228">
        <f>'Open Int.'!E125/'Open Int.'!K125</f>
        <v>0.018753781004234724</v>
      </c>
      <c r="G119" s="244">
        <f>'Open Int.'!H125/'Open Int.'!K125</f>
        <v>0</v>
      </c>
      <c r="H119" s="247">
        <v>30501603</v>
      </c>
      <c r="I119" s="231">
        <v>6100000</v>
      </c>
      <c r="J119" s="354">
        <v>3050000</v>
      </c>
      <c r="K119" s="117" t="str">
        <f t="shared" si="3"/>
        <v>Gross Exposure is less then 30%</v>
      </c>
      <c r="M119"/>
      <c r="N119"/>
    </row>
    <row r="120" spans="1:14" s="7" customFormat="1" ht="15">
      <c r="A120" s="201" t="s">
        <v>179</v>
      </c>
      <c r="B120" s="235">
        <f>'Open Int.'!K126</f>
        <v>47698000</v>
      </c>
      <c r="C120" s="237">
        <f>'Open Int.'!R126</f>
        <v>102.78919</v>
      </c>
      <c r="D120" s="161">
        <f t="shared" si="2"/>
        <v>0.8602610852174292</v>
      </c>
      <c r="E120" s="243">
        <f>'Open Int.'!B126/'Open Int.'!K126</f>
        <v>0.863222776636337</v>
      </c>
      <c r="F120" s="228">
        <f>'Open Int.'!E126/'Open Int.'!K126</f>
        <v>0.1212210155562078</v>
      </c>
      <c r="G120" s="244">
        <f>'Open Int.'!H126/'Open Int.'!K126</f>
        <v>0.015556207807455239</v>
      </c>
      <c r="H120" s="247">
        <v>55445958</v>
      </c>
      <c r="I120" s="231">
        <v>11088000</v>
      </c>
      <c r="J120" s="354">
        <v>11088000</v>
      </c>
      <c r="K120" s="117" t="str">
        <f t="shared" si="3"/>
        <v>Gross exposure has crossed 80%,Margin double</v>
      </c>
      <c r="M120"/>
      <c r="N120"/>
    </row>
    <row r="121" spans="1:14" s="7" customFormat="1" ht="15">
      <c r="A121" s="201" t="s">
        <v>202</v>
      </c>
      <c r="B121" s="235">
        <f>'Open Int.'!K127</f>
        <v>2850850</v>
      </c>
      <c r="C121" s="237">
        <f>'Open Int.'!R127</f>
        <v>73.79425225000001</v>
      </c>
      <c r="D121" s="161">
        <f t="shared" si="2"/>
        <v>0.17213200967661027</v>
      </c>
      <c r="E121" s="243">
        <f>'Open Int.'!B127/'Open Int.'!K127</f>
        <v>0.9766034691407826</v>
      </c>
      <c r="F121" s="228">
        <f>'Open Int.'!E127/'Open Int.'!K127</f>
        <v>0.02016942315449778</v>
      </c>
      <c r="G121" s="244">
        <f>'Open Int.'!H127/'Open Int.'!K127</f>
        <v>0.003227107704719645</v>
      </c>
      <c r="H121" s="247">
        <v>16561998</v>
      </c>
      <c r="I121" s="231">
        <v>3312000</v>
      </c>
      <c r="J121" s="354">
        <v>2033200</v>
      </c>
      <c r="K121" s="117" t="str">
        <f t="shared" si="3"/>
        <v>Gross Exposure is less then 30%</v>
      </c>
      <c r="M121"/>
      <c r="N121"/>
    </row>
    <row r="122" spans="1:14" s="7" customFormat="1" ht="15">
      <c r="A122" s="201" t="s">
        <v>171</v>
      </c>
      <c r="B122" s="235">
        <f>'Open Int.'!K128</f>
        <v>4415400</v>
      </c>
      <c r="C122" s="237">
        <f>'Open Int.'!R128</f>
        <v>169.55136</v>
      </c>
      <c r="D122" s="161">
        <f t="shared" si="2"/>
        <v>0.7573479682357758</v>
      </c>
      <c r="E122" s="243">
        <f>'Open Int.'!B128/'Open Int.'!K128</f>
        <v>0.9952665670154459</v>
      </c>
      <c r="F122" s="228">
        <f>'Open Int.'!E128/'Open Int.'!K128</f>
        <v>0.004733432984554061</v>
      </c>
      <c r="G122" s="244">
        <f>'Open Int.'!H128/'Open Int.'!K128</f>
        <v>0</v>
      </c>
      <c r="H122" s="247">
        <v>5830081</v>
      </c>
      <c r="I122" s="231">
        <v>1166000</v>
      </c>
      <c r="J122" s="354">
        <v>1166000</v>
      </c>
      <c r="K122" s="117" t="str">
        <f t="shared" si="3"/>
        <v>Gross exposure is Substantial as Open interest has crossed 60%</v>
      </c>
      <c r="M122"/>
      <c r="N122"/>
    </row>
    <row r="123" spans="1:14" s="7" customFormat="1" ht="15">
      <c r="A123" s="201" t="s">
        <v>147</v>
      </c>
      <c r="B123" s="235">
        <f>'Open Int.'!K129</f>
        <v>5746600</v>
      </c>
      <c r="C123" s="237">
        <f>'Open Int.'!R129</f>
        <v>36.404711</v>
      </c>
      <c r="D123" s="161">
        <f t="shared" si="2"/>
        <v>0.26587470863711105</v>
      </c>
      <c r="E123" s="243">
        <f>'Open Int.'!B129/'Open Int.'!K129</f>
        <v>0.9455852156057495</v>
      </c>
      <c r="F123" s="228">
        <f>'Open Int.'!E129/'Open Int.'!K129</f>
        <v>0.049281314168377825</v>
      </c>
      <c r="G123" s="244">
        <f>'Open Int.'!H129/'Open Int.'!K129</f>
        <v>0.00513347022587269</v>
      </c>
      <c r="H123" s="247">
        <v>21613940</v>
      </c>
      <c r="I123" s="231">
        <v>4318800</v>
      </c>
      <c r="J123" s="354">
        <v>4318800</v>
      </c>
      <c r="K123" s="117" t="str">
        <f t="shared" si="3"/>
        <v>Gross Exposure is less then 30%</v>
      </c>
      <c r="M123"/>
      <c r="N123"/>
    </row>
    <row r="124" spans="1:14" s="7" customFormat="1" ht="15">
      <c r="A124" s="201" t="s">
        <v>148</v>
      </c>
      <c r="B124" s="235">
        <f>'Open Int.'!K130</f>
        <v>902880</v>
      </c>
      <c r="C124" s="237">
        <f>'Open Int.'!R130</f>
        <v>23.971464</v>
      </c>
      <c r="D124" s="161">
        <f t="shared" si="2"/>
        <v>0.04327674478430338</v>
      </c>
      <c r="E124" s="243">
        <f>'Open Int.'!B130/'Open Int.'!K130</f>
        <v>0.9907407407407407</v>
      </c>
      <c r="F124" s="228">
        <f>'Open Int.'!E130/'Open Int.'!K130</f>
        <v>0.009259259259259259</v>
      </c>
      <c r="G124" s="244">
        <f>'Open Int.'!H130/'Open Int.'!K130</f>
        <v>0</v>
      </c>
      <c r="H124" s="247">
        <v>20862937</v>
      </c>
      <c r="I124" s="231">
        <v>4171640</v>
      </c>
      <c r="J124" s="354">
        <v>2085820</v>
      </c>
      <c r="K124" s="117" t="str">
        <f t="shared" si="3"/>
        <v>Gross Exposure is less then 30%</v>
      </c>
      <c r="M124"/>
      <c r="N124"/>
    </row>
    <row r="125" spans="1:14" s="7" customFormat="1" ht="15">
      <c r="A125" s="201" t="s">
        <v>122</v>
      </c>
      <c r="B125" s="235">
        <f>'Open Int.'!K131</f>
        <v>10718500</v>
      </c>
      <c r="C125" s="237">
        <f>'Open Int.'!R131</f>
        <v>166.61908249999996</v>
      </c>
      <c r="D125" s="161">
        <f t="shared" si="2"/>
        <v>0.06189725465738078</v>
      </c>
      <c r="E125" s="243">
        <f>'Open Int.'!B131/'Open Int.'!K131</f>
        <v>0.832929047907823</v>
      </c>
      <c r="F125" s="228">
        <f>'Open Int.'!E131/'Open Int.'!K131</f>
        <v>0.15342631898120074</v>
      </c>
      <c r="G125" s="244">
        <f>'Open Int.'!H131/'Open Int.'!K131</f>
        <v>0.01364463311097635</v>
      </c>
      <c r="H125" s="247">
        <v>173166000</v>
      </c>
      <c r="I125" s="231">
        <v>18772000</v>
      </c>
      <c r="J125" s="354">
        <v>9386000</v>
      </c>
      <c r="K125" s="117" t="str">
        <f t="shared" si="3"/>
        <v>Gross Exposure is less then 30%</v>
      </c>
      <c r="M125"/>
      <c r="N125"/>
    </row>
    <row r="126" spans="1:14" s="7" customFormat="1" ht="15">
      <c r="A126" s="201" t="s">
        <v>36</v>
      </c>
      <c r="B126" s="235">
        <f>'Open Int.'!K132</f>
        <v>7768800</v>
      </c>
      <c r="C126" s="237">
        <f>'Open Int.'!R132</f>
        <v>663.45552</v>
      </c>
      <c r="D126" s="161">
        <f t="shared" si="2"/>
        <v>0.07022557035699924</v>
      </c>
      <c r="E126" s="243">
        <f>'Open Int.'!B132/'Open Int.'!K132</f>
        <v>0.9864168211306765</v>
      </c>
      <c r="F126" s="228">
        <f>'Open Int.'!E132/'Open Int.'!K132</f>
        <v>0.012801204819277108</v>
      </c>
      <c r="G126" s="244">
        <f>'Open Int.'!H132/'Open Int.'!K132</f>
        <v>0.0007819740500463392</v>
      </c>
      <c r="H126" s="247">
        <v>110626371</v>
      </c>
      <c r="I126" s="231">
        <v>3282750</v>
      </c>
      <c r="J126" s="354">
        <v>1641375</v>
      </c>
      <c r="K126" s="117" t="str">
        <f t="shared" si="3"/>
        <v>Gross Exposure is less then 30%</v>
      </c>
      <c r="M126"/>
      <c r="N126"/>
    </row>
    <row r="127" spans="1:14" s="7" customFormat="1" ht="15">
      <c r="A127" s="201" t="s">
        <v>172</v>
      </c>
      <c r="B127" s="235">
        <f>'Open Int.'!K133</f>
        <v>7520100</v>
      </c>
      <c r="C127" s="237">
        <f>'Open Int.'!R133</f>
        <v>190.9729395</v>
      </c>
      <c r="D127" s="161">
        <f t="shared" si="2"/>
        <v>0.7396778686701703</v>
      </c>
      <c r="E127" s="243">
        <f>'Open Int.'!B133/'Open Int.'!K133</f>
        <v>0.9937168388718235</v>
      </c>
      <c r="F127" s="228">
        <f>'Open Int.'!E133/'Open Int.'!K133</f>
        <v>0.0062831611281764874</v>
      </c>
      <c r="G127" s="244">
        <f>'Open Int.'!H133/'Open Int.'!K133</f>
        <v>0</v>
      </c>
      <c r="H127" s="247">
        <v>10166723</v>
      </c>
      <c r="I127" s="231">
        <v>2032800</v>
      </c>
      <c r="J127" s="354">
        <v>1934100</v>
      </c>
      <c r="K127" s="117" t="str">
        <f t="shared" si="3"/>
        <v>Gross exposure is Substantial as Open interest has crossed 60%</v>
      </c>
      <c r="M127"/>
      <c r="N127"/>
    </row>
    <row r="128" spans="1:14" s="7" customFormat="1" ht="15">
      <c r="A128" s="201" t="s">
        <v>80</v>
      </c>
      <c r="B128" s="235">
        <f>'Open Int.'!K134</f>
        <v>1796400</v>
      </c>
      <c r="C128" s="237">
        <f>'Open Int.'!R134</f>
        <v>40.212414</v>
      </c>
      <c r="D128" s="161">
        <f t="shared" si="2"/>
        <v>0.07329869421909797</v>
      </c>
      <c r="E128" s="243">
        <f>'Open Int.'!B134/'Open Int.'!K134</f>
        <v>0.9986639946559787</v>
      </c>
      <c r="F128" s="228">
        <f>'Open Int.'!E134/'Open Int.'!K134</f>
        <v>0.0013360053440213762</v>
      </c>
      <c r="G128" s="244">
        <f>'Open Int.'!H134/'Open Int.'!K134</f>
        <v>0</v>
      </c>
      <c r="H128" s="247">
        <v>24507940</v>
      </c>
      <c r="I128" s="231">
        <v>4900800</v>
      </c>
      <c r="J128" s="354">
        <v>2534400</v>
      </c>
      <c r="K128" s="117" t="str">
        <f t="shared" si="3"/>
        <v>Gross Exposure is less then 30%</v>
      </c>
      <c r="M128"/>
      <c r="N128"/>
    </row>
    <row r="129" spans="1:14" s="7" customFormat="1" ht="15">
      <c r="A129" s="201" t="s">
        <v>421</v>
      </c>
      <c r="B129" s="235">
        <f>'Open Int.'!K135</f>
        <v>471000</v>
      </c>
      <c r="C129" s="237">
        <f>'Open Int.'!R135</f>
        <v>20.495565</v>
      </c>
      <c r="D129" s="161">
        <f t="shared" si="2"/>
        <v>0.028997308175572483</v>
      </c>
      <c r="E129" s="243">
        <f>'Open Int.'!B135/'Open Int.'!K135</f>
        <v>1</v>
      </c>
      <c r="F129" s="228">
        <f>'Open Int.'!E135/'Open Int.'!K135</f>
        <v>0</v>
      </c>
      <c r="G129" s="244">
        <f>'Open Int.'!H135/'Open Int.'!K135</f>
        <v>0</v>
      </c>
      <c r="H129" s="247">
        <v>16242887</v>
      </c>
      <c r="I129" s="231">
        <v>3248500</v>
      </c>
      <c r="J129" s="354">
        <v>1624000</v>
      </c>
      <c r="K129" s="117" t="str">
        <f t="shared" si="3"/>
        <v>Gross Exposure is less then 30%</v>
      </c>
      <c r="M129"/>
      <c r="N129"/>
    </row>
    <row r="130" spans="1:14" s="7" customFormat="1" ht="15">
      <c r="A130" s="201" t="s">
        <v>274</v>
      </c>
      <c r="B130" s="235">
        <f>'Open Int.'!K136</f>
        <v>6639500</v>
      </c>
      <c r="C130" s="237">
        <f>'Open Int.'!R136</f>
        <v>209.5094225</v>
      </c>
      <c r="D130" s="161">
        <f t="shared" si="2"/>
        <v>0.9138821443712183</v>
      </c>
      <c r="E130" s="243">
        <f>'Open Int.'!B136/'Open Int.'!K136</f>
        <v>0.987032156035846</v>
      </c>
      <c r="F130" s="228">
        <f>'Open Int.'!E136/'Open Int.'!K136</f>
        <v>0.012651555086979441</v>
      </c>
      <c r="G130" s="244">
        <f>'Open Int.'!H136/'Open Int.'!K136</f>
        <v>0.000316288877174486</v>
      </c>
      <c r="H130" s="247">
        <v>7265160</v>
      </c>
      <c r="I130" s="231">
        <v>1452500</v>
      </c>
      <c r="J130" s="354">
        <v>1452500</v>
      </c>
      <c r="K130" s="117" t="str">
        <f t="shared" si="3"/>
        <v>Gross exposure has crossed 80%,Margin double</v>
      </c>
      <c r="M130"/>
      <c r="N130"/>
    </row>
    <row r="131" spans="1:14" s="7" customFormat="1" ht="15">
      <c r="A131" s="201" t="s">
        <v>422</v>
      </c>
      <c r="B131" s="235">
        <f>'Open Int.'!K137</f>
        <v>642500</v>
      </c>
      <c r="C131" s="237">
        <f>'Open Int.'!R137</f>
        <v>26.515975</v>
      </c>
      <c r="D131" s="161">
        <f t="shared" si="2"/>
        <v>0.11688710270437641</v>
      </c>
      <c r="E131" s="243">
        <f>'Open Int.'!B137/'Open Int.'!K137</f>
        <v>1</v>
      </c>
      <c r="F131" s="228">
        <f>'Open Int.'!E137/'Open Int.'!K137</f>
        <v>0</v>
      </c>
      <c r="G131" s="244">
        <f>'Open Int.'!H137/'Open Int.'!K137</f>
        <v>0</v>
      </c>
      <c r="H131" s="247">
        <v>5496757</v>
      </c>
      <c r="I131" s="231">
        <v>1099000</v>
      </c>
      <c r="J131" s="354">
        <v>1099000</v>
      </c>
      <c r="K131" s="117" t="str">
        <f t="shared" si="3"/>
        <v>Gross Exposure is less then 30%</v>
      </c>
      <c r="M131"/>
      <c r="N131"/>
    </row>
    <row r="132" spans="1:14" s="7" customFormat="1" ht="15">
      <c r="A132" s="201" t="s">
        <v>224</v>
      </c>
      <c r="B132" s="235">
        <f>'Open Int.'!K138</f>
        <v>3036150</v>
      </c>
      <c r="C132" s="237">
        <f>'Open Int.'!R138</f>
        <v>170.4190995</v>
      </c>
      <c r="D132" s="161">
        <f aca="true" t="shared" si="4" ref="D132:D188">B132/H132</f>
        <v>0.3609219745688586</v>
      </c>
      <c r="E132" s="243">
        <f>'Open Int.'!B138/'Open Int.'!K138</f>
        <v>0.9991436523228431</v>
      </c>
      <c r="F132" s="228">
        <f>'Open Int.'!E138/'Open Int.'!K138</f>
        <v>0.0008563476771569257</v>
      </c>
      <c r="G132" s="244">
        <f>'Open Int.'!H138/'Open Int.'!K138</f>
        <v>0</v>
      </c>
      <c r="H132" s="247">
        <v>8412206</v>
      </c>
      <c r="I132" s="231">
        <v>1682200</v>
      </c>
      <c r="J132" s="354">
        <v>1053650</v>
      </c>
      <c r="K132" s="117" t="str">
        <f aca="true" t="shared" si="5" ref="K132:K188">IF(D132&gt;=80%,"Gross exposure has crossed 80%,Margin double",IF(D132&gt;=60%,"Gross exposure is Substantial as Open interest has crossed 60%",IF(D132&gt;=40%,"Gross exposure is building up andcrpsses 40% mark",IF(D132&gt;=30%,"Some sign of build up Gross exposure crosses 30%","Gross Exposure is less then 30%"))))</f>
        <v>Some sign of build up Gross exposure crosses 30%</v>
      </c>
      <c r="M132"/>
      <c r="N132"/>
    </row>
    <row r="133" spans="1:14" s="7" customFormat="1" ht="15">
      <c r="A133" s="201" t="s">
        <v>423</v>
      </c>
      <c r="B133" s="235">
        <f>'Open Int.'!K139</f>
        <v>743050</v>
      </c>
      <c r="C133" s="237">
        <f>'Open Int.'!R139</f>
        <v>39.010125</v>
      </c>
      <c r="D133" s="161">
        <f t="shared" si="4"/>
        <v>0.25378612836205566</v>
      </c>
      <c r="E133" s="243">
        <f>'Open Int.'!B139/'Open Int.'!K139</f>
        <v>0.996299037749815</v>
      </c>
      <c r="F133" s="228">
        <f>'Open Int.'!E139/'Open Int.'!K139</f>
        <v>0.003700962250185048</v>
      </c>
      <c r="G133" s="244">
        <f>'Open Int.'!H139/'Open Int.'!K139</f>
        <v>0</v>
      </c>
      <c r="H133" s="247">
        <v>2927859</v>
      </c>
      <c r="I133" s="231">
        <v>585200</v>
      </c>
      <c r="J133" s="354">
        <v>585200</v>
      </c>
      <c r="K133" s="117" t="str">
        <f t="shared" si="5"/>
        <v>Gross Exposure is less then 30%</v>
      </c>
      <c r="M133"/>
      <c r="N133"/>
    </row>
    <row r="134" spans="1:14" s="7" customFormat="1" ht="15">
      <c r="A134" s="201" t="s">
        <v>424</v>
      </c>
      <c r="B134" s="235">
        <f>'Open Int.'!K140</f>
        <v>29356800</v>
      </c>
      <c r="C134" s="237">
        <f>'Open Int.'!R140</f>
        <v>161.902752</v>
      </c>
      <c r="D134" s="161">
        <f t="shared" si="4"/>
        <v>0.3914239582481111</v>
      </c>
      <c r="E134" s="243">
        <f>'Open Int.'!B140/'Open Int.'!K140</f>
        <v>0.7726318944844125</v>
      </c>
      <c r="F134" s="228">
        <f>'Open Int.'!E140/'Open Int.'!K140</f>
        <v>0.19319544364508393</v>
      </c>
      <c r="G134" s="244">
        <f>'Open Int.'!H140/'Open Int.'!K140</f>
        <v>0.0341726618705036</v>
      </c>
      <c r="H134" s="247">
        <v>75000008</v>
      </c>
      <c r="I134" s="231">
        <v>14999600</v>
      </c>
      <c r="J134" s="354">
        <v>10925200</v>
      </c>
      <c r="K134" s="117" t="str">
        <f t="shared" si="5"/>
        <v>Some sign of build up Gross exposure crosses 30%</v>
      </c>
      <c r="M134"/>
      <c r="N134"/>
    </row>
    <row r="135" spans="1:14" s="7" customFormat="1" ht="15">
      <c r="A135" s="201" t="s">
        <v>393</v>
      </c>
      <c r="B135" s="235">
        <f>'Open Int.'!K141</f>
        <v>11678400</v>
      </c>
      <c r="C135" s="237">
        <f>'Open Int.'!R141</f>
        <v>174.124944</v>
      </c>
      <c r="D135" s="161">
        <f t="shared" si="4"/>
        <v>0.49772964974296074</v>
      </c>
      <c r="E135" s="243">
        <f>'Open Int.'!B141/'Open Int.'!K141</f>
        <v>0.9210850801479655</v>
      </c>
      <c r="F135" s="228">
        <f>'Open Int.'!E141/'Open Int.'!K141</f>
        <v>0.07809288943690916</v>
      </c>
      <c r="G135" s="244">
        <f>'Open Int.'!H141/'Open Int.'!K141</f>
        <v>0.0008220304151253596</v>
      </c>
      <c r="H135" s="247">
        <v>23463340</v>
      </c>
      <c r="I135" s="231">
        <v>4692000</v>
      </c>
      <c r="J135" s="354">
        <v>4017600</v>
      </c>
      <c r="K135" s="117" t="str">
        <f t="shared" si="5"/>
        <v>Gross exposure is building up andcrpsses 40% mark</v>
      </c>
      <c r="M135"/>
      <c r="N135"/>
    </row>
    <row r="136" spans="1:14" s="7" customFormat="1" ht="15">
      <c r="A136" s="201" t="s">
        <v>81</v>
      </c>
      <c r="B136" s="235">
        <f>'Open Int.'!K142</f>
        <v>5412000</v>
      </c>
      <c r="C136" s="237">
        <f>'Open Int.'!R142</f>
        <v>273.52248</v>
      </c>
      <c r="D136" s="161">
        <f t="shared" si="4"/>
        <v>0.20336506810400026</v>
      </c>
      <c r="E136" s="243">
        <f>'Open Int.'!B142/'Open Int.'!K142</f>
        <v>0.9995565410199556</v>
      </c>
      <c r="F136" s="228">
        <f>'Open Int.'!E142/'Open Int.'!K142</f>
        <v>0.0003325942350332594</v>
      </c>
      <c r="G136" s="244">
        <f>'Open Int.'!H142/'Open Int.'!K142</f>
        <v>0.00011086474501108647</v>
      </c>
      <c r="H136" s="247">
        <v>26612240</v>
      </c>
      <c r="I136" s="231">
        <v>5322000</v>
      </c>
      <c r="J136" s="354">
        <v>2661000</v>
      </c>
      <c r="K136" s="117" t="str">
        <f t="shared" si="5"/>
        <v>Gross Exposure is less then 30%</v>
      </c>
      <c r="M136"/>
      <c r="N136"/>
    </row>
    <row r="137" spans="1:14" s="7" customFormat="1" ht="15">
      <c r="A137" s="201" t="s">
        <v>225</v>
      </c>
      <c r="B137" s="235">
        <f>'Open Int.'!K143</f>
        <v>7246400</v>
      </c>
      <c r="C137" s="237">
        <f>'Open Int.'!R143</f>
        <v>119.74676</v>
      </c>
      <c r="D137" s="161">
        <f t="shared" si="4"/>
        <v>0.5089475642275546</v>
      </c>
      <c r="E137" s="243">
        <f>'Open Int.'!B143/'Open Int.'!K143</f>
        <v>0.9648377125193199</v>
      </c>
      <c r="F137" s="228">
        <f>'Open Int.'!E143/'Open Int.'!K143</f>
        <v>0.03284389489953632</v>
      </c>
      <c r="G137" s="244">
        <f>'Open Int.'!H143/'Open Int.'!K143</f>
        <v>0.00231839258114374</v>
      </c>
      <c r="H137" s="247">
        <v>14238009</v>
      </c>
      <c r="I137" s="231">
        <v>2847600</v>
      </c>
      <c r="J137" s="354">
        <v>2847600</v>
      </c>
      <c r="K137" s="117" t="str">
        <f t="shared" si="5"/>
        <v>Gross exposure is building up andcrpsses 40% mark</v>
      </c>
      <c r="M137"/>
      <c r="N137"/>
    </row>
    <row r="138" spans="1:14" s="7" customFormat="1" ht="15">
      <c r="A138" s="201" t="s">
        <v>297</v>
      </c>
      <c r="B138" s="235">
        <f>'Open Int.'!K144</f>
        <v>6384400</v>
      </c>
      <c r="C138" s="237">
        <f>'Open Int.'!R144</f>
        <v>331.605736</v>
      </c>
      <c r="D138" s="161">
        <f t="shared" si="4"/>
        <v>0.5445170677580207</v>
      </c>
      <c r="E138" s="243">
        <f>'Open Int.'!B144/'Open Int.'!K144</f>
        <v>0.9812198483804273</v>
      </c>
      <c r="F138" s="228">
        <f>'Open Int.'!E144/'Open Int.'!K144</f>
        <v>0.016712611991729843</v>
      </c>
      <c r="G138" s="244">
        <f>'Open Int.'!H144/'Open Int.'!K144</f>
        <v>0.002067539627842867</v>
      </c>
      <c r="H138" s="247">
        <v>11724885</v>
      </c>
      <c r="I138" s="231">
        <v>2344100</v>
      </c>
      <c r="J138" s="354">
        <v>1171500</v>
      </c>
      <c r="K138" s="117" t="str">
        <f t="shared" si="5"/>
        <v>Gross exposure is building up andcrpsses 40% mark</v>
      </c>
      <c r="M138"/>
      <c r="N138"/>
    </row>
    <row r="139" spans="1:11" s="7" customFormat="1" ht="15">
      <c r="A139" s="201" t="s">
        <v>226</v>
      </c>
      <c r="B139" s="235">
        <f>'Open Int.'!K145</f>
        <v>8539500</v>
      </c>
      <c r="C139" s="237">
        <f>'Open Int.'!R145</f>
        <v>203.325495</v>
      </c>
      <c r="D139" s="161">
        <f t="shared" si="4"/>
        <v>0.354657808063987</v>
      </c>
      <c r="E139" s="243">
        <f>'Open Int.'!B145/'Open Int.'!K145</f>
        <v>0.9906903214473916</v>
      </c>
      <c r="F139" s="228">
        <f>'Open Int.'!E145/'Open Int.'!K145</f>
        <v>0.007377481117161426</v>
      </c>
      <c r="G139" s="244">
        <f>'Open Int.'!H145/'Open Int.'!K145</f>
        <v>0.0019321974354470403</v>
      </c>
      <c r="H139" s="247">
        <v>24078139</v>
      </c>
      <c r="I139" s="231">
        <v>4815000</v>
      </c>
      <c r="J139" s="354">
        <v>2623500</v>
      </c>
      <c r="K139" s="117" t="str">
        <f t="shared" si="5"/>
        <v>Some sign of build up Gross exposure crosses 30%</v>
      </c>
    </row>
    <row r="140" spans="1:11" s="7" customFormat="1" ht="15">
      <c r="A140" s="201" t="s">
        <v>425</v>
      </c>
      <c r="B140" s="235">
        <f>'Open Int.'!K146</f>
        <v>871200</v>
      </c>
      <c r="C140" s="237">
        <f>'Open Int.'!R146</f>
        <v>47.39763599999999</v>
      </c>
      <c r="D140" s="161">
        <f t="shared" si="4"/>
        <v>0.3059424903971563</v>
      </c>
      <c r="E140" s="243">
        <f>'Open Int.'!B146/'Open Int.'!K146</f>
        <v>1</v>
      </c>
      <c r="F140" s="228">
        <f>'Open Int.'!E146/'Open Int.'!K146</f>
        <v>0</v>
      </c>
      <c r="G140" s="244">
        <f>'Open Int.'!H146/'Open Int.'!K146</f>
        <v>0</v>
      </c>
      <c r="H140" s="247">
        <v>2847594</v>
      </c>
      <c r="I140" s="231">
        <v>569250</v>
      </c>
      <c r="J140" s="354">
        <v>569250</v>
      </c>
      <c r="K140" s="117" t="str">
        <f t="shared" si="5"/>
        <v>Some sign of build up Gross exposure crosses 30%</v>
      </c>
    </row>
    <row r="141" spans="1:14" s="7" customFormat="1" ht="15">
      <c r="A141" s="201" t="s">
        <v>227</v>
      </c>
      <c r="B141" s="235">
        <f>'Open Int.'!K147</f>
        <v>3859200</v>
      </c>
      <c r="C141" s="237">
        <f>'Open Int.'!R147</f>
        <v>146.090016</v>
      </c>
      <c r="D141" s="161">
        <f t="shared" si="4"/>
        <v>0.08593424217909215</v>
      </c>
      <c r="E141" s="243">
        <f>'Open Int.'!B147/'Open Int.'!K147</f>
        <v>0.9487976782752903</v>
      </c>
      <c r="F141" s="228">
        <f>'Open Int.'!E147/'Open Int.'!K147</f>
        <v>0.050165837479270316</v>
      </c>
      <c r="G141" s="244">
        <f>'Open Int.'!H147/'Open Int.'!K147</f>
        <v>0.0010364842454394694</v>
      </c>
      <c r="H141" s="247">
        <v>44908757</v>
      </c>
      <c r="I141" s="231">
        <v>8065600</v>
      </c>
      <c r="J141" s="354">
        <v>4032800</v>
      </c>
      <c r="K141" s="117" t="str">
        <f t="shared" si="5"/>
        <v>Gross Exposure is less then 30%</v>
      </c>
      <c r="M141"/>
      <c r="N141"/>
    </row>
    <row r="142" spans="1:14" s="7" customFormat="1" ht="15">
      <c r="A142" s="201" t="s">
        <v>234</v>
      </c>
      <c r="B142" s="235">
        <f>'Open Int.'!K148</f>
        <v>18360300</v>
      </c>
      <c r="C142" s="237">
        <f>'Open Int.'!R148</f>
        <v>954.8274015</v>
      </c>
      <c r="D142" s="161">
        <f t="shared" si="4"/>
        <v>0.1425810513438091</v>
      </c>
      <c r="E142" s="243">
        <f>'Open Int.'!B148/'Open Int.'!K148</f>
        <v>0.9229097563765298</v>
      </c>
      <c r="F142" s="228">
        <f>'Open Int.'!E148/'Open Int.'!K148</f>
        <v>0.06557627054024172</v>
      </c>
      <c r="G142" s="244">
        <f>'Open Int.'!H148/'Open Int.'!K148</f>
        <v>0.011513973083228487</v>
      </c>
      <c r="H142" s="247">
        <v>128770968</v>
      </c>
      <c r="I142" s="231">
        <v>6287400</v>
      </c>
      <c r="J142" s="354">
        <v>3143700</v>
      </c>
      <c r="K142" s="117" t="str">
        <f t="shared" si="5"/>
        <v>Gross Exposure is less then 30%</v>
      </c>
      <c r="M142"/>
      <c r="N142"/>
    </row>
    <row r="143" spans="1:14" s="7" customFormat="1" ht="15">
      <c r="A143" s="201" t="s">
        <v>98</v>
      </c>
      <c r="B143" s="235">
        <f>'Open Int.'!K149</f>
        <v>5011050</v>
      </c>
      <c r="C143" s="237">
        <f>'Open Int.'!R149</f>
        <v>264.8339925</v>
      </c>
      <c r="D143" s="161">
        <f t="shared" si="4"/>
        <v>0.17346609351539602</v>
      </c>
      <c r="E143" s="243">
        <f>'Open Int.'!B149/'Open Int.'!K149</f>
        <v>0.9758533640654155</v>
      </c>
      <c r="F143" s="228">
        <f>'Open Int.'!E149/'Open Int.'!K149</f>
        <v>0.02228075952145758</v>
      </c>
      <c r="G143" s="244">
        <f>'Open Int.'!H149/'Open Int.'!K149</f>
        <v>0.0018658764131269893</v>
      </c>
      <c r="H143" s="247">
        <v>28887778</v>
      </c>
      <c r="I143" s="231">
        <v>5777200</v>
      </c>
      <c r="J143" s="354">
        <v>2888600</v>
      </c>
      <c r="K143" s="117" t="str">
        <f t="shared" si="5"/>
        <v>Gross Exposure is less then 30%</v>
      </c>
      <c r="M143"/>
      <c r="N143"/>
    </row>
    <row r="144" spans="1:14" s="7" customFormat="1" ht="15">
      <c r="A144" s="201" t="s">
        <v>149</v>
      </c>
      <c r="B144" s="235">
        <f>'Open Int.'!K150</f>
        <v>5570400</v>
      </c>
      <c r="C144" s="237">
        <f>'Open Int.'!R150</f>
        <v>545.258604</v>
      </c>
      <c r="D144" s="161">
        <f t="shared" si="4"/>
        <v>0.23943241828289852</v>
      </c>
      <c r="E144" s="243">
        <f>'Open Int.'!B150/'Open Int.'!K150</f>
        <v>0.8968206951026856</v>
      </c>
      <c r="F144" s="228">
        <f>'Open Int.'!E150/'Open Int.'!K150</f>
        <v>0.08787519747235387</v>
      </c>
      <c r="G144" s="244">
        <f>'Open Int.'!H150/'Open Int.'!K150</f>
        <v>0.015304107424960505</v>
      </c>
      <c r="H144" s="247">
        <v>23265020</v>
      </c>
      <c r="I144" s="231">
        <v>4209150</v>
      </c>
      <c r="J144" s="354">
        <v>2104300</v>
      </c>
      <c r="K144" s="117" t="str">
        <f t="shared" si="5"/>
        <v>Gross Exposure is less then 30%</v>
      </c>
      <c r="M144"/>
      <c r="N144"/>
    </row>
    <row r="145" spans="1:14" s="7" customFormat="1" ht="15">
      <c r="A145" s="201" t="s">
        <v>203</v>
      </c>
      <c r="B145" s="235">
        <f>'Open Int.'!K151</f>
        <v>8017800</v>
      </c>
      <c r="C145" s="237">
        <f>'Open Int.'!R151</f>
        <v>1338.291087</v>
      </c>
      <c r="D145" s="161">
        <f t="shared" si="4"/>
        <v>0.06331168885007865</v>
      </c>
      <c r="E145" s="243">
        <f>'Open Int.'!B151/'Open Int.'!K151</f>
        <v>0.7925054254284217</v>
      </c>
      <c r="F145" s="228">
        <f>'Open Int.'!E151/'Open Int.'!K151</f>
        <v>0.1668038614083664</v>
      </c>
      <c r="G145" s="244">
        <f>'Open Int.'!H151/'Open Int.'!K151</f>
        <v>0.04069071316321185</v>
      </c>
      <c r="H145" s="247">
        <v>126640122</v>
      </c>
      <c r="I145" s="231">
        <v>1921650</v>
      </c>
      <c r="J145" s="354">
        <v>960750</v>
      </c>
      <c r="K145" s="117" t="str">
        <f t="shared" si="5"/>
        <v>Gross Exposure is less then 30%</v>
      </c>
      <c r="M145"/>
      <c r="N145"/>
    </row>
    <row r="146" spans="1:14" s="7" customFormat="1" ht="15">
      <c r="A146" s="201" t="s">
        <v>298</v>
      </c>
      <c r="B146" s="235">
        <f>'Open Int.'!K152</f>
        <v>1299000</v>
      </c>
      <c r="C146" s="237">
        <f>'Open Int.'!R152</f>
        <v>82.181235</v>
      </c>
      <c r="D146" s="161">
        <f t="shared" si="4"/>
        <v>0.45732367426302767</v>
      </c>
      <c r="E146" s="243">
        <f>'Open Int.'!B152/'Open Int.'!K152</f>
        <v>0.9876828329484219</v>
      </c>
      <c r="F146" s="228">
        <f>'Open Int.'!E152/'Open Int.'!K152</f>
        <v>0.011547344110854504</v>
      </c>
      <c r="G146" s="244">
        <f>'Open Int.'!H152/'Open Int.'!K152</f>
        <v>0.0007698229407236335</v>
      </c>
      <c r="H146" s="247">
        <v>2840439</v>
      </c>
      <c r="I146" s="231">
        <v>568000</v>
      </c>
      <c r="J146" s="354">
        <v>568000</v>
      </c>
      <c r="K146" s="117" t="str">
        <f t="shared" si="5"/>
        <v>Gross exposure is building up andcrpsses 40% mark</v>
      </c>
      <c r="M146"/>
      <c r="N146"/>
    </row>
    <row r="147" spans="1:14" s="7" customFormat="1" ht="15">
      <c r="A147" s="201" t="s">
        <v>426</v>
      </c>
      <c r="B147" s="235">
        <f>'Open Int.'!K153</f>
        <v>90390300</v>
      </c>
      <c r="C147" s="237">
        <f>'Open Int.'!R153</f>
        <v>310.03872899999993</v>
      </c>
      <c r="D147" s="161">
        <f t="shared" si="4"/>
        <v>0.6284322321829069</v>
      </c>
      <c r="E147" s="243">
        <f>'Open Int.'!B153/'Open Int.'!K153</f>
        <v>0.7870590096503718</v>
      </c>
      <c r="F147" s="228">
        <f>'Open Int.'!E153/'Open Int.'!K153</f>
        <v>0.18652112007593735</v>
      </c>
      <c r="G147" s="244">
        <f>'Open Int.'!H153/'Open Int.'!K153</f>
        <v>0.02641987027369087</v>
      </c>
      <c r="H147" s="247">
        <v>143834602</v>
      </c>
      <c r="I147" s="231">
        <v>28764450</v>
      </c>
      <c r="J147" s="354">
        <v>17760600</v>
      </c>
      <c r="K147" s="117" t="str">
        <f t="shared" si="5"/>
        <v>Gross exposure is Substantial as Open interest has crossed 60%</v>
      </c>
      <c r="M147"/>
      <c r="N147"/>
    </row>
    <row r="148" spans="1:14" s="7" customFormat="1" ht="15">
      <c r="A148" s="201" t="s">
        <v>427</v>
      </c>
      <c r="B148" s="235">
        <f>'Open Int.'!K154</f>
        <v>1282050</v>
      </c>
      <c r="C148" s="237">
        <f>'Open Int.'!R154</f>
        <v>57.410199</v>
      </c>
      <c r="D148" s="161">
        <f t="shared" si="4"/>
        <v>0.1523383138018358</v>
      </c>
      <c r="E148" s="243">
        <f>'Open Int.'!B154/'Open Int.'!K154</f>
        <v>0.9971919971919971</v>
      </c>
      <c r="F148" s="228">
        <f>'Open Int.'!E154/'Open Int.'!K154</f>
        <v>0.002808002808002808</v>
      </c>
      <c r="G148" s="244">
        <f>'Open Int.'!H154/'Open Int.'!K154</f>
        <v>0</v>
      </c>
      <c r="H148" s="247">
        <v>8415808</v>
      </c>
      <c r="I148" s="231">
        <v>1683000</v>
      </c>
      <c r="J148" s="354">
        <v>1077300</v>
      </c>
      <c r="K148" s="117" t="str">
        <f t="shared" si="5"/>
        <v>Gross Exposure is less then 30%</v>
      </c>
      <c r="M148"/>
      <c r="N148"/>
    </row>
    <row r="149" spans="1:14" s="7" customFormat="1" ht="15">
      <c r="A149" s="201" t="s">
        <v>216</v>
      </c>
      <c r="B149" s="235">
        <f>'Open Int.'!K155</f>
        <v>74627950</v>
      </c>
      <c r="C149" s="237">
        <f>'Open Int.'!R155</f>
        <v>731.72704975</v>
      </c>
      <c r="D149" s="161">
        <f t="shared" si="4"/>
        <v>0.41459972222222224</v>
      </c>
      <c r="E149" s="243">
        <f>'Open Int.'!B155/'Open Int.'!K155</f>
        <v>0.795618799658841</v>
      </c>
      <c r="F149" s="228">
        <f>'Open Int.'!E155/'Open Int.'!K155</f>
        <v>0.17560712842842394</v>
      </c>
      <c r="G149" s="244">
        <f>'Open Int.'!H155/'Open Int.'!K155</f>
        <v>0.028774071912735108</v>
      </c>
      <c r="H149" s="247">
        <v>180000000</v>
      </c>
      <c r="I149" s="231">
        <v>35999100</v>
      </c>
      <c r="J149" s="354">
        <v>17999550</v>
      </c>
      <c r="K149" s="117" t="str">
        <f t="shared" si="5"/>
        <v>Gross exposure is building up andcrpsses 40% mark</v>
      </c>
      <c r="M149"/>
      <c r="N149"/>
    </row>
    <row r="150" spans="1:14" s="7" customFormat="1" ht="15">
      <c r="A150" s="201" t="s">
        <v>235</v>
      </c>
      <c r="B150" s="235">
        <f>'Open Int.'!K156</f>
        <v>36863100</v>
      </c>
      <c r="C150" s="237">
        <f>'Open Int.'!R156</f>
        <v>479.588931</v>
      </c>
      <c r="D150" s="161">
        <f t="shared" si="4"/>
        <v>0.31552043848003664</v>
      </c>
      <c r="E150" s="243">
        <f>'Open Int.'!B156/'Open Int.'!K156</f>
        <v>0.8244341902878488</v>
      </c>
      <c r="F150" s="228">
        <f>'Open Int.'!E156/'Open Int.'!K156</f>
        <v>0.13293781586464512</v>
      </c>
      <c r="G150" s="244">
        <f>'Open Int.'!H156/'Open Int.'!K156</f>
        <v>0.04262799384750604</v>
      </c>
      <c r="H150" s="247">
        <v>116832685</v>
      </c>
      <c r="I150" s="231">
        <v>22995900</v>
      </c>
      <c r="J150" s="354">
        <v>11496600</v>
      </c>
      <c r="K150" s="117" t="str">
        <f t="shared" si="5"/>
        <v>Some sign of build up Gross exposure crosses 30%</v>
      </c>
      <c r="M150"/>
      <c r="N150"/>
    </row>
    <row r="151" spans="1:14" s="7" customFormat="1" ht="15">
      <c r="A151" s="201" t="s">
        <v>204</v>
      </c>
      <c r="B151" s="235">
        <f>'Open Int.'!K157</f>
        <v>12547800</v>
      </c>
      <c r="C151" s="237">
        <f>'Open Int.'!R157</f>
        <v>603.925614</v>
      </c>
      <c r="D151" s="161">
        <f t="shared" si="4"/>
        <v>0.13116719612101854</v>
      </c>
      <c r="E151" s="243">
        <f>'Open Int.'!B157/'Open Int.'!K157</f>
        <v>0.9302825993401234</v>
      </c>
      <c r="F151" s="228">
        <f>'Open Int.'!E157/'Open Int.'!K157</f>
        <v>0.05388992492707885</v>
      </c>
      <c r="G151" s="244">
        <f>'Open Int.'!H157/'Open Int.'!K157</f>
        <v>0.01582747573279778</v>
      </c>
      <c r="H151" s="247">
        <v>95662638</v>
      </c>
      <c r="I151" s="231">
        <v>6339000</v>
      </c>
      <c r="J151" s="354">
        <v>3169200</v>
      </c>
      <c r="K151" s="117" t="str">
        <f t="shared" si="5"/>
        <v>Gross Exposure is less then 30%</v>
      </c>
      <c r="M151"/>
      <c r="N151"/>
    </row>
    <row r="152" spans="1:14" s="7" customFormat="1" ht="15">
      <c r="A152" s="201" t="s">
        <v>205</v>
      </c>
      <c r="B152" s="235">
        <f>'Open Int.'!K158</f>
        <v>9651000</v>
      </c>
      <c r="C152" s="237">
        <f>'Open Int.'!R158</f>
        <v>1313.163315</v>
      </c>
      <c r="D152" s="161">
        <f t="shared" si="4"/>
        <v>0.28301212878960896</v>
      </c>
      <c r="E152" s="243">
        <f>'Open Int.'!B158/'Open Int.'!K158</f>
        <v>0.8982229820743964</v>
      </c>
      <c r="F152" s="228">
        <f>'Open Int.'!E158/'Open Int.'!K158</f>
        <v>0.06975961040306704</v>
      </c>
      <c r="G152" s="244">
        <f>'Open Int.'!H158/'Open Int.'!K158</f>
        <v>0.032017407522536526</v>
      </c>
      <c r="H152" s="247">
        <v>34101012</v>
      </c>
      <c r="I152" s="231">
        <v>2722500</v>
      </c>
      <c r="J152" s="354">
        <v>1361250</v>
      </c>
      <c r="K152" s="117" t="str">
        <f t="shared" si="5"/>
        <v>Gross Exposure is less then 30%</v>
      </c>
      <c r="M152"/>
      <c r="N152"/>
    </row>
    <row r="153" spans="1:14" s="7" customFormat="1" ht="15">
      <c r="A153" s="201" t="s">
        <v>37</v>
      </c>
      <c r="B153" s="235">
        <f>'Open Int.'!K159</f>
        <v>2723200</v>
      </c>
      <c r="C153" s="237">
        <f>'Open Int.'!R159</f>
        <v>53.415568</v>
      </c>
      <c r="D153" s="161">
        <f t="shared" si="4"/>
        <v>0.24266532644688488</v>
      </c>
      <c r="E153" s="243">
        <f>'Open Int.'!B159/'Open Int.'!K159</f>
        <v>0.9847238542890717</v>
      </c>
      <c r="F153" s="228">
        <f>'Open Int.'!E159/'Open Int.'!K159</f>
        <v>0.01527614571092832</v>
      </c>
      <c r="G153" s="244">
        <f>'Open Int.'!H159/'Open Int.'!K159</f>
        <v>0</v>
      </c>
      <c r="H153" s="247">
        <v>11222040</v>
      </c>
      <c r="I153" s="231">
        <v>2243200</v>
      </c>
      <c r="J153" s="354">
        <v>2243200</v>
      </c>
      <c r="K153" s="117" t="str">
        <f t="shared" si="5"/>
        <v>Gross Exposure is less then 30%</v>
      </c>
      <c r="M153"/>
      <c r="N153"/>
    </row>
    <row r="154" spans="1:16" s="7" customFormat="1" ht="15">
      <c r="A154" s="201" t="s">
        <v>299</v>
      </c>
      <c r="B154" s="235">
        <f>'Open Int.'!K160</f>
        <v>1711800</v>
      </c>
      <c r="C154" s="237">
        <f>'Open Int.'!R160</f>
        <v>289.687914</v>
      </c>
      <c r="D154" s="161">
        <f t="shared" si="4"/>
        <v>0.4437659286381457</v>
      </c>
      <c r="E154" s="243">
        <f>'Open Int.'!B160/'Open Int.'!K160</f>
        <v>0.9434805467928497</v>
      </c>
      <c r="F154" s="228">
        <f>'Open Int.'!E160/'Open Int.'!K160</f>
        <v>0.05651945320715037</v>
      </c>
      <c r="G154" s="244">
        <f>'Open Int.'!H160/'Open Int.'!K160</f>
        <v>0</v>
      </c>
      <c r="H154" s="247">
        <v>3857439</v>
      </c>
      <c r="I154" s="231">
        <v>771450</v>
      </c>
      <c r="J154" s="354">
        <v>385650</v>
      </c>
      <c r="K154" s="117" t="str">
        <f t="shared" si="5"/>
        <v>Gross exposure is building up andcrpsses 40% mark</v>
      </c>
      <c r="M154"/>
      <c r="N154"/>
      <c r="P154" s="96"/>
    </row>
    <row r="155" spans="1:16" s="7" customFormat="1" ht="15">
      <c r="A155" s="201" t="s">
        <v>428</v>
      </c>
      <c r="B155" s="235">
        <f>'Open Int.'!K161</f>
        <v>22600</v>
      </c>
      <c r="C155" s="237">
        <f>'Open Int.'!R161</f>
        <v>2.645217</v>
      </c>
      <c r="D155" s="161">
        <f t="shared" si="4"/>
        <v>0.008940287188924487</v>
      </c>
      <c r="E155" s="243">
        <f>'Open Int.'!B161/'Open Int.'!K161</f>
        <v>1</v>
      </c>
      <c r="F155" s="228">
        <f>'Open Int.'!E161/'Open Int.'!K161</f>
        <v>0</v>
      </c>
      <c r="G155" s="244">
        <f>'Open Int.'!H161/'Open Int.'!K161</f>
        <v>0</v>
      </c>
      <c r="H155" s="247">
        <v>2527883</v>
      </c>
      <c r="I155" s="231">
        <v>505400</v>
      </c>
      <c r="J155" s="354">
        <v>481800</v>
      </c>
      <c r="K155" s="117" t="str">
        <f t="shared" si="5"/>
        <v>Gross Exposure is less then 30%</v>
      </c>
      <c r="M155"/>
      <c r="N155"/>
      <c r="P155" s="96"/>
    </row>
    <row r="156" spans="1:16" s="7" customFormat="1" ht="15">
      <c r="A156" s="201" t="s">
        <v>228</v>
      </c>
      <c r="B156" s="235">
        <f>'Open Int.'!K162</f>
        <v>960492</v>
      </c>
      <c r="C156" s="237">
        <f>'Open Int.'!R162</f>
        <v>123.72577698000002</v>
      </c>
      <c r="D156" s="161">
        <f t="shared" si="4"/>
        <v>0.06355860618819155</v>
      </c>
      <c r="E156" s="243">
        <f>'Open Int.'!B162/'Open Int.'!K162</f>
        <v>0.997259737717753</v>
      </c>
      <c r="F156" s="228">
        <f>'Open Int.'!E162/'Open Int.'!K162</f>
        <v>0.002348796241926013</v>
      </c>
      <c r="G156" s="244">
        <f>'Open Int.'!H162/'Open Int.'!K162</f>
        <v>0.00039146604032100216</v>
      </c>
      <c r="H156" s="247">
        <v>15111911</v>
      </c>
      <c r="I156" s="231">
        <v>2548904</v>
      </c>
      <c r="J156" s="354">
        <v>1274452</v>
      </c>
      <c r="K156" s="117" t="str">
        <f t="shared" si="5"/>
        <v>Gross Exposure is less then 30%</v>
      </c>
      <c r="M156"/>
      <c r="N156"/>
      <c r="P156" s="96"/>
    </row>
    <row r="157" spans="1:16" s="7" customFormat="1" ht="15">
      <c r="A157" s="201" t="s">
        <v>429</v>
      </c>
      <c r="B157" s="235">
        <f>'Open Int.'!K163</f>
        <v>7014800</v>
      </c>
      <c r="C157" s="237">
        <f>'Open Int.'!R163</f>
        <v>57.837026</v>
      </c>
      <c r="D157" s="161">
        <f t="shared" si="4"/>
        <v>0.3218817112701594</v>
      </c>
      <c r="E157" s="243">
        <f>'Open Int.'!B163/'Open Int.'!K163</f>
        <v>0.9948109710896961</v>
      </c>
      <c r="F157" s="228">
        <f>'Open Int.'!E163/'Open Int.'!K163</f>
        <v>0.005189028910303929</v>
      </c>
      <c r="G157" s="244">
        <f>'Open Int.'!H163/'Open Int.'!K163</f>
        <v>0</v>
      </c>
      <c r="H157" s="247">
        <v>21793099</v>
      </c>
      <c r="I157" s="231">
        <v>4357600</v>
      </c>
      <c r="J157" s="354">
        <v>4357600</v>
      </c>
      <c r="K157" s="117" t="str">
        <f t="shared" si="5"/>
        <v>Some sign of build up Gross exposure crosses 30%</v>
      </c>
      <c r="M157"/>
      <c r="N157"/>
      <c r="P157" s="96"/>
    </row>
    <row r="158" spans="1:16" s="7" customFormat="1" ht="15">
      <c r="A158" s="201" t="s">
        <v>276</v>
      </c>
      <c r="B158" s="235">
        <f>'Open Int.'!K164</f>
        <v>493500</v>
      </c>
      <c r="C158" s="237">
        <f>'Open Int.'!R164</f>
        <v>44.09916</v>
      </c>
      <c r="D158" s="161">
        <f t="shared" si="4"/>
        <v>0.2602752008100967</v>
      </c>
      <c r="E158" s="243">
        <f>'Open Int.'!B164/'Open Int.'!K164</f>
        <v>0.999290780141844</v>
      </c>
      <c r="F158" s="228">
        <f>'Open Int.'!E164/'Open Int.'!K164</f>
        <v>0.0007092198581560284</v>
      </c>
      <c r="G158" s="244">
        <f>'Open Int.'!H164/'Open Int.'!K164</f>
        <v>0</v>
      </c>
      <c r="H158" s="247">
        <v>1896070</v>
      </c>
      <c r="I158" s="231">
        <v>379050</v>
      </c>
      <c r="J158" s="354">
        <v>379050</v>
      </c>
      <c r="K158" s="117" t="str">
        <f t="shared" si="5"/>
        <v>Gross Exposure is less then 30%</v>
      </c>
      <c r="M158"/>
      <c r="N158"/>
      <c r="P158" s="96"/>
    </row>
    <row r="159" spans="1:16" s="7" customFormat="1" ht="15">
      <c r="A159" s="201" t="s">
        <v>180</v>
      </c>
      <c r="B159" s="235">
        <f>'Open Int.'!K165</f>
        <v>6601500</v>
      </c>
      <c r="C159" s="237">
        <f>'Open Int.'!R165</f>
        <v>111.9944475</v>
      </c>
      <c r="D159" s="161">
        <f t="shared" si="4"/>
        <v>0.8444328638458017</v>
      </c>
      <c r="E159" s="243">
        <f>'Open Int.'!B165/'Open Int.'!K165</f>
        <v>0.9556918882072256</v>
      </c>
      <c r="F159" s="228">
        <f>'Open Int.'!E165/'Open Int.'!K165</f>
        <v>0.03930924789820495</v>
      </c>
      <c r="G159" s="244">
        <f>'Open Int.'!H165/'Open Int.'!K165</f>
        <v>0.004998863894569416</v>
      </c>
      <c r="H159" s="247">
        <v>7817673</v>
      </c>
      <c r="I159" s="231">
        <v>1563000</v>
      </c>
      <c r="J159" s="354">
        <v>1563000</v>
      </c>
      <c r="K159" s="117" t="str">
        <f t="shared" si="5"/>
        <v>Gross exposure has crossed 80%,Margin double</v>
      </c>
      <c r="M159"/>
      <c r="N159"/>
      <c r="P159" s="96"/>
    </row>
    <row r="160" spans="1:16" s="7" customFormat="1" ht="15">
      <c r="A160" s="201" t="s">
        <v>181</v>
      </c>
      <c r="B160" s="235">
        <f>'Open Int.'!K166</f>
        <v>453050</v>
      </c>
      <c r="C160" s="237">
        <f>'Open Int.'!R166</f>
        <v>15.52375825</v>
      </c>
      <c r="D160" s="161">
        <f t="shared" si="4"/>
        <v>0.07983534235978153</v>
      </c>
      <c r="E160" s="243">
        <f>'Open Int.'!B166/'Open Int.'!K166</f>
        <v>1</v>
      </c>
      <c r="F160" s="228">
        <f>'Open Int.'!E166/'Open Int.'!K166</f>
        <v>0</v>
      </c>
      <c r="G160" s="244">
        <f>'Open Int.'!H166/'Open Int.'!K166</f>
        <v>0</v>
      </c>
      <c r="H160" s="247">
        <v>5674805</v>
      </c>
      <c r="I160" s="231">
        <v>1134750</v>
      </c>
      <c r="J160" s="354">
        <v>1134750</v>
      </c>
      <c r="K160" s="117" t="str">
        <f t="shared" si="5"/>
        <v>Gross Exposure is less then 30%</v>
      </c>
      <c r="M160"/>
      <c r="N160"/>
      <c r="P160" s="96"/>
    </row>
    <row r="161" spans="1:16" s="7" customFormat="1" ht="15">
      <c r="A161" s="201" t="s">
        <v>150</v>
      </c>
      <c r="B161" s="235">
        <f>'Open Int.'!K167</f>
        <v>4349340</v>
      </c>
      <c r="C161" s="237">
        <f>'Open Int.'!R167</f>
        <v>232.9723971</v>
      </c>
      <c r="D161" s="161">
        <f t="shared" si="4"/>
        <v>0.18764657259415365</v>
      </c>
      <c r="E161" s="243">
        <f>'Open Int.'!B167/'Open Int.'!K167</f>
        <v>0.9959718026183283</v>
      </c>
      <c r="F161" s="228">
        <f>'Open Int.'!E167/'Open Int.'!K167</f>
        <v>0.004028197381671702</v>
      </c>
      <c r="G161" s="244">
        <f>'Open Int.'!H167/'Open Int.'!K167</f>
        <v>0</v>
      </c>
      <c r="H161" s="247">
        <v>23178361</v>
      </c>
      <c r="I161" s="231">
        <v>4635354</v>
      </c>
      <c r="J161" s="354">
        <v>2317458</v>
      </c>
      <c r="K161" s="117" t="str">
        <f t="shared" si="5"/>
        <v>Gross Exposure is less then 30%</v>
      </c>
      <c r="M161"/>
      <c r="N161"/>
      <c r="P161" s="96"/>
    </row>
    <row r="162" spans="1:16" s="7" customFormat="1" ht="15">
      <c r="A162" s="201" t="s">
        <v>430</v>
      </c>
      <c r="B162" s="235">
        <f>'Open Int.'!K168</f>
        <v>4115000</v>
      </c>
      <c r="C162" s="237">
        <f>'Open Int.'!R168</f>
        <v>66.37495</v>
      </c>
      <c r="D162" s="161">
        <f t="shared" si="4"/>
        <v>0.17083685022681447</v>
      </c>
      <c r="E162" s="243">
        <f>'Open Int.'!B168/'Open Int.'!K168</f>
        <v>0.9784325637910085</v>
      </c>
      <c r="F162" s="228">
        <f>'Open Int.'!E168/'Open Int.'!K168</f>
        <v>0.021567436208991493</v>
      </c>
      <c r="G162" s="244">
        <f>'Open Int.'!H168/'Open Int.'!K168</f>
        <v>0</v>
      </c>
      <c r="H162" s="247">
        <v>24087309</v>
      </c>
      <c r="I162" s="231">
        <v>4816250</v>
      </c>
      <c r="J162" s="354">
        <v>3060000</v>
      </c>
      <c r="K162" s="117" t="str">
        <f t="shared" si="5"/>
        <v>Gross Exposure is less then 30%</v>
      </c>
      <c r="M162"/>
      <c r="N162"/>
      <c r="P162" s="96"/>
    </row>
    <row r="163" spans="1:16" s="7" customFormat="1" ht="15">
      <c r="A163" s="201" t="s">
        <v>431</v>
      </c>
      <c r="B163" s="235">
        <f>'Open Int.'!K169</f>
        <v>1831200</v>
      </c>
      <c r="C163" s="237">
        <f>'Open Int.'!R169</f>
        <v>40.066656</v>
      </c>
      <c r="D163" s="161">
        <f t="shared" si="4"/>
        <v>0.2524816956975117</v>
      </c>
      <c r="E163" s="243">
        <f>'Open Int.'!B169/'Open Int.'!K169</f>
        <v>0.9965596330275229</v>
      </c>
      <c r="F163" s="228">
        <f>'Open Int.'!E169/'Open Int.'!K169</f>
        <v>0.0028669724770642203</v>
      </c>
      <c r="G163" s="244">
        <f>'Open Int.'!H169/'Open Int.'!K169</f>
        <v>0.0005733944954128441</v>
      </c>
      <c r="H163" s="247">
        <v>7252803</v>
      </c>
      <c r="I163" s="231">
        <v>1450050</v>
      </c>
      <c r="J163" s="354">
        <v>1450050</v>
      </c>
      <c r="K163" s="117" t="str">
        <f t="shared" si="5"/>
        <v>Gross Exposure is less then 30%</v>
      </c>
      <c r="M163"/>
      <c r="N163"/>
      <c r="P163" s="96"/>
    </row>
    <row r="164" spans="1:16" s="7" customFormat="1" ht="15">
      <c r="A164" s="201" t="s">
        <v>151</v>
      </c>
      <c r="B164" s="235">
        <f>'Open Int.'!K170</f>
        <v>1597500</v>
      </c>
      <c r="C164" s="237">
        <f>'Open Int.'!R170</f>
        <v>169.5666375</v>
      </c>
      <c r="D164" s="161">
        <f t="shared" si="4"/>
        <v>0.13030914958658352</v>
      </c>
      <c r="E164" s="243">
        <f>'Open Int.'!B170/'Open Int.'!K170</f>
        <v>1</v>
      </c>
      <c r="F164" s="228">
        <f>'Open Int.'!E170/'Open Int.'!K170</f>
        <v>0</v>
      </c>
      <c r="G164" s="244">
        <f>'Open Int.'!H170/'Open Int.'!K170</f>
        <v>0</v>
      </c>
      <c r="H164" s="247">
        <v>12259308</v>
      </c>
      <c r="I164" s="231">
        <v>2451825</v>
      </c>
      <c r="J164" s="354">
        <v>1225800</v>
      </c>
      <c r="K164" s="117" t="str">
        <f t="shared" si="5"/>
        <v>Gross Exposure is less then 30%</v>
      </c>
      <c r="M164"/>
      <c r="N164"/>
      <c r="P164" s="96"/>
    </row>
    <row r="165" spans="1:16" s="7" customFormat="1" ht="15">
      <c r="A165" s="201" t="s">
        <v>214</v>
      </c>
      <c r="B165" s="235">
        <f>'Open Int.'!K171</f>
        <v>317875</v>
      </c>
      <c r="C165" s="237">
        <f>'Open Int.'!R171</f>
        <v>43.2246425</v>
      </c>
      <c r="D165" s="161">
        <f t="shared" si="4"/>
        <v>0.23071200464508637</v>
      </c>
      <c r="E165" s="243">
        <f>'Open Int.'!B171/'Open Int.'!K171</f>
        <v>1</v>
      </c>
      <c r="F165" s="228">
        <f>'Open Int.'!E171/'Open Int.'!K171</f>
        <v>0</v>
      </c>
      <c r="G165" s="244">
        <f>'Open Int.'!H171/'Open Int.'!K171</f>
        <v>0</v>
      </c>
      <c r="H165" s="247">
        <v>1377800</v>
      </c>
      <c r="I165" s="231">
        <v>275500</v>
      </c>
      <c r="J165" s="354">
        <v>275500</v>
      </c>
      <c r="K165" s="117" t="str">
        <f t="shared" si="5"/>
        <v>Gross Exposure is less then 30%</v>
      </c>
      <c r="M165"/>
      <c r="N165"/>
      <c r="P165" s="96"/>
    </row>
    <row r="166" spans="1:16" s="7" customFormat="1" ht="15">
      <c r="A166" s="201" t="s">
        <v>229</v>
      </c>
      <c r="B166" s="235">
        <f>'Open Int.'!K172</f>
        <v>1758400</v>
      </c>
      <c r="C166" s="237">
        <f>'Open Int.'!R172</f>
        <v>241.47228</v>
      </c>
      <c r="D166" s="161">
        <f t="shared" si="4"/>
        <v>0.10091551677077693</v>
      </c>
      <c r="E166" s="243">
        <f>'Open Int.'!B172/'Open Int.'!K172</f>
        <v>0.9946542311191993</v>
      </c>
      <c r="F166" s="228">
        <f>'Open Int.'!E172/'Open Int.'!K172</f>
        <v>0.004663330300272975</v>
      </c>
      <c r="G166" s="244">
        <f>'Open Int.'!H172/'Open Int.'!K172</f>
        <v>0.0006824385805277526</v>
      </c>
      <c r="H166" s="247">
        <v>17424476</v>
      </c>
      <c r="I166" s="231">
        <v>2526200</v>
      </c>
      <c r="J166" s="354">
        <v>1263000</v>
      </c>
      <c r="K166" s="117" t="str">
        <f t="shared" si="5"/>
        <v>Gross Exposure is less then 30%</v>
      </c>
      <c r="M166"/>
      <c r="N166"/>
      <c r="P166" s="96"/>
    </row>
    <row r="167" spans="1:16" s="7" customFormat="1" ht="15">
      <c r="A167" s="201" t="s">
        <v>91</v>
      </c>
      <c r="B167" s="235">
        <f>'Open Int.'!K173</f>
        <v>6752600</v>
      </c>
      <c r="C167" s="237">
        <f>'Open Int.'!R173</f>
        <v>52.062546</v>
      </c>
      <c r="D167" s="161">
        <f t="shared" si="4"/>
        <v>0.19293142857142856</v>
      </c>
      <c r="E167" s="243">
        <f>'Open Int.'!B173/'Open Int.'!K173</f>
        <v>0.9386606640405177</v>
      </c>
      <c r="F167" s="228">
        <f>'Open Int.'!E173/'Open Int.'!K173</f>
        <v>0.06077658975801913</v>
      </c>
      <c r="G167" s="244">
        <f>'Open Int.'!H173/'Open Int.'!K173</f>
        <v>0.0005627462014631402</v>
      </c>
      <c r="H167" s="247">
        <v>35000000</v>
      </c>
      <c r="I167" s="231">
        <v>6999600</v>
      </c>
      <c r="J167" s="354">
        <v>6771600</v>
      </c>
      <c r="K167" s="117" t="str">
        <f t="shared" si="5"/>
        <v>Gross Exposure is less then 30%</v>
      </c>
      <c r="M167"/>
      <c r="N167"/>
      <c r="P167" s="96"/>
    </row>
    <row r="168" spans="1:16" s="7" customFormat="1" ht="15">
      <c r="A168" s="201" t="s">
        <v>152</v>
      </c>
      <c r="B168" s="235">
        <f>'Open Int.'!K174</f>
        <v>3798900</v>
      </c>
      <c r="C168" s="237">
        <f>'Open Int.'!R174</f>
        <v>91.4965065</v>
      </c>
      <c r="D168" s="161">
        <f t="shared" si="4"/>
        <v>0.12909518881611362</v>
      </c>
      <c r="E168" s="243">
        <f>'Open Int.'!B174/'Open Int.'!K174</f>
        <v>0.9776119402985075</v>
      </c>
      <c r="F168" s="228">
        <f>'Open Int.'!E174/'Open Int.'!K174</f>
        <v>0.01954513148542999</v>
      </c>
      <c r="G168" s="244">
        <f>'Open Int.'!H174/'Open Int.'!K174</f>
        <v>0.0028429282160625444</v>
      </c>
      <c r="H168" s="247">
        <v>29427123</v>
      </c>
      <c r="I168" s="231">
        <v>5884650</v>
      </c>
      <c r="J168" s="354">
        <v>2941650</v>
      </c>
      <c r="K168" s="117" t="str">
        <f t="shared" si="5"/>
        <v>Gross Exposure is less then 30%</v>
      </c>
      <c r="M168"/>
      <c r="N168"/>
      <c r="P168" s="96"/>
    </row>
    <row r="169" spans="1:16" s="7" customFormat="1" ht="15">
      <c r="A169" s="201" t="s">
        <v>208</v>
      </c>
      <c r="B169" s="235">
        <f>'Open Int.'!K175</f>
        <v>6503832</v>
      </c>
      <c r="C169" s="237">
        <f>'Open Int.'!R175</f>
        <v>440.86225212</v>
      </c>
      <c r="D169" s="161">
        <f t="shared" si="4"/>
        <v>0.15177973335364583</v>
      </c>
      <c r="E169" s="243">
        <f>'Open Int.'!B175/'Open Int.'!K175</f>
        <v>0.9440010135563157</v>
      </c>
      <c r="F169" s="228">
        <f>'Open Int.'!E175/'Open Int.'!K175</f>
        <v>0.048270619536297986</v>
      </c>
      <c r="G169" s="244">
        <f>'Open Int.'!H175/'Open Int.'!K175</f>
        <v>0.0077283669073862915</v>
      </c>
      <c r="H169" s="247">
        <v>42850464</v>
      </c>
      <c r="I169" s="231">
        <v>3990632</v>
      </c>
      <c r="J169" s="354">
        <v>1995316</v>
      </c>
      <c r="K169" s="117" t="str">
        <f t="shared" si="5"/>
        <v>Gross Exposure is less then 30%</v>
      </c>
      <c r="M169"/>
      <c r="N169"/>
      <c r="P169" s="96"/>
    </row>
    <row r="170" spans="1:16" s="7" customFormat="1" ht="15">
      <c r="A170" s="201" t="s">
        <v>230</v>
      </c>
      <c r="B170" s="235">
        <f>'Open Int.'!K176</f>
        <v>1555200</v>
      </c>
      <c r="C170" s="237">
        <f>'Open Int.'!R176</f>
        <v>90.372672</v>
      </c>
      <c r="D170" s="161">
        <f t="shared" si="4"/>
        <v>0.05815527518304403</v>
      </c>
      <c r="E170" s="243">
        <f>'Open Int.'!B176/'Open Int.'!K176</f>
        <v>0.9945987654320988</v>
      </c>
      <c r="F170" s="228">
        <f>'Open Int.'!E176/'Open Int.'!K176</f>
        <v>0.0051440329218107</v>
      </c>
      <c r="G170" s="244">
        <f>'Open Int.'!H176/'Open Int.'!K176</f>
        <v>0.000257201646090535</v>
      </c>
      <c r="H170" s="247">
        <v>26742200</v>
      </c>
      <c r="I170" s="231">
        <v>5068800</v>
      </c>
      <c r="J170" s="354">
        <v>2534400</v>
      </c>
      <c r="K170" s="117" t="str">
        <f t="shared" si="5"/>
        <v>Gross Exposure is less then 30%</v>
      </c>
      <c r="M170"/>
      <c r="N170"/>
      <c r="P170" s="96"/>
    </row>
    <row r="171" spans="1:16" s="7" customFormat="1" ht="15">
      <c r="A171" s="201" t="s">
        <v>185</v>
      </c>
      <c r="B171" s="235">
        <f>'Open Int.'!K177</f>
        <v>12701475</v>
      </c>
      <c r="C171" s="237">
        <f>'Open Int.'!R177</f>
        <v>781.0772051250001</v>
      </c>
      <c r="D171" s="161">
        <f t="shared" si="4"/>
        <v>0.1574627680371436</v>
      </c>
      <c r="E171" s="243">
        <f>'Open Int.'!B177/'Open Int.'!K177</f>
        <v>0.7997555402030079</v>
      </c>
      <c r="F171" s="228">
        <f>'Open Int.'!E177/'Open Int.'!K177</f>
        <v>0.1491736195992985</v>
      </c>
      <c r="G171" s="244">
        <f>'Open Int.'!H177/'Open Int.'!K177</f>
        <v>0.051070840197693576</v>
      </c>
      <c r="H171" s="247">
        <v>80663354</v>
      </c>
      <c r="I171" s="231">
        <v>5459400</v>
      </c>
      <c r="J171" s="354">
        <v>2729700</v>
      </c>
      <c r="K171" s="117" t="str">
        <f t="shared" si="5"/>
        <v>Gross Exposure is less then 30%</v>
      </c>
      <c r="M171"/>
      <c r="N171"/>
      <c r="P171" s="96"/>
    </row>
    <row r="172" spans="1:16" s="7" customFormat="1" ht="15">
      <c r="A172" s="201" t="s">
        <v>206</v>
      </c>
      <c r="B172" s="235">
        <f>'Open Int.'!K178</f>
        <v>2464550</v>
      </c>
      <c r="C172" s="237">
        <f>'Open Int.'!R178</f>
        <v>207.57672375</v>
      </c>
      <c r="D172" s="161">
        <f t="shared" si="4"/>
        <v>0.30870263226753236</v>
      </c>
      <c r="E172" s="243">
        <f>'Open Int.'!B178/'Open Int.'!K178</f>
        <v>0.9850479803615264</v>
      </c>
      <c r="F172" s="228">
        <f>'Open Int.'!E178/'Open Int.'!K178</f>
        <v>0.010042401249721044</v>
      </c>
      <c r="G172" s="244">
        <f>'Open Int.'!H178/'Open Int.'!K178</f>
        <v>0.00490961838875251</v>
      </c>
      <c r="H172" s="247">
        <v>7983573</v>
      </c>
      <c r="I172" s="231">
        <v>1596650</v>
      </c>
      <c r="J172" s="354">
        <v>798050</v>
      </c>
      <c r="K172" s="117" t="str">
        <f t="shared" si="5"/>
        <v>Some sign of build up Gross exposure crosses 30%</v>
      </c>
      <c r="M172"/>
      <c r="N172"/>
      <c r="P172" s="96"/>
    </row>
    <row r="173" spans="1:16" s="7" customFormat="1" ht="15">
      <c r="A173" s="201" t="s">
        <v>118</v>
      </c>
      <c r="B173" s="235">
        <f>'Open Int.'!K179</f>
        <v>4806750</v>
      </c>
      <c r="C173" s="237">
        <f>'Open Int.'!R179</f>
        <v>580.174725</v>
      </c>
      <c r="D173" s="161">
        <f t="shared" si="4"/>
        <v>0.13383669909625875</v>
      </c>
      <c r="E173" s="243">
        <f>'Open Int.'!B179/'Open Int.'!K179</f>
        <v>0.9652051802153222</v>
      </c>
      <c r="F173" s="228">
        <f>'Open Int.'!E179/'Open Int.'!K179</f>
        <v>0.03328652415873511</v>
      </c>
      <c r="G173" s="244">
        <f>'Open Int.'!H179/'Open Int.'!K179</f>
        <v>0.0015082956259426848</v>
      </c>
      <c r="H173" s="247">
        <v>35915037</v>
      </c>
      <c r="I173" s="231">
        <v>2369500</v>
      </c>
      <c r="J173" s="354">
        <v>1184750</v>
      </c>
      <c r="K173" s="117" t="str">
        <f t="shared" si="5"/>
        <v>Gross Exposure is less then 30%</v>
      </c>
      <c r="M173"/>
      <c r="N173"/>
      <c r="P173" s="96"/>
    </row>
    <row r="174" spans="1:16" s="7" customFormat="1" ht="15">
      <c r="A174" s="201" t="s">
        <v>231</v>
      </c>
      <c r="B174" s="235">
        <f>'Open Int.'!K180</f>
        <v>1103130</v>
      </c>
      <c r="C174" s="237">
        <f>'Open Int.'!R180</f>
        <v>117.3399381</v>
      </c>
      <c r="D174" s="161">
        <f t="shared" si="4"/>
        <v>0.2646803503638146</v>
      </c>
      <c r="E174" s="243">
        <f>'Open Int.'!B180/'Open Int.'!K180</f>
        <v>0.9988795518207283</v>
      </c>
      <c r="F174" s="228">
        <f>'Open Int.'!E180/'Open Int.'!K180</f>
        <v>0.0011204481792717086</v>
      </c>
      <c r="G174" s="244">
        <f>'Open Int.'!H180/'Open Int.'!K180</f>
        <v>0</v>
      </c>
      <c r="H174" s="247">
        <v>4167782</v>
      </c>
      <c r="I174" s="231">
        <v>833476</v>
      </c>
      <c r="J174" s="354">
        <v>503670</v>
      </c>
      <c r="K174" s="117" t="str">
        <f t="shared" si="5"/>
        <v>Gross Exposure is less then 30%</v>
      </c>
      <c r="M174"/>
      <c r="N174"/>
      <c r="P174" s="96"/>
    </row>
    <row r="175" spans="1:16" s="7" customFormat="1" ht="15">
      <c r="A175" s="201" t="s">
        <v>300</v>
      </c>
      <c r="B175" s="235">
        <f>'Open Int.'!K181</f>
        <v>2163700</v>
      </c>
      <c r="C175" s="237">
        <f>'Open Int.'!R181</f>
        <v>11.424336</v>
      </c>
      <c r="D175" s="161">
        <f t="shared" si="4"/>
        <v>0.13733953198810794</v>
      </c>
      <c r="E175" s="243">
        <f>'Open Int.'!B181/'Open Int.'!K181</f>
        <v>1</v>
      </c>
      <c r="F175" s="228">
        <f>'Open Int.'!E181/'Open Int.'!K181</f>
        <v>0</v>
      </c>
      <c r="G175" s="244">
        <f>'Open Int.'!H181/'Open Int.'!K181</f>
        <v>0</v>
      </c>
      <c r="H175" s="247">
        <v>15754386</v>
      </c>
      <c r="I175" s="231">
        <v>3149300</v>
      </c>
      <c r="J175" s="354">
        <v>3149300</v>
      </c>
      <c r="K175" s="117" t="str">
        <f t="shared" si="5"/>
        <v>Gross Exposure is less then 30%</v>
      </c>
      <c r="M175"/>
      <c r="N175"/>
      <c r="P175" s="96"/>
    </row>
    <row r="176" spans="1:16" s="7" customFormat="1" ht="15">
      <c r="A176" s="201" t="s">
        <v>301</v>
      </c>
      <c r="B176" s="235">
        <f>'Open Int.'!K182</f>
        <v>84854000</v>
      </c>
      <c r="C176" s="237">
        <f>'Open Int.'!R182</f>
        <v>232.49996</v>
      </c>
      <c r="D176" s="161">
        <f t="shared" si="4"/>
        <v>0.7519353602499147</v>
      </c>
      <c r="E176" s="243">
        <f>'Open Int.'!B182/'Open Int.'!K182</f>
        <v>0.8330049261083744</v>
      </c>
      <c r="F176" s="228">
        <f>'Open Int.'!E182/'Open Int.'!K182</f>
        <v>0.14187192118226602</v>
      </c>
      <c r="G176" s="244">
        <f>'Open Int.'!H182/'Open Int.'!K182</f>
        <v>0.025123152709359605</v>
      </c>
      <c r="H176" s="247">
        <v>112847466</v>
      </c>
      <c r="I176" s="231">
        <v>22561550</v>
      </c>
      <c r="J176" s="354">
        <v>17294750</v>
      </c>
      <c r="K176" s="117" t="str">
        <f t="shared" si="5"/>
        <v>Gross exposure is Substantial as Open interest has crossed 60%</v>
      </c>
      <c r="M176"/>
      <c r="N176"/>
      <c r="P176" s="96"/>
    </row>
    <row r="177" spans="1:16" s="7" customFormat="1" ht="15">
      <c r="A177" s="201" t="s">
        <v>173</v>
      </c>
      <c r="B177" s="235">
        <f>'Open Int.'!K183</f>
        <v>5725950</v>
      </c>
      <c r="C177" s="237">
        <f>'Open Int.'!R183</f>
        <v>38.0775675</v>
      </c>
      <c r="D177" s="161">
        <f t="shared" si="4"/>
        <v>0.2791959962768991</v>
      </c>
      <c r="E177" s="243">
        <f>'Open Int.'!B183/'Open Int.'!K183</f>
        <v>0.9356002060793406</v>
      </c>
      <c r="F177" s="228">
        <f>'Open Int.'!E183/'Open Int.'!K183</f>
        <v>0.05873261205564142</v>
      </c>
      <c r="G177" s="244">
        <f>'Open Int.'!H183/'Open Int.'!K183</f>
        <v>0.005667181865018032</v>
      </c>
      <c r="H177" s="247">
        <v>20508711</v>
      </c>
      <c r="I177" s="231">
        <v>4100500</v>
      </c>
      <c r="J177" s="354">
        <v>4100500</v>
      </c>
      <c r="K177" s="117" t="str">
        <f t="shared" si="5"/>
        <v>Gross Exposure is less then 30%</v>
      </c>
      <c r="M177"/>
      <c r="N177"/>
      <c r="P177" s="96"/>
    </row>
    <row r="178" spans="1:16" s="7" customFormat="1" ht="15">
      <c r="A178" s="201" t="s">
        <v>302</v>
      </c>
      <c r="B178" s="235">
        <f>'Open Int.'!K184</f>
        <v>849000</v>
      </c>
      <c r="C178" s="237">
        <f>'Open Int.'!R184</f>
        <v>68.20866</v>
      </c>
      <c r="D178" s="161">
        <f t="shared" si="4"/>
        <v>0.07304266939382241</v>
      </c>
      <c r="E178" s="243">
        <f>'Open Int.'!B184/'Open Int.'!K184</f>
        <v>1</v>
      </c>
      <c r="F178" s="228">
        <f>'Open Int.'!E184/'Open Int.'!K184</f>
        <v>0</v>
      </c>
      <c r="G178" s="244">
        <f>'Open Int.'!H184/'Open Int.'!K184</f>
        <v>0</v>
      </c>
      <c r="H178" s="247">
        <v>11623343</v>
      </c>
      <c r="I178" s="231">
        <v>2324600</v>
      </c>
      <c r="J178" s="354">
        <v>1162200</v>
      </c>
      <c r="K178" s="117" t="str">
        <f t="shared" si="5"/>
        <v>Gross Exposure is less then 30%</v>
      </c>
      <c r="M178"/>
      <c r="N178"/>
      <c r="P178" s="96"/>
    </row>
    <row r="179" spans="1:16" s="7" customFormat="1" ht="15">
      <c r="A179" s="201" t="s">
        <v>82</v>
      </c>
      <c r="B179" s="235">
        <f>'Open Int.'!K185</f>
        <v>8225700</v>
      </c>
      <c r="C179" s="237">
        <f>'Open Int.'!R185</f>
        <v>99.9833835</v>
      </c>
      <c r="D179" s="161">
        <f t="shared" si="4"/>
        <v>0.18269759979104283</v>
      </c>
      <c r="E179" s="243">
        <f>'Open Int.'!B185/'Open Int.'!K185</f>
        <v>0.994638754148583</v>
      </c>
      <c r="F179" s="228">
        <f>'Open Int.'!E185/'Open Int.'!K185</f>
        <v>0.005361245851416901</v>
      </c>
      <c r="G179" s="244">
        <f>'Open Int.'!H185/'Open Int.'!K185</f>
        <v>0</v>
      </c>
      <c r="H179" s="247">
        <v>45023580</v>
      </c>
      <c r="I179" s="231">
        <v>9002700</v>
      </c>
      <c r="J179" s="354">
        <v>4691400</v>
      </c>
      <c r="K179" s="117" t="str">
        <f t="shared" si="5"/>
        <v>Gross Exposure is less then 30%</v>
      </c>
      <c r="M179"/>
      <c r="N179"/>
      <c r="P179" s="96"/>
    </row>
    <row r="180" spans="1:16" s="7" customFormat="1" ht="15">
      <c r="A180" s="201" t="s">
        <v>432</v>
      </c>
      <c r="B180" s="235">
        <f>'Open Int.'!K186</f>
        <v>1054200</v>
      </c>
      <c r="C180" s="237">
        <f>'Open Int.'!R186</f>
        <v>28.953603</v>
      </c>
      <c r="D180" s="161">
        <f t="shared" si="4"/>
        <v>0.04004809113976062</v>
      </c>
      <c r="E180" s="243">
        <f>'Open Int.'!B186/'Open Int.'!K186</f>
        <v>0.99800796812749</v>
      </c>
      <c r="F180" s="228">
        <f>'Open Int.'!E186/'Open Int.'!K186</f>
        <v>0.00199203187250996</v>
      </c>
      <c r="G180" s="244">
        <f>'Open Int.'!H186/'Open Int.'!K186</f>
        <v>0</v>
      </c>
      <c r="H180" s="247">
        <v>26323352</v>
      </c>
      <c r="I180" s="231">
        <v>5264000</v>
      </c>
      <c r="J180" s="354">
        <v>2632000</v>
      </c>
      <c r="K180" s="117" t="str">
        <f t="shared" si="5"/>
        <v>Gross Exposure is less then 30%</v>
      </c>
      <c r="M180"/>
      <c r="N180"/>
      <c r="P180" s="96"/>
    </row>
    <row r="181" spans="1:16" s="7" customFormat="1" ht="15">
      <c r="A181" s="201" t="s">
        <v>433</v>
      </c>
      <c r="B181" s="235">
        <f>'Open Int.'!K187</f>
        <v>4411800</v>
      </c>
      <c r="C181" s="237">
        <f>'Open Int.'!R187</f>
        <v>237.906315</v>
      </c>
      <c r="D181" s="161">
        <f t="shared" si="4"/>
        <v>0.10683791471705473</v>
      </c>
      <c r="E181" s="243">
        <f>'Open Int.'!B187/'Open Int.'!K187</f>
        <v>0.9656262749898</v>
      </c>
      <c r="F181" s="228">
        <f>'Open Int.'!E187/'Open Int.'!K187</f>
        <v>0.03335373317013464</v>
      </c>
      <c r="G181" s="244">
        <f>'Open Int.'!H187/'Open Int.'!K187</f>
        <v>0.0010199918400652795</v>
      </c>
      <c r="H181" s="247">
        <v>41294329</v>
      </c>
      <c r="I181" s="231">
        <v>6524550</v>
      </c>
      <c r="J181" s="354">
        <v>3262050</v>
      </c>
      <c r="K181" s="117" t="str">
        <f t="shared" si="5"/>
        <v>Gross Exposure is less then 30%</v>
      </c>
      <c r="M181"/>
      <c r="N181"/>
      <c r="P181" s="96"/>
    </row>
    <row r="182" spans="1:16" s="7" customFormat="1" ht="15">
      <c r="A182" s="201" t="s">
        <v>153</v>
      </c>
      <c r="B182" s="235">
        <f>'Open Int.'!K188</f>
        <v>749250</v>
      </c>
      <c r="C182" s="237">
        <f>'Open Int.'!R188</f>
        <v>42.6997575</v>
      </c>
      <c r="D182" s="161">
        <f t="shared" si="4"/>
        <v>0.025271252364341943</v>
      </c>
      <c r="E182" s="243">
        <f>'Open Int.'!B188/'Open Int.'!K188</f>
        <v>0.9993993993993994</v>
      </c>
      <c r="F182" s="228">
        <f>'Open Int.'!E188/'Open Int.'!K188</f>
        <v>0.0006006006006006006</v>
      </c>
      <c r="G182" s="244">
        <f>'Open Int.'!H188/'Open Int.'!K188</f>
        <v>0</v>
      </c>
      <c r="H182" s="247">
        <v>29648313</v>
      </c>
      <c r="I182" s="231">
        <v>5929650</v>
      </c>
      <c r="J182" s="354">
        <v>2964600</v>
      </c>
      <c r="K182" s="117" t="str">
        <f t="shared" si="5"/>
        <v>Gross Exposure is less then 30%</v>
      </c>
      <c r="M182"/>
      <c r="N182"/>
      <c r="P182" s="96"/>
    </row>
    <row r="183" spans="1:16" s="7" customFormat="1" ht="15">
      <c r="A183" s="201" t="s">
        <v>154</v>
      </c>
      <c r="B183" s="235">
        <f>'Open Int.'!K189</f>
        <v>7231200</v>
      </c>
      <c r="C183" s="237">
        <f>'Open Int.'!R189</f>
        <v>34.420512</v>
      </c>
      <c r="D183" s="161">
        <f t="shared" si="4"/>
        <v>0.18078</v>
      </c>
      <c r="E183" s="243">
        <f>'Open Int.'!B189/'Open Int.'!K189</f>
        <v>0.950381679389313</v>
      </c>
      <c r="F183" s="228">
        <f>'Open Int.'!E189/'Open Int.'!K189</f>
        <v>0.04961832061068702</v>
      </c>
      <c r="G183" s="244">
        <f>'Open Int.'!H189/'Open Int.'!K189</f>
        <v>0</v>
      </c>
      <c r="H183" s="247">
        <v>40000000</v>
      </c>
      <c r="I183" s="231">
        <v>7997100</v>
      </c>
      <c r="J183" s="354">
        <v>7997100</v>
      </c>
      <c r="K183" s="117" t="str">
        <f t="shared" si="5"/>
        <v>Gross Exposure is less then 30%</v>
      </c>
      <c r="M183"/>
      <c r="N183"/>
      <c r="P183" s="96"/>
    </row>
    <row r="184" spans="1:16" s="7" customFormat="1" ht="15">
      <c r="A184" s="201" t="s">
        <v>303</v>
      </c>
      <c r="B184" s="235">
        <f>'Open Int.'!K190</f>
        <v>5727600</v>
      </c>
      <c r="C184" s="237">
        <f>'Open Int.'!R190</f>
        <v>53.26668</v>
      </c>
      <c r="D184" s="161">
        <f t="shared" si="4"/>
        <v>0.11908125060345229</v>
      </c>
      <c r="E184" s="243">
        <f>'Open Int.'!B190/'Open Int.'!K190</f>
        <v>0.988686360779384</v>
      </c>
      <c r="F184" s="228">
        <f>'Open Int.'!E190/'Open Int.'!K190</f>
        <v>0.011313639220615965</v>
      </c>
      <c r="G184" s="244">
        <f>'Open Int.'!H190/'Open Int.'!K190</f>
        <v>0</v>
      </c>
      <c r="H184" s="247">
        <v>48098252</v>
      </c>
      <c r="I184" s="231">
        <v>9619200</v>
      </c>
      <c r="J184" s="354">
        <v>5259600</v>
      </c>
      <c r="K184" s="117" t="str">
        <f t="shared" si="5"/>
        <v>Gross Exposure is less then 30%</v>
      </c>
      <c r="M184"/>
      <c r="N184"/>
      <c r="P184" s="96"/>
    </row>
    <row r="185" spans="1:16" s="7" customFormat="1" ht="15">
      <c r="A185" s="201" t="s">
        <v>155</v>
      </c>
      <c r="B185" s="235">
        <f>'Open Int.'!K191</f>
        <v>1412775</v>
      </c>
      <c r="C185" s="237">
        <f>'Open Int.'!R191</f>
        <v>66.796002</v>
      </c>
      <c r="D185" s="161">
        <f t="shared" si="4"/>
        <v>0.1409405393585017</v>
      </c>
      <c r="E185" s="243">
        <f>'Open Int.'!B191/'Open Int.'!K191</f>
        <v>0.9903381642512077</v>
      </c>
      <c r="F185" s="228">
        <f>'Open Int.'!E191/'Open Int.'!K191</f>
        <v>0.008175399479747306</v>
      </c>
      <c r="G185" s="244">
        <f>'Open Int.'!H191/'Open Int.'!K191</f>
        <v>0.0014864362690449647</v>
      </c>
      <c r="H185" s="247">
        <v>10023908</v>
      </c>
      <c r="I185" s="231">
        <v>2004450</v>
      </c>
      <c r="J185" s="354">
        <v>1140300</v>
      </c>
      <c r="K185" s="117" t="str">
        <f t="shared" si="5"/>
        <v>Gross Exposure is less then 30%</v>
      </c>
      <c r="M185"/>
      <c r="N185"/>
      <c r="P185" s="96"/>
    </row>
    <row r="186" spans="1:16" s="7" customFormat="1" ht="15">
      <c r="A186" s="201" t="s">
        <v>38</v>
      </c>
      <c r="B186" s="235">
        <f>'Open Int.'!K192</f>
        <v>5452800</v>
      </c>
      <c r="C186" s="237">
        <f>'Open Int.'!R192</f>
        <v>297.395712</v>
      </c>
      <c r="D186" s="161">
        <f t="shared" si="4"/>
        <v>0.0990372636422523</v>
      </c>
      <c r="E186" s="243">
        <f>'Open Int.'!B192/'Open Int.'!K192</f>
        <v>0.9919674295774648</v>
      </c>
      <c r="F186" s="228">
        <f>'Open Int.'!E192/'Open Int.'!K192</f>
        <v>0.007482394366197183</v>
      </c>
      <c r="G186" s="244">
        <f>'Open Int.'!H192/'Open Int.'!K192</f>
        <v>0.0005501760563380282</v>
      </c>
      <c r="H186" s="247">
        <v>55058064</v>
      </c>
      <c r="I186" s="231">
        <v>5248200</v>
      </c>
      <c r="J186" s="354">
        <v>2623800</v>
      </c>
      <c r="K186" s="117" t="str">
        <f t="shared" si="5"/>
        <v>Gross Exposure is less then 30%</v>
      </c>
      <c r="M186"/>
      <c r="N186"/>
      <c r="P186" s="96"/>
    </row>
    <row r="187" spans="1:16" s="7" customFormat="1" ht="15">
      <c r="A187" s="201" t="s">
        <v>156</v>
      </c>
      <c r="B187" s="235">
        <f>'Open Int.'!K193</f>
        <v>615600</v>
      </c>
      <c r="C187" s="237">
        <f>'Open Int.'!R193</f>
        <v>25.510464</v>
      </c>
      <c r="D187" s="161">
        <f t="shared" si="4"/>
        <v>0.10974357511623263</v>
      </c>
      <c r="E187" s="243">
        <f>'Open Int.'!B193/'Open Int.'!K193</f>
        <v>1</v>
      </c>
      <c r="F187" s="228">
        <f>'Open Int.'!E193/'Open Int.'!K193</f>
        <v>0</v>
      </c>
      <c r="G187" s="244">
        <f>'Open Int.'!H193/'Open Int.'!K193</f>
        <v>0</v>
      </c>
      <c r="H187" s="247">
        <v>5609440</v>
      </c>
      <c r="I187" s="231">
        <v>1121400</v>
      </c>
      <c r="J187" s="354">
        <v>1121400</v>
      </c>
      <c r="K187" s="117" t="str">
        <f t="shared" si="5"/>
        <v>Gross Exposure is less then 30%</v>
      </c>
      <c r="M187"/>
      <c r="N187"/>
      <c r="P187" s="96"/>
    </row>
    <row r="188" spans="1:16" s="7" customFormat="1" ht="15">
      <c r="A188" s="201" t="s">
        <v>395</v>
      </c>
      <c r="B188" s="235">
        <f>'Open Int.'!K194</f>
        <v>2590000</v>
      </c>
      <c r="C188" s="237">
        <f>'Open Int.'!R194</f>
        <v>74.3848</v>
      </c>
      <c r="D188" s="161">
        <f t="shared" si="4"/>
        <v>0.05262849995018581</v>
      </c>
      <c r="E188" s="243">
        <f>'Open Int.'!B194/'Open Int.'!K194</f>
        <v>0.9975675675675676</v>
      </c>
      <c r="F188" s="228">
        <f>'Open Int.'!E194/'Open Int.'!K194</f>
        <v>0.0024324324324324323</v>
      </c>
      <c r="G188" s="244">
        <f>'Open Int.'!H194/'Open Int.'!K194</f>
        <v>0</v>
      </c>
      <c r="H188" s="247">
        <v>49212879</v>
      </c>
      <c r="I188" s="231">
        <v>9842000</v>
      </c>
      <c r="J188" s="354">
        <v>4921000</v>
      </c>
      <c r="K188" s="117" t="str">
        <f t="shared" si="5"/>
        <v>Gross Exposure is less then 30%</v>
      </c>
      <c r="M188"/>
      <c r="N188"/>
      <c r="P188"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4"/>
  <sheetViews>
    <sheetView workbookViewId="0" topLeftCell="A1">
      <pane xSplit="1" ySplit="3" topLeftCell="B5" activePane="bottomRight" state="frozen"/>
      <selection pane="topLeft" activeCell="C2" sqref="C2"/>
      <selection pane="topRight" activeCell="C2" sqref="C2"/>
      <selection pane="bottomLeft" activeCell="C2" sqref="C2"/>
      <selection pane="bottomRight" activeCell="G232" sqref="G232"/>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customWidth="1"/>
    <col min="9" max="9" width="10.57421875" style="6" customWidth="1"/>
    <col min="10" max="10" width="12.00390625" style="116" customWidth="1"/>
    <col min="11" max="11" width="0"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2" t="s">
        <v>236</v>
      </c>
      <c r="B1" s="393"/>
      <c r="C1" s="393"/>
      <c r="D1" s="393"/>
      <c r="E1" s="393"/>
      <c r="F1" s="393"/>
      <c r="G1" s="393"/>
      <c r="H1" s="393"/>
      <c r="I1" s="393"/>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6236.45</v>
      </c>
      <c r="D4" s="319">
        <v>480.68</v>
      </c>
      <c r="E4" s="209">
        <f>D4*B4</f>
        <v>24034</v>
      </c>
      <c r="F4" s="210">
        <f>D4/C4*100</f>
        <v>7.70759005523976</v>
      </c>
      <c r="G4" s="276">
        <f>(B4*C4)*H4%+E4</f>
        <v>33388.675</v>
      </c>
      <c r="H4" s="274">
        <v>3</v>
      </c>
      <c r="I4" s="212">
        <f>G4/B4</f>
        <v>667.7735</v>
      </c>
      <c r="J4" s="213">
        <f>I4/C4</f>
        <v>0.1070759005523976</v>
      </c>
      <c r="K4" s="215">
        <f>M4/16</f>
        <v>2.1006168125</v>
      </c>
      <c r="L4" s="216">
        <f>K4*SQRT(30)</f>
        <v>11.505552128808501</v>
      </c>
      <c r="M4" s="217">
        <v>33.609869</v>
      </c>
      <c r="N4" s="89"/>
    </row>
    <row r="5" spans="1:14" s="8" customFormat="1" ht="15">
      <c r="A5" s="193" t="s">
        <v>487</v>
      </c>
      <c r="B5" s="179">
        <v>50</v>
      </c>
      <c r="C5" s="284">
        <f>Volume!J5</f>
        <v>4082.7</v>
      </c>
      <c r="D5" s="318">
        <v>292.86</v>
      </c>
      <c r="E5" s="206">
        <f>D5*B5</f>
        <v>14643</v>
      </c>
      <c r="F5" s="211">
        <f>D5/C5*100</f>
        <v>7.17319420971416</v>
      </c>
      <c r="G5" s="277">
        <f>(B5*C5)*H5%+E5</f>
        <v>20767.05</v>
      </c>
      <c r="H5" s="275">
        <v>3</v>
      </c>
      <c r="I5" s="207">
        <f>G5/B5</f>
        <v>415.341</v>
      </c>
      <c r="J5" s="214">
        <f>I5/C5</f>
        <v>0.1017319420971416</v>
      </c>
      <c r="K5" s="218">
        <f>M5/16</f>
        <v>1.2875</v>
      </c>
      <c r="L5" s="208">
        <f>K5*SQRT(30)</f>
        <v>7.051927927879015</v>
      </c>
      <c r="M5" s="219">
        <v>20.6</v>
      </c>
      <c r="N5" s="89"/>
    </row>
    <row r="6" spans="1:14" s="8" customFormat="1" ht="15">
      <c r="A6" s="193" t="s">
        <v>74</v>
      </c>
      <c r="B6" s="179">
        <v>50</v>
      </c>
      <c r="C6" s="284">
        <f>Volume!J6</f>
        <v>5310.5</v>
      </c>
      <c r="D6" s="318">
        <v>372.84</v>
      </c>
      <c r="E6" s="206">
        <f>D6*B6</f>
        <v>18642</v>
      </c>
      <c r="F6" s="211">
        <f>D6/C6*100</f>
        <v>7.02080783353733</v>
      </c>
      <c r="G6" s="277">
        <f>(B6*C6)*H6%+E6</f>
        <v>26607.75</v>
      </c>
      <c r="H6" s="275">
        <v>3</v>
      </c>
      <c r="I6" s="207">
        <f>G6/B6</f>
        <v>532.155</v>
      </c>
      <c r="J6" s="214">
        <f>I6/C6</f>
        <v>0.10020807833537332</v>
      </c>
      <c r="K6" s="218">
        <f>M6/16</f>
        <v>1.7012060625</v>
      </c>
      <c r="L6" s="208">
        <f>K6*SQRT(30)</f>
        <v>9.317889353957936</v>
      </c>
      <c r="M6" s="219">
        <v>27.219297</v>
      </c>
      <c r="N6" s="89"/>
    </row>
    <row r="7" spans="1:14" s="8" customFormat="1" ht="15">
      <c r="A7" s="193" t="s">
        <v>488</v>
      </c>
      <c r="B7" s="179">
        <v>25</v>
      </c>
      <c r="C7" s="284">
        <f>Volume!J7</f>
        <v>8014.35</v>
      </c>
      <c r="D7" s="318">
        <v>574.88</v>
      </c>
      <c r="E7" s="206">
        <f>D7*B7</f>
        <v>14372</v>
      </c>
      <c r="F7" s="211">
        <f>D7/C7*100</f>
        <v>7.1731331923362465</v>
      </c>
      <c r="G7" s="277">
        <f>(B7*C7)*H7%+E7</f>
        <v>20382.7625</v>
      </c>
      <c r="H7" s="275">
        <v>3</v>
      </c>
      <c r="I7" s="207">
        <f>G7/B7</f>
        <v>815.3105</v>
      </c>
      <c r="J7" s="214">
        <f>I7/C7</f>
        <v>0.10173133192336246</v>
      </c>
      <c r="K7" s="218">
        <f>M7/16</f>
        <v>1.363125</v>
      </c>
      <c r="L7" s="208">
        <f>K7*SQRT(30)</f>
        <v>7.466143111992295</v>
      </c>
      <c r="M7" s="219">
        <v>21.81</v>
      </c>
      <c r="N7" s="89"/>
    </row>
    <row r="8" spans="1:14" s="8" customFormat="1" ht="15">
      <c r="A8" s="193" t="s">
        <v>9</v>
      </c>
      <c r="B8" s="179">
        <v>50</v>
      </c>
      <c r="C8" s="284">
        <f>Volume!J8</f>
        <v>4179.5</v>
      </c>
      <c r="D8" s="318">
        <v>296.72</v>
      </c>
      <c r="E8" s="206">
        <f aca="true" t="shared" si="0" ref="E8:E70">D8*B8</f>
        <v>14836.000000000002</v>
      </c>
      <c r="F8" s="211">
        <f aca="true" t="shared" si="1" ref="F8:F70">D8/C8*100</f>
        <v>7.099413805479125</v>
      </c>
      <c r="G8" s="277">
        <f aca="true" t="shared" si="2" ref="G8:G70">(B8*C8)*H8%+E8</f>
        <v>21105.25</v>
      </c>
      <c r="H8" s="275">
        <v>3</v>
      </c>
      <c r="I8" s="207">
        <f aca="true" t="shared" si="3" ref="I8:I71">G8/B8</f>
        <v>422.105</v>
      </c>
      <c r="J8" s="214">
        <f aca="true" t="shared" si="4" ref="J8:J71">I8/C8</f>
        <v>0.10099413805479125</v>
      </c>
      <c r="K8" s="218">
        <f aca="true" t="shared" si="5" ref="K8:K70">M8/16</f>
        <v>1.4623196875</v>
      </c>
      <c r="L8" s="208">
        <f aca="true" t="shared" si="6" ref="L8:L70">K8*SQRT(30)</f>
        <v>8.009454791276553</v>
      </c>
      <c r="M8" s="219">
        <v>23.397115</v>
      </c>
      <c r="N8" s="89"/>
    </row>
    <row r="9" spans="1:13" s="7" customFormat="1" ht="15">
      <c r="A9" s="193" t="s">
        <v>279</v>
      </c>
      <c r="B9" s="179">
        <v>200</v>
      </c>
      <c r="C9" s="284">
        <f>Volume!J9</f>
        <v>2796.5</v>
      </c>
      <c r="D9" s="318">
        <v>294.35</v>
      </c>
      <c r="E9" s="206">
        <f t="shared" si="0"/>
        <v>58870.00000000001</v>
      </c>
      <c r="F9" s="211">
        <f t="shared" si="1"/>
        <v>10.525657071339173</v>
      </c>
      <c r="G9" s="277">
        <f t="shared" si="2"/>
        <v>86835</v>
      </c>
      <c r="H9" s="275">
        <v>5</v>
      </c>
      <c r="I9" s="207">
        <f t="shared" si="3"/>
        <v>434.175</v>
      </c>
      <c r="J9" s="214">
        <f t="shared" si="4"/>
        <v>0.15525657071339174</v>
      </c>
      <c r="K9" s="218">
        <f t="shared" si="5"/>
        <v>5.406509625</v>
      </c>
      <c r="L9" s="208">
        <f t="shared" si="6"/>
        <v>29.612672789812965</v>
      </c>
      <c r="M9" s="219">
        <v>86.504154</v>
      </c>
    </row>
    <row r="10" spans="1:13" s="8" customFormat="1" ht="15">
      <c r="A10" s="193" t="s">
        <v>134</v>
      </c>
      <c r="B10" s="179">
        <v>100</v>
      </c>
      <c r="C10" s="284">
        <f>Volume!J10</f>
        <v>4553.95</v>
      </c>
      <c r="D10" s="318">
        <v>492.83</v>
      </c>
      <c r="E10" s="206">
        <f t="shared" si="0"/>
        <v>49283</v>
      </c>
      <c r="F10" s="211">
        <f t="shared" si="1"/>
        <v>10.82203361916578</v>
      </c>
      <c r="G10" s="277">
        <f t="shared" si="2"/>
        <v>72052.75</v>
      </c>
      <c r="H10" s="275">
        <v>5</v>
      </c>
      <c r="I10" s="207">
        <f t="shared" si="3"/>
        <v>720.5275</v>
      </c>
      <c r="J10" s="214">
        <f t="shared" si="4"/>
        <v>0.15822033619165782</v>
      </c>
      <c r="K10" s="218">
        <f t="shared" si="5"/>
        <v>2.754658625</v>
      </c>
      <c r="L10" s="208">
        <f t="shared" si="6"/>
        <v>15.087886671386642</v>
      </c>
      <c r="M10" s="219">
        <v>44.074538</v>
      </c>
    </row>
    <row r="11" spans="1:13" s="8" customFormat="1" ht="15">
      <c r="A11" s="193" t="s">
        <v>403</v>
      </c>
      <c r="B11" s="179">
        <v>200</v>
      </c>
      <c r="C11" s="284">
        <f>Volume!J11</f>
        <v>1295.95</v>
      </c>
      <c r="D11" s="318">
        <v>149.96</v>
      </c>
      <c r="E11" s="206">
        <f t="shared" si="0"/>
        <v>29992</v>
      </c>
      <c r="F11" s="211">
        <f t="shared" si="1"/>
        <v>11.571434083105059</v>
      </c>
      <c r="G11" s="277">
        <f t="shared" si="2"/>
        <v>42951.5</v>
      </c>
      <c r="H11" s="275">
        <v>5</v>
      </c>
      <c r="I11" s="207">
        <f t="shared" si="3"/>
        <v>214.7575</v>
      </c>
      <c r="J11" s="214">
        <f t="shared" si="4"/>
        <v>0.16571434083105058</v>
      </c>
      <c r="K11" s="218">
        <f t="shared" si="5"/>
        <v>2.816875</v>
      </c>
      <c r="L11" s="208">
        <f t="shared" si="6"/>
        <v>15.428659791723648</v>
      </c>
      <c r="M11" s="219">
        <v>45.07</v>
      </c>
    </row>
    <row r="12" spans="1:13" s="7" customFormat="1" ht="15">
      <c r="A12" s="193" t="s">
        <v>0</v>
      </c>
      <c r="B12" s="179">
        <v>375</v>
      </c>
      <c r="C12" s="284">
        <f>Volume!J12</f>
        <v>804.4</v>
      </c>
      <c r="D12" s="318">
        <v>88.49</v>
      </c>
      <c r="E12" s="206">
        <f t="shared" si="0"/>
        <v>33183.75</v>
      </c>
      <c r="F12" s="211">
        <f t="shared" si="1"/>
        <v>11.0007458975634</v>
      </c>
      <c r="G12" s="277">
        <f t="shared" si="2"/>
        <v>48266.25</v>
      </c>
      <c r="H12" s="275">
        <v>5</v>
      </c>
      <c r="I12" s="207">
        <f t="shared" si="3"/>
        <v>128.71</v>
      </c>
      <c r="J12" s="214">
        <f t="shared" si="4"/>
        <v>0.16000745897563404</v>
      </c>
      <c r="K12" s="218">
        <f t="shared" si="5"/>
        <v>2.6665694375</v>
      </c>
      <c r="L12" s="208">
        <f t="shared" si="6"/>
        <v>14.605402320726123</v>
      </c>
      <c r="M12" s="219">
        <v>42.665111</v>
      </c>
    </row>
    <row r="13" spans="1:13" s="7" customFormat="1" ht="15">
      <c r="A13" s="193" t="s">
        <v>404</v>
      </c>
      <c r="B13" s="179">
        <v>450</v>
      </c>
      <c r="C13" s="284">
        <f>Volume!J13</f>
        <v>531.8</v>
      </c>
      <c r="D13" s="318">
        <v>71.05</v>
      </c>
      <c r="E13" s="206">
        <f t="shared" si="0"/>
        <v>31972.5</v>
      </c>
      <c r="F13" s="211">
        <f t="shared" si="1"/>
        <v>13.360285821737497</v>
      </c>
      <c r="G13" s="277">
        <f t="shared" si="2"/>
        <v>43938</v>
      </c>
      <c r="H13" s="275">
        <v>5</v>
      </c>
      <c r="I13" s="207">
        <f t="shared" si="3"/>
        <v>97.64</v>
      </c>
      <c r="J13" s="214">
        <f t="shared" si="4"/>
        <v>0.18360285821737496</v>
      </c>
      <c r="K13" s="218">
        <f t="shared" si="5"/>
        <v>3.08875</v>
      </c>
      <c r="L13" s="208">
        <f t="shared" si="6"/>
        <v>16.917780494940818</v>
      </c>
      <c r="M13" s="219">
        <v>49.42</v>
      </c>
    </row>
    <row r="14" spans="1:13" s="7" customFormat="1" ht="15">
      <c r="A14" s="193" t="s">
        <v>405</v>
      </c>
      <c r="B14" s="179">
        <v>200</v>
      </c>
      <c r="C14" s="284">
        <f>Volume!J14</f>
        <v>1588.9</v>
      </c>
      <c r="D14" s="318">
        <v>249.12</v>
      </c>
      <c r="E14" s="206">
        <f t="shared" si="0"/>
        <v>49824</v>
      </c>
      <c r="F14" s="211">
        <f t="shared" si="1"/>
        <v>15.678771477122538</v>
      </c>
      <c r="G14" s="277">
        <f t="shared" si="2"/>
        <v>65713</v>
      </c>
      <c r="H14" s="275">
        <v>5</v>
      </c>
      <c r="I14" s="207">
        <f t="shared" si="3"/>
        <v>328.565</v>
      </c>
      <c r="J14" s="214">
        <f t="shared" si="4"/>
        <v>0.20678771477122537</v>
      </c>
      <c r="K14" s="218">
        <f t="shared" si="5"/>
        <v>2.95625</v>
      </c>
      <c r="L14" s="208">
        <f t="shared" si="6"/>
        <v>16.19204810624647</v>
      </c>
      <c r="M14" s="219">
        <v>47.3</v>
      </c>
    </row>
    <row r="15" spans="1:13" s="7" customFormat="1" ht="15">
      <c r="A15" s="193" t="s">
        <v>406</v>
      </c>
      <c r="B15" s="179">
        <v>1700</v>
      </c>
      <c r="C15" s="284">
        <f>Volume!J15</f>
        <v>140.85</v>
      </c>
      <c r="D15" s="318">
        <v>36.97</v>
      </c>
      <c r="E15" s="206">
        <f t="shared" si="0"/>
        <v>62849</v>
      </c>
      <c r="F15" s="211">
        <f t="shared" si="1"/>
        <v>26.24778132765353</v>
      </c>
      <c r="G15" s="277">
        <f t="shared" si="2"/>
        <v>77718.5345</v>
      </c>
      <c r="H15" s="275">
        <v>6.21</v>
      </c>
      <c r="I15" s="207">
        <f t="shared" si="3"/>
        <v>45.716784999999994</v>
      </c>
      <c r="J15" s="214">
        <f t="shared" si="4"/>
        <v>0.3245778132765353</v>
      </c>
      <c r="K15" s="218">
        <f t="shared" si="5"/>
        <v>4.91875</v>
      </c>
      <c r="L15" s="208">
        <f t="shared" si="6"/>
        <v>26.94110329728536</v>
      </c>
      <c r="M15" s="219">
        <v>78.7</v>
      </c>
    </row>
    <row r="16" spans="1:13" s="7" customFormat="1" ht="15">
      <c r="A16" s="193" t="s">
        <v>135</v>
      </c>
      <c r="B16" s="179">
        <v>2450</v>
      </c>
      <c r="C16" s="284">
        <f>Volume!J16</f>
        <v>81.8</v>
      </c>
      <c r="D16" s="188">
        <v>9.29</v>
      </c>
      <c r="E16" s="206">
        <f t="shared" si="0"/>
        <v>22760.499999999996</v>
      </c>
      <c r="F16" s="211">
        <f t="shared" si="1"/>
        <v>11.356968215158924</v>
      </c>
      <c r="G16" s="277">
        <f t="shared" si="2"/>
        <v>32781</v>
      </c>
      <c r="H16" s="275">
        <v>5</v>
      </c>
      <c r="I16" s="207">
        <f t="shared" si="3"/>
        <v>13.38</v>
      </c>
      <c r="J16" s="214">
        <f t="shared" si="4"/>
        <v>0.16356968215158926</v>
      </c>
      <c r="K16" s="218">
        <f t="shared" si="5"/>
        <v>1.6139039375</v>
      </c>
      <c r="L16" s="208">
        <f t="shared" si="6"/>
        <v>8.839715922151578</v>
      </c>
      <c r="M16" s="203">
        <v>25.822463</v>
      </c>
    </row>
    <row r="17" spans="1:13" s="8" customFormat="1" ht="15">
      <c r="A17" s="193" t="s">
        <v>174</v>
      </c>
      <c r="B17" s="179">
        <v>3350</v>
      </c>
      <c r="C17" s="284">
        <f>Volume!J17</f>
        <v>56.6</v>
      </c>
      <c r="D17" s="318">
        <v>6.26</v>
      </c>
      <c r="E17" s="206">
        <f t="shared" si="0"/>
        <v>20971</v>
      </c>
      <c r="F17" s="211">
        <f t="shared" si="1"/>
        <v>11.060070671378092</v>
      </c>
      <c r="G17" s="277">
        <f t="shared" si="2"/>
        <v>30451.5</v>
      </c>
      <c r="H17" s="275">
        <v>5</v>
      </c>
      <c r="I17" s="207">
        <f t="shared" si="3"/>
        <v>9.09</v>
      </c>
      <c r="J17" s="214">
        <f t="shared" si="4"/>
        <v>0.1606007067137809</v>
      </c>
      <c r="K17" s="218">
        <f t="shared" si="5"/>
        <v>2.2741505</v>
      </c>
      <c r="L17" s="208">
        <f t="shared" si="6"/>
        <v>12.456035280116524</v>
      </c>
      <c r="M17" s="219">
        <v>36.386408</v>
      </c>
    </row>
    <row r="18" spans="1:13" s="8" customFormat="1" ht="15">
      <c r="A18" s="193" t="s">
        <v>280</v>
      </c>
      <c r="B18" s="179">
        <v>600</v>
      </c>
      <c r="C18" s="284">
        <f>Volume!J18</f>
        <v>421.2</v>
      </c>
      <c r="D18" s="318">
        <v>44.65</v>
      </c>
      <c r="E18" s="206">
        <f t="shared" si="0"/>
        <v>26790</v>
      </c>
      <c r="F18" s="211">
        <f t="shared" si="1"/>
        <v>10.600664767331434</v>
      </c>
      <c r="G18" s="277">
        <f t="shared" si="2"/>
        <v>39426</v>
      </c>
      <c r="H18" s="275">
        <v>5</v>
      </c>
      <c r="I18" s="207">
        <f t="shared" si="3"/>
        <v>65.71</v>
      </c>
      <c r="J18" s="214">
        <f t="shared" si="4"/>
        <v>0.15600664767331432</v>
      </c>
      <c r="K18" s="218">
        <f t="shared" si="5"/>
        <v>2.3385470625</v>
      </c>
      <c r="L18" s="208">
        <f t="shared" si="6"/>
        <v>12.808749779186936</v>
      </c>
      <c r="M18" s="219">
        <v>37.416753</v>
      </c>
    </row>
    <row r="19" spans="1:13" s="7" customFormat="1" ht="15">
      <c r="A19" s="193" t="s">
        <v>75</v>
      </c>
      <c r="B19" s="179">
        <v>2300</v>
      </c>
      <c r="C19" s="284">
        <f>Volume!J19</f>
        <v>83.95</v>
      </c>
      <c r="D19" s="318">
        <v>9.39</v>
      </c>
      <c r="E19" s="206">
        <f t="shared" si="0"/>
        <v>21597</v>
      </c>
      <c r="F19" s="211">
        <f t="shared" si="1"/>
        <v>11.18522930315664</v>
      </c>
      <c r="G19" s="277">
        <f t="shared" si="2"/>
        <v>31251.25</v>
      </c>
      <c r="H19" s="275">
        <v>5</v>
      </c>
      <c r="I19" s="207">
        <f t="shared" si="3"/>
        <v>13.5875</v>
      </c>
      <c r="J19" s="214">
        <f t="shared" si="4"/>
        <v>0.1618522930315664</v>
      </c>
      <c r="K19" s="218">
        <f t="shared" si="5"/>
        <v>2.9656429375</v>
      </c>
      <c r="L19" s="208">
        <f t="shared" si="6"/>
        <v>16.243495343746336</v>
      </c>
      <c r="M19" s="219">
        <v>47.450287</v>
      </c>
    </row>
    <row r="20" spans="1:13" s="7" customFormat="1" ht="15">
      <c r="A20" s="193" t="s">
        <v>407</v>
      </c>
      <c r="B20" s="179">
        <v>650</v>
      </c>
      <c r="C20" s="284">
        <f>Volume!J20</f>
        <v>306.25</v>
      </c>
      <c r="D20" s="318">
        <v>95.36</v>
      </c>
      <c r="E20" s="206">
        <f t="shared" si="0"/>
        <v>61984</v>
      </c>
      <c r="F20" s="211">
        <f t="shared" si="1"/>
        <v>31.13795918367347</v>
      </c>
      <c r="G20" s="277">
        <f t="shared" si="2"/>
        <v>72534.3125</v>
      </c>
      <c r="H20" s="275">
        <v>5.3</v>
      </c>
      <c r="I20" s="207">
        <f t="shared" si="3"/>
        <v>111.59125</v>
      </c>
      <c r="J20" s="214">
        <f t="shared" si="4"/>
        <v>0.3643795918367347</v>
      </c>
      <c r="K20" s="218">
        <f t="shared" si="5"/>
        <v>4.66875</v>
      </c>
      <c r="L20" s="208">
        <f t="shared" si="6"/>
        <v>25.571796903522444</v>
      </c>
      <c r="M20" s="219">
        <v>74.7</v>
      </c>
    </row>
    <row r="21" spans="1:13" s="7" customFormat="1" ht="15">
      <c r="A21" s="193" t="s">
        <v>408</v>
      </c>
      <c r="B21" s="179">
        <v>400</v>
      </c>
      <c r="C21" s="284">
        <f>Volume!J21</f>
        <v>574.1</v>
      </c>
      <c r="D21" s="318">
        <v>66.54</v>
      </c>
      <c r="E21" s="206">
        <f t="shared" si="0"/>
        <v>26616.000000000004</v>
      </c>
      <c r="F21" s="211">
        <f t="shared" si="1"/>
        <v>11.590315276084306</v>
      </c>
      <c r="G21" s="277">
        <f t="shared" si="2"/>
        <v>38098</v>
      </c>
      <c r="H21" s="275">
        <v>5</v>
      </c>
      <c r="I21" s="207">
        <f t="shared" si="3"/>
        <v>95.245</v>
      </c>
      <c r="J21" s="214">
        <f t="shared" si="4"/>
        <v>0.16590315276084305</v>
      </c>
      <c r="K21" s="218">
        <f t="shared" si="5"/>
        <v>3.4875</v>
      </c>
      <c r="L21" s="208">
        <f t="shared" si="6"/>
        <v>19.101824192992666</v>
      </c>
      <c r="M21" s="219">
        <v>55.8</v>
      </c>
    </row>
    <row r="22" spans="1:13" s="7" customFormat="1" ht="15">
      <c r="A22" s="193" t="s">
        <v>88</v>
      </c>
      <c r="B22" s="179">
        <v>4300</v>
      </c>
      <c r="C22" s="284">
        <f>Volume!J22</f>
        <v>44.8</v>
      </c>
      <c r="D22" s="318">
        <v>4.85</v>
      </c>
      <c r="E22" s="206">
        <f t="shared" si="0"/>
        <v>20855</v>
      </c>
      <c r="F22" s="211">
        <f t="shared" si="1"/>
        <v>10.825892857142858</v>
      </c>
      <c r="G22" s="277">
        <f t="shared" si="2"/>
        <v>30487</v>
      </c>
      <c r="H22" s="275">
        <v>5</v>
      </c>
      <c r="I22" s="207">
        <f t="shared" si="3"/>
        <v>7.09</v>
      </c>
      <c r="J22" s="214">
        <f t="shared" si="4"/>
        <v>0.1582589285714286</v>
      </c>
      <c r="K22" s="218">
        <f t="shared" si="5"/>
        <v>2.6470684375</v>
      </c>
      <c r="L22" s="208">
        <f t="shared" si="6"/>
        <v>14.498590944787042</v>
      </c>
      <c r="M22" s="203">
        <v>42.353095</v>
      </c>
    </row>
    <row r="23" spans="1:13" s="8" customFormat="1" ht="15">
      <c r="A23" s="193" t="s">
        <v>136</v>
      </c>
      <c r="B23" s="179">
        <v>4775</v>
      </c>
      <c r="C23" s="284">
        <f>Volume!J23</f>
        <v>36.7</v>
      </c>
      <c r="D23" s="318">
        <v>4.14</v>
      </c>
      <c r="E23" s="206">
        <f t="shared" si="0"/>
        <v>19768.5</v>
      </c>
      <c r="F23" s="211">
        <f t="shared" si="1"/>
        <v>11.280653950953678</v>
      </c>
      <c r="G23" s="277">
        <f t="shared" si="2"/>
        <v>28530.625</v>
      </c>
      <c r="H23" s="275">
        <v>5</v>
      </c>
      <c r="I23" s="207">
        <f t="shared" si="3"/>
        <v>5.975</v>
      </c>
      <c r="J23" s="214">
        <f t="shared" si="4"/>
        <v>0.16280653950953677</v>
      </c>
      <c r="K23" s="218">
        <f t="shared" si="5"/>
        <v>2.7903561875</v>
      </c>
      <c r="L23" s="208">
        <f t="shared" si="6"/>
        <v>15.28341027367865</v>
      </c>
      <c r="M23" s="219">
        <v>44.645699</v>
      </c>
    </row>
    <row r="24" spans="1:13" s="8" customFormat="1" ht="15">
      <c r="A24" s="193" t="s">
        <v>157</v>
      </c>
      <c r="B24" s="179">
        <v>350</v>
      </c>
      <c r="C24" s="284">
        <f>Volume!J24</f>
        <v>726.95</v>
      </c>
      <c r="D24" s="318">
        <v>77.27</v>
      </c>
      <c r="E24" s="206">
        <f t="shared" si="0"/>
        <v>27044.5</v>
      </c>
      <c r="F24" s="211">
        <f t="shared" si="1"/>
        <v>10.629341770410619</v>
      </c>
      <c r="G24" s="277">
        <f t="shared" si="2"/>
        <v>39766.125</v>
      </c>
      <c r="H24" s="275">
        <v>5</v>
      </c>
      <c r="I24" s="207">
        <f t="shared" si="3"/>
        <v>113.6175</v>
      </c>
      <c r="J24" s="214">
        <f t="shared" si="4"/>
        <v>0.1562934177041062</v>
      </c>
      <c r="K24" s="218">
        <f t="shared" si="5"/>
        <v>2.38428275</v>
      </c>
      <c r="L24" s="208">
        <f t="shared" si="6"/>
        <v>13.059254456454507</v>
      </c>
      <c r="M24" s="219">
        <v>38.148524</v>
      </c>
    </row>
    <row r="25" spans="1:13" s="8" customFormat="1" ht="15">
      <c r="A25" s="193" t="s">
        <v>193</v>
      </c>
      <c r="B25" s="179">
        <v>100</v>
      </c>
      <c r="C25" s="284">
        <f>Volume!J25</f>
        <v>2152.8</v>
      </c>
      <c r="D25" s="318">
        <v>270.76</v>
      </c>
      <c r="E25" s="206">
        <f t="shared" si="0"/>
        <v>27076</v>
      </c>
      <c r="F25" s="211">
        <f t="shared" si="1"/>
        <v>12.577108881456706</v>
      </c>
      <c r="G25" s="277">
        <f t="shared" si="2"/>
        <v>38098.336</v>
      </c>
      <c r="H25" s="275">
        <v>5.12</v>
      </c>
      <c r="I25" s="207">
        <f t="shared" si="3"/>
        <v>380.98336</v>
      </c>
      <c r="J25" s="214">
        <f t="shared" si="4"/>
        <v>0.17697108881456705</v>
      </c>
      <c r="K25" s="218">
        <f t="shared" si="5"/>
        <v>2.262520625</v>
      </c>
      <c r="L25" s="208">
        <f t="shared" si="6"/>
        <v>12.39233583133187</v>
      </c>
      <c r="M25" s="219">
        <v>36.20033</v>
      </c>
    </row>
    <row r="26" spans="1:13" s="8" customFormat="1" ht="15">
      <c r="A26" s="193" t="s">
        <v>281</v>
      </c>
      <c r="B26" s="179">
        <v>1900</v>
      </c>
      <c r="C26" s="284">
        <f>Volume!J26</f>
        <v>162.4</v>
      </c>
      <c r="D26" s="318">
        <v>25.01</v>
      </c>
      <c r="E26" s="206">
        <f t="shared" si="0"/>
        <v>47519</v>
      </c>
      <c r="F26" s="211">
        <f t="shared" si="1"/>
        <v>15.400246305418719</v>
      </c>
      <c r="G26" s="277">
        <f t="shared" si="2"/>
        <v>62947</v>
      </c>
      <c r="H26" s="275">
        <v>5</v>
      </c>
      <c r="I26" s="207">
        <f t="shared" si="3"/>
        <v>33.13</v>
      </c>
      <c r="J26" s="214">
        <f t="shared" si="4"/>
        <v>0.2040024630541872</v>
      </c>
      <c r="K26" s="218">
        <f t="shared" si="5"/>
        <v>3.857308375</v>
      </c>
      <c r="L26" s="208">
        <f t="shared" si="6"/>
        <v>21.127348082410965</v>
      </c>
      <c r="M26" s="219">
        <v>61.716934</v>
      </c>
    </row>
    <row r="27" spans="1:13" s="8" customFormat="1" ht="15">
      <c r="A27" s="193" t="s">
        <v>282</v>
      </c>
      <c r="B27" s="179">
        <v>4800</v>
      </c>
      <c r="C27" s="284">
        <f>Volume!J27</f>
        <v>72.8</v>
      </c>
      <c r="D27" s="318">
        <v>13.21</v>
      </c>
      <c r="E27" s="206">
        <f t="shared" si="0"/>
        <v>63408.00000000001</v>
      </c>
      <c r="F27" s="211">
        <f t="shared" si="1"/>
        <v>18.145604395604398</v>
      </c>
      <c r="G27" s="277">
        <f t="shared" si="2"/>
        <v>80880</v>
      </c>
      <c r="H27" s="275">
        <v>5</v>
      </c>
      <c r="I27" s="207">
        <f t="shared" si="3"/>
        <v>16.85</v>
      </c>
      <c r="J27" s="214">
        <f t="shared" si="4"/>
        <v>0.231456043956044</v>
      </c>
      <c r="K27" s="218">
        <f t="shared" si="5"/>
        <v>2.7959531875</v>
      </c>
      <c r="L27" s="208">
        <f t="shared" si="6"/>
        <v>15.314066305222212</v>
      </c>
      <c r="M27" s="219">
        <v>44.735251</v>
      </c>
    </row>
    <row r="28" spans="1:13" s="8" customFormat="1" ht="15">
      <c r="A28" s="193" t="s">
        <v>76</v>
      </c>
      <c r="B28" s="179">
        <v>1400</v>
      </c>
      <c r="C28" s="284">
        <f>Volume!J28</f>
        <v>263.9</v>
      </c>
      <c r="D28" s="318">
        <v>31.91</v>
      </c>
      <c r="E28" s="206">
        <f t="shared" si="0"/>
        <v>44674</v>
      </c>
      <c r="F28" s="211">
        <f t="shared" si="1"/>
        <v>12.09170140204623</v>
      </c>
      <c r="G28" s="277">
        <f t="shared" si="2"/>
        <v>63147</v>
      </c>
      <c r="H28" s="275">
        <v>5</v>
      </c>
      <c r="I28" s="207">
        <f t="shared" si="3"/>
        <v>45.105</v>
      </c>
      <c r="J28" s="214">
        <f t="shared" si="4"/>
        <v>0.1709170140204623</v>
      </c>
      <c r="K28" s="218">
        <f t="shared" si="5"/>
        <v>3.4516355</v>
      </c>
      <c r="L28" s="208">
        <f t="shared" si="6"/>
        <v>18.90538623635623</v>
      </c>
      <c r="M28" s="219">
        <v>55.226168</v>
      </c>
    </row>
    <row r="29" spans="1:13" s="8" customFormat="1" ht="15">
      <c r="A29" s="193" t="s">
        <v>77</v>
      </c>
      <c r="B29" s="179">
        <v>1900</v>
      </c>
      <c r="C29" s="284">
        <f>Volume!J29</f>
        <v>202.35</v>
      </c>
      <c r="D29" s="318">
        <v>22.63</v>
      </c>
      <c r="E29" s="206">
        <f t="shared" si="0"/>
        <v>42997</v>
      </c>
      <c r="F29" s="211">
        <f t="shared" si="1"/>
        <v>11.183592784778847</v>
      </c>
      <c r="G29" s="277">
        <f t="shared" si="2"/>
        <v>62220.25</v>
      </c>
      <c r="H29" s="275">
        <v>5</v>
      </c>
      <c r="I29" s="207">
        <f t="shared" si="3"/>
        <v>32.7475</v>
      </c>
      <c r="J29" s="214">
        <f t="shared" si="4"/>
        <v>0.1618359278477885</v>
      </c>
      <c r="K29" s="218">
        <f t="shared" si="5"/>
        <v>4.030830625</v>
      </c>
      <c r="L29" s="208">
        <f t="shared" si="6"/>
        <v>22.07776858795147</v>
      </c>
      <c r="M29" s="219">
        <v>64.49329</v>
      </c>
    </row>
    <row r="30" spans="1:13" s="7" customFormat="1" ht="15">
      <c r="A30" s="193" t="s">
        <v>283</v>
      </c>
      <c r="B30" s="179">
        <v>1050</v>
      </c>
      <c r="C30" s="284">
        <f>Volume!J30</f>
        <v>171.75</v>
      </c>
      <c r="D30" s="318">
        <v>27.23</v>
      </c>
      <c r="E30" s="206">
        <f t="shared" si="0"/>
        <v>28591.5</v>
      </c>
      <c r="F30" s="211">
        <f t="shared" si="1"/>
        <v>15.854439592430857</v>
      </c>
      <c r="G30" s="277">
        <f t="shared" si="2"/>
        <v>37608.375</v>
      </c>
      <c r="H30" s="275">
        <v>5</v>
      </c>
      <c r="I30" s="207">
        <f t="shared" si="3"/>
        <v>35.8175</v>
      </c>
      <c r="J30" s="214">
        <f t="shared" si="4"/>
        <v>0.2085443959243086</v>
      </c>
      <c r="K30" s="218">
        <f t="shared" si="5"/>
        <v>2.9283209375</v>
      </c>
      <c r="L30" s="208">
        <f t="shared" si="6"/>
        <v>16.039074330834257</v>
      </c>
      <c r="M30" s="203">
        <v>46.853135</v>
      </c>
    </row>
    <row r="31" spans="1:13" s="7" customFormat="1" ht="15">
      <c r="A31" s="193" t="s">
        <v>34</v>
      </c>
      <c r="B31" s="179">
        <v>275</v>
      </c>
      <c r="C31" s="284">
        <f>Volume!J31</f>
        <v>1791.3</v>
      </c>
      <c r="D31" s="318">
        <v>218.97</v>
      </c>
      <c r="E31" s="206">
        <f t="shared" si="0"/>
        <v>60216.75</v>
      </c>
      <c r="F31" s="211">
        <f t="shared" si="1"/>
        <v>12.224083068162788</v>
      </c>
      <c r="G31" s="277">
        <f t="shared" si="2"/>
        <v>84847.125</v>
      </c>
      <c r="H31" s="275">
        <v>5</v>
      </c>
      <c r="I31" s="207">
        <f t="shared" si="3"/>
        <v>308.535</v>
      </c>
      <c r="J31" s="214">
        <f t="shared" si="4"/>
        <v>0.17224083068162788</v>
      </c>
      <c r="K31" s="218">
        <f t="shared" si="5"/>
        <v>2.98494325</v>
      </c>
      <c r="L31" s="208">
        <f t="shared" si="6"/>
        <v>16.349207508977827</v>
      </c>
      <c r="M31" s="203">
        <v>47.759092</v>
      </c>
    </row>
    <row r="32" spans="1:13" s="8" customFormat="1" ht="15">
      <c r="A32" s="193" t="s">
        <v>284</v>
      </c>
      <c r="B32" s="179">
        <v>250</v>
      </c>
      <c r="C32" s="284">
        <f>Volume!J32</f>
        <v>1054.5</v>
      </c>
      <c r="D32" s="318">
        <v>116.66</v>
      </c>
      <c r="E32" s="206">
        <f t="shared" si="0"/>
        <v>29165</v>
      </c>
      <c r="F32" s="211">
        <f t="shared" si="1"/>
        <v>11.063063063063062</v>
      </c>
      <c r="G32" s="277">
        <f t="shared" si="2"/>
        <v>42346.25</v>
      </c>
      <c r="H32" s="275">
        <v>5</v>
      </c>
      <c r="I32" s="207">
        <f t="shared" si="3"/>
        <v>169.385</v>
      </c>
      <c r="J32" s="214">
        <f t="shared" si="4"/>
        <v>0.16063063063063063</v>
      </c>
      <c r="K32" s="218">
        <f t="shared" si="5"/>
        <v>3.0054939375</v>
      </c>
      <c r="L32" s="208">
        <f t="shared" si="6"/>
        <v>16.461768260137717</v>
      </c>
      <c r="M32" s="219">
        <v>48.087903</v>
      </c>
    </row>
    <row r="33" spans="1:13" s="8" customFormat="1" ht="15">
      <c r="A33" s="193" t="s">
        <v>137</v>
      </c>
      <c r="B33" s="179">
        <v>1000</v>
      </c>
      <c r="C33" s="284">
        <f>Volume!J33</f>
        <v>319.05</v>
      </c>
      <c r="D33" s="318">
        <v>34.44</v>
      </c>
      <c r="E33" s="206">
        <f t="shared" si="0"/>
        <v>34440</v>
      </c>
      <c r="F33" s="211">
        <f t="shared" si="1"/>
        <v>10.794546309355898</v>
      </c>
      <c r="G33" s="277">
        <f t="shared" si="2"/>
        <v>50392.5</v>
      </c>
      <c r="H33" s="275">
        <v>5</v>
      </c>
      <c r="I33" s="207">
        <f t="shared" si="3"/>
        <v>50.3925</v>
      </c>
      <c r="J33" s="214">
        <f t="shared" si="4"/>
        <v>0.157945463093559</v>
      </c>
      <c r="K33" s="218">
        <f t="shared" si="5"/>
        <v>2.5117254375</v>
      </c>
      <c r="L33" s="208">
        <f t="shared" si="6"/>
        <v>13.757286803782822</v>
      </c>
      <c r="M33" s="219">
        <v>40.187607</v>
      </c>
    </row>
    <row r="34" spans="1:13" s="8" customFormat="1" ht="15">
      <c r="A34" s="193" t="s">
        <v>232</v>
      </c>
      <c r="B34" s="179">
        <v>500</v>
      </c>
      <c r="C34" s="284">
        <f>Volume!J34</f>
        <v>821.3</v>
      </c>
      <c r="D34" s="318">
        <v>88.79</v>
      </c>
      <c r="E34" s="206">
        <f t="shared" si="0"/>
        <v>44395</v>
      </c>
      <c r="F34" s="211">
        <f t="shared" si="1"/>
        <v>10.810909533666141</v>
      </c>
      <c r="G34" s="277">
        <f t="shared" si="2"/>
        <v>64927.5</v>
      </c>
      <c r="H34" s="275">
        <v>5</v>
      </c>
      <c r="I34" s="207">
        <f t="shared" si="3"/>
        <v>129.855</v>
      </c>
      <c r="J34" s="214">
        <f t="shared" si="4"/>
        <v>0.1581090953366614</v>
      </c>
      <c r="K34" s="218">
        <f t="shared" si="5"/>
        <v>1.9979265625</v>
      </c>
      <c r="L34" s="208">
        <f t="shared" si="6"/>
        <v>10.943094465200051</v>
      </c>
      <c r="M34" s="219">
        <v>31.966825</v>
      </c>
    </row>
    <row r="35" spans="1:13" s="8" customFormat="1" ht="15">
      <c r="A35" s="193" t="s">
        <v>1</v>
      </c>
      <c r="B35" s="179">
        <v>300</v>
      </c>
      <c r="C35" s="284">
        <f>Volume!J35</f>
        <v>1337.15</v>
      </c>
      <c r="D35" s="318">
        <v>144.14</v>
      </c>
      <c r="E35" s="206">
        <f t="shared" si="0"/>
        <v>43241.99999999999</v>
      </c>
      <c r="F35" s="211">
        <f t="shared" si="1"/>
        <v>10.77964327113637</v>
      </c>
      <c r="G35" s="277">
        <f t="shared" si="2"/>
        <v>63299.24999999999</v>
      </c>
      <c r="H35" s="275">
        <v>5</v>
      </c>
      <c r="I35" s="207">
        <f t="shared" si="3"/>
        <v>210.99749999999997</v>
      </c>
      <c r="J35" s="214">
        <f t="shared" si="4"/>
        <v>0.1577964327113637</v>
      </c>
      <c r="K35" s="218">
        <f t="shared" si="5"/>
        <v>1.931505625</v>
      </c>
      <c r="L35" s="208">
        <f t="shared" si="6"/>
        <v>10.579292007606144</v>
      </c>
      <c r="M35" s="219">
        <v>30.90409</v>
      </c>
    </row>
    <row r="36" spans="1:13" s="8" customFormat="1" ht="15">
      <c r="A36" s="193" t="s">
        <v>158</v>
      </c>
      <c r="B36" s="179">
        <v>1900</v>
      </c>
      <c r="C36" s="284">
        <f>Volume!J36</f>
        <v>115</v>
      </c>
      <c r="D36" s="318">
        <v>12.53</v>
      </c>
      <c r="E36" s="206">
        <f t="shared" si="0"/>
        <v>23807</v>
      </c>
      <c r="F36" s="211">
        <f t="shared" si="1"/>
        <v>10.895652173913042</v>
      </c>
      <c r="G36" s="277">
        <f t="shared" si="2"/>
        <v>34841.25</v>
      </c>
      <c r="H36" s="275">
        <v>5.05</v>
      </c>
      <c r="I36" s="207">
        <f t="shared" si="3"/>
        <v>18.3375</v>
      </c>
      <c r="J36" s="214">
        <f t="shared" si="4"/>
        <v>0.1594565217391304</v>
      </c>
      <c r="K36" s="218">
        <f t="shared" si="5"/>
        <v>2.1079460625</v>
      </c>
      <c r="L36" s="208">
        <f t="shared" si="6"/>
        <v>11.545696084354446</v>
      </c>
      <c r="M36" s="219">
        <v>33.727137</v>
      </c>
    </row>
    <row r="37" spans="1:13" s="8" customFormat="1" ht="15">
      <c r="A37" s="193" t="s">
        <v>409</v>
      </c>
      <c r="B37" s="179">
        <v>4950</v>
      </c>
      <c r="C37" s="284">
        <f>Volume!J37</f>
        <v>39.45</v>
      </c>
      <c r="D37" s="318">
        <v>6.45</v>
      </c>
      <c r="E37" s="206">
        <f t="shared" si="0"/>
        <v>31927.5</v>
      </c>
      <c r="F37" s="211">
        <f t="shared" si="1"/>
        <v>16.349809885931556</v>
      </c>
      <c r="G37" s="277">
        <f t="shared" si="2"/>
        <v>42062.40225</v>
      </c>
      <c r="H37" s="275">
        <v>5.19</v>
      </c>
      <c r="I37" s="207">
        <f t="shared" si="3"/>
        <v>8.497455</v>
      </c>
      <c r="J37" s="214">
        <f t="shared" si="4"/>
        <v>0.21539809885931557</v>
      </c>
      <c r="K37" s="218">
        <f t="shared" si="5"/>
        <v>4.465625</v>
      </c>
      <c r="L37" s="208">
        <f t="shared" si="6"/>
        <v>24.459235458590076</v>
      </c>
      <c r="M37" s="219">
        <v>71.45</v>
      </c>
    </row>
    <row r="38" spans="1:13" s="8" customFormat="1" ht="15">
      <c r="A38" s="193" t="s">
        <v>410</v>
      </c>
      <c r="B38" s="179">
        <v>850</v>
      </c>
      <c r="C38" s="284">
        <f>Volume!J38</f>
        <v>224.2</v>
      </c>
      <c r="D38" s="318">
        <v>35.2</v>
      </c>
      <c r="E38" s="206">
        <f t="shared" si="0"/>
        <v>29920.000000000004</v>
      </c>
      <c r="F38" s="211">
        <f t="shared" si="1"/>
        <v>15.700267618198039</v>
      </c>
      <c r="G38" s="277">
        <f t="shared" si="2"/>
        <v>39448.5</v>
      </c>
      <c r="H38" s="275">
        <v>5</v>
      </c>
      <c r="I38" s="207">
        <f t="shared" si="3"/>
        <v>46.41</v>
      </c>
      <c r="J38" s="214">
        <f t="shared" si="4"/>
        <v>0.20700267618198037</v>
      </c>
      <c r="K38" s="218">
        <f t="shared" si="5"/>
        <v>3.028125</v>
      </c>
      <c r="L38" s="208">
        <f t="shared" si="6"/>
        <v>16.585723694453314</v>
      </c>
      <c r="M38" s="219">
        <v>48.45</v>
      </c>
    </row>
    <row r="39" spans="1:13" s="8" customFormat="1" ht="15">
      <c r="A39" s="193" t="s">
        <v>285</v>
      </c>
      <c r="B39" s="179">
        <v>300</v>
      </c>
      <c r="C39" s="284">
        <f>Volume!J39</f>
        <v>565.05</v>
      </c>
      <c r="D39" s="318">
        <v>76.8</v>
      </c>
      <c r="E39" s="206">
        <f t="shared" si="0"/>
        <v>23040</v>
      </c>
      <c r="F39" s="211">
        <f t="shared" si="1"/>
        <v>13.591717547119725</v>
      </c>
      <c r="G39" s="277">
        <f t="shared" si="2"/>
        <v>31515.75</v>
      </c>
      <c r="H39" s="275">
        <v>5</v>
      </c>
      <c r="I39" s="207">
        <f t="shared" si="3"/>
        <v>105.0525</v>
      </c>
      <c r="J39" s="214">
        <f t="shared" si="4"/>
        <v>0.18591717547119724</v>
      </c>
      <c r="K39" s="218">
        <f t="shared" si="5"/>
        <v>3.85269975</v>
      </c>
      <c r="L39" s="208">
        <f t="shared" si="6"/>
        <v>21.102105603695144</v>
      </c>
      <c r="M39" s="219">
        <v>61.643196</v>
      </c>
    </row>
    <row r="40" spans="1:13" s="8" customFormat="1" ht="15">
      <c r="A40" s="193" t="s">
        <v>159</v>
      </c>
      <c r="B40" s="179">
        <v>4500</v>
      </c>
      <c r="C40" s="284">
        <f>Volume!J40</f>
        <v>48.25</v>
      </c>
      <c r="D40" s="318">
        <v>5.25</v>
      </c>
      <c r="E40" s="206">
        <f t="shared" si="0"/>
        <v>23625</v>
      </c>
      <c r="F40" s="211">
        <f t="shared" si="1"/>
        <v>10.880829015544041</v>
      </c>
      <c r="G40" s="277">
        <f t="shared" si="2"/>
        <v>34481.25</v>
      </c>
      <c r="H40" s="275">
        <v>5</v>
      </c>
      <c r="I40" s="207">
        <f t="shared" si="3"/>
        <v>7.6625</v>
      </c>
      <c r="J40" s="214">
        <f t="shared" si="4"/>
        <v>0.1588082901554404</v>
      </c>
      <c r="K40" s="218">
        <f t="shared" si="5"/>
        <v>2.803160125</v>
      </c>
      <c r="L40" s="208">
        <f t="shared" si="6"/>
        <v>15.35354032761501</v>
      </c>
      <c r="M40" s="219">
        <v>44.850562</v>
      </c>
    </row>
    <row r="41" spans="1:13" s="8" customFormat="1" ht="15">
      <c r="A41" s="193" t="s">
        <v>2</v>
      </c>
      <c r="B41" s="179">
        <v>1100</v>
      </c>
      <c r="C41" s="284">
        <f>Volume!J41</f>
        <v>344.05</v>
      </c>
      <c r="D41" s="318">
        <v>37.57</v>
      </c>
      <c r="E41" s="206">
        <f t="shared" si="0"/>
        <v>41327</v>
      </c>
      <c r="F41" s="211">
        <f t="shared" si="1"/>
        <v>10.919924429588722</v>
      </c>
      <c r="G41" s="277">
        <f t="shared" si="2"/>
        <v>60249.75</v>
      </c>
      <c r="H41" s="275">
        <v>5</v>
      </c>
      <c r="I41" s="207">
        <f t="shared" si="3"/>
        <v>54.7725</v>
      </c>
      <c r="J41" s="214">
        <f t="shared" si="4"/>
        <v>0.15919924429588722</v>
      </c>
      <c r="K41" s="218">
        <f t="shared" si="5"/>
        <v>2.023759375</v>
      </c>
      <c r="L41" s="208">
        <f t="shared" si="6"/>
        <v>11.084586606500565</v>
      </c>
      <c r="M41" s="219">
        <v>32.38015</v>
      </c>
    </row>
    <row r="42" spans="1:13" s="8" customFormat="1" ht="15">
      <c r="A42" s="193" t="s">
        <v>411</v>
      </c>
      <c r="B42" s="179">
        <v>1150</v>
      </c>
      <c r="C42" s="284">
        <f>Volume!J42</f>
        <v>230.85</v>
      </c>
      <c r="D42" s="318">
        <v>57.12</v>
      </c>
      <c r="E42" s="206">
        <f t="shared" si="0"/>
        <v>65688</v>
      </c>
      <c r="F42" s="211">
        <f t="shared" si="1"/>
        <v>24.74333983105913</v>
      </c>
      <c r="G42" s="277">
        <f t="shared" si="2"/>
        <v>80740.57425</v>
      </c>
      <c r="H42" s="275">
        <v>5.67</v>
      </c>
      <c r="I42" s="207">
        <f t="shared" si="3"/>
        <v>70.20919500000001</v>
      </c>
      <c r="J42" s="214">
        <f t="shared" si="4"/>
        <v>0.30413339831059133</v>
      </c>
      <c r="K42" s="218">
        <f t="shared" si="5"/>
        <v>3.5625</v>
      </c>
      <c r="L42" s="208">
        <f t="shared" si="6"/>
        <v>19.51261611112154</v>
      </c>
      <c r="M42" s="219">
        <v>57</v>
      </c>
    </row>
    <row r="43" spans="1:13" s="8" customFormat="1" ht="15">
      <c r="A43" s="193" t="s">
        <v>391</v>
      </c>
      <c r="B43" s="179">
        <v>2500</v>
      </c>
      <c r="C43" s="284">
        <f>Volume!J43</f>
        <v>138.85</v>
      </c>
      <c r="D43" s="318">
        <v>15.25</v>
      </c>
      <c r="E43" s="206">
        <f t="shared" si="0"/>
        <v>38125</v>
      </c>
      <c r="F43" s="211">
        <f t="shared" si="1"/>
        <v>10.9830752610731</v>
      </c>
      <c r="G43" s="277">
        <f t="shared" si="2"/>
        <v>55481.25</v>
      </c>
      <c r="H43" s="275">
        <v>5</v>
      </c>
      <c r="I43" s="207">
        <f t="shared" si="3"/>
        <v>22.1925</v>
      </c>
      <c r="J43" s="214">
        <f t="shared" si="4"/>
        <v>0.15983075261073101</v>
      </c>
      <c r="K43" s="218">
        <f t="shared" si="5"/>
        <v>1.8096494375</v>
      </c>
      <c r="L43" s="208">
        <f t="shared" si="6"/>
        <v>9.911858180952853</v>
      </c>
      <c r="M43" s="219">
        <v>28.954391</v>
      </c>
    </row>
    <row r="44" spans="1:13" s="8" customFormat="1" ht="15">
      <c r="A44" s="193" t="s">
        <v>78</v>
      </c>
      <c r="B44" s="179">
        <v>1600</v>
      </c>
      <c r="C44" s="284">
        <f>Volume!J44</f>
        <v>237.9</v>
      </c>
      <c r="D44" s="318">
        <v>38.93</v>
      </c>
      <c r="E44" s="206">
        <f t="shared" si="0"/>
        <v>62288</v>
      </c>
      <c r="F44" s="211">
        <f t="shared" si="1"/>
        <v>16.364018495166036</v>
      </c>
      <c r="G44" s="277">
        <f t="shared" si="2"/>
        <v>81320</v>
      </c>
      <c r="H44" s="275">
        <v>5</v>
      </c>
      <c r="I44" s="207">
        <f t="shared" si="3"/>
        <v>50.825</v>
      </c>
      <c r="J44" s="214">
        <f t="shared" si="4"/>
        <v>0.21364018495166037</v>
      </c>
      <c r="K44" s="218">
        <f t="shared" si="5"/>
        <v>3.51753775</v>
      </c>
      <c r="L44" s="208">
        <f t="shared" si="6"/>
        <v>19.266347725509675</v>
      </c>
      <c r="M44" s="219">
        <v>56.280604</v>
      </c>
    </row>
    <row r="45" spans="1:13" s="8" customFormat="1" ht="15">
      <c r="A45" s="193" t="s">
        <v>138</v>
      </c>
      <c r="B45" s="179">
        <v>425</v>
      </c>
      <c r="C45" s="284">
        <f>Volume!J45</f>
        <v>579.95</v>
      </c>
      <c r="D45" s="318">
        <v>87.96</v>
      </c>
      <c r="E45" s="206">
        <f t="shared" si="0"/>
        <v>37383</v>
      </c>
      <c r="F45" s="211">
        <f t="shared" si="1"/>
        <v>15.166824726269503</v>
      </c>
      <c r="G45" s="277">
        <f t="shared" si="2"/>
        <v>49706.9375</v>
      </c>
      <c r="H45" s="275">
        <v>5</v>
      </c>
      <c r="I45" s="207">
        <f t="shared" si="3"/>
        <v>116.9575</v>
      </c>
      <c r="J45" s="214">
        <f t="shared" si="4"/>
        <v>0.20166824726269503</v>
      </c>
      <c r="K45" s="218">
        <f t="shared" si="5"/>
        <v>3.678509</v>
      </c>
      <c r="L45" s="208">
        <f t="shared" si="6"/>
        <v>20.14802357285771</v>
      </c>
      <c r="M45" s="219">
        <v>58.856144</v>
      </c>
    </row>
    <row r="46" spans="1:13" s="8" customFormat="1" ht="15">
      <c r="A46" s="193" t="s">
        <v>160</v>
      </c>
      <c r="B46" s="179">
        <v>550</v>
      </c>
      <c r="C46" s="284">
        <f>Volume!J46</f>
        <v>358.1</v>
      </c>
      <c r="D46" s="318">
        <v>38.28</v>
      </c>
      <c r="E46" s="206">
        <f t="shared" si="0"/>
        <v>21054</v>
      </c>
      <c r="F46" s="211">
        <f t="shared" si="1"/>
        <v>10.689751466070929</v>
      </c>
      <c r="G46" s="277">
        <f t="shared" si="2"/>
        <v>30901.75</v>
      </c>
      <c r="H46" s="275">
        <v>5</v>
      </c>
      <c r="I46" s="207">
        <f t="shared" si="3"/>
        <v>56.185</v>
      </c>
      <c r="J46" s="214">
        <f t="shared" si="4"/>
        <v>0.1568975146607093</v>
      </c>
      <c r="K46" s="218">
        <f t="shared" si="5"/>
        <v>2.7257803125</v>
      </c>
      <c r="L46" s="208">
        <f t="shared" si="6"/>
        <v>14.92971363959731</v>
      </c>
      <c r="M46" s="219">
        <v>43.612485</v>
      </c>
    </row>
    <row r="47" spans="1:13" s="8" customFormat="1" ht="15">
      <c r="A47" s="193" t="s">
        <v>161</v>
      </c>
      <c r="B47" s="179">
        <v>6900</v>
      </c>
      <c r="C47" s="284">
        <f>Volume!J47</f>
        <v>34.25</v>
      </c>
      <c r="D47" s="318">
        <v>3.74</v>
      </c>
      <c r="E47" s="206">
        <f t="shared" si="0"/>
        <v>25806</v>
      </c>
      <c r="F47" s="211">
        <f t="shared" si="1"/>
        <v>10.91970802919708</v>
      </c>
      <c r="G47" s="277">
        <f t="shared" si="2"/>
        <v>37622.25</v>
      </c>
      <c r="H47" s="275">
        <v>5</v>
      </c>
      <c r="I47" s="207">
        <f t="shared" si="3"/>
        <v>5.4525</v>
      </c>
      <c r="J47" s="214">
        <f t="shared" si="4"/>
        <v>0.1591970802919708</v>
      </c>
      <c r="K47" s="218">
        <f t="shared" si="5"/>
        <v>2.302460875</v>
      </c>
      <c r="L47" s="208">
        <f t="shared" si="6"/>
        <v>12.611097590105826</v>
      </c>
      <c r="M47" s="219">
        <v>36.839374</v>
      </c>
    </row>
    <row r="48" spans="1:13" s="8" customFormat="1" ht="15">
      <c r="A48" s="193" t="s">
        <v>392</v>
      </c>
      <c r="B48" s="179">
        <v>1800</v>
      </c>
      <c r="C48" s="284">
        <f>Volume!J48</f>
        <v>240.8</v>
      </c>
      <c r="D48" s="318">
        <v>40.03</v>
      </c>
      <c r="E48" s="206">
        <f t="shared" si="0"/>
        <v>72054</v>
      </c>
      <c r="F48" s="211">
        <f t="shared" si="1"/>
        <v>16.62375415282392</v>
      </c>
      <c r="G48" s="277">
        <f t="shared" si="2"/>
        <v>93726</v>
      </c>
      <c r="H48" s="275">
        <v>5</v>
      </c>
      <c r="I48" s="207">
        <f t="shared" si="3"/>
        <v>52.07</v>
      </c>
      <c r="J48" s="214">
        <f t="shared" si="4"/>
        <v>0.21623754152823918</v>
      </c>
      <c r="K48" s="218">
        <f t="shared" si="5"/>
        <v>2.734375</v>
      </c>
      <c r="L48" s="208">
        <f t="shared" si="6"/>
        <v>14.976788681781887</v>
      </c>
      <c r="M48" s="219">
        <v>43.75</v>
      </c>
    </row>
    <row r="49" spans="1:13" s="8" customFormat="1" ht="15">
      <c r="A49" s="193" t="s">
        <v>3</v>
      </c>
      <c r="B49" s="179">
        <v>1250</v>
      </c>
      <c r="C49" s="284">
        <f>Volume!J49</f>
        <v>212.2</v>
      </c>
      <c r="D49" s="318">
        <v>27.35</v>
      </c>
      <c r="E49" s="206">
        <f t="shared" si="0"/>
        <v>34187.5</v>
      </c>
      <c r="F49" s="211">
        <f t="shared" si="1"/>
        <v>12.888784165881246</v>
      </c>
      <c r="G49" s="277">
        <f t="shared" si="2"/>
        <v>47450</v>
      </c>
      <c r="H49" s="275">
        <v>5</v>
      </c>
      <c r="I49" s="207">
        <f t="shared" si="3"/>
        <v>37.96</v>
      </c>
      <c r="J49" s="214">
        <f t="shared" si="4"/>
        <v>0.17888784165881244</v>
      </c>
      <c r="K49" s="218">
        <f t="shared" si="5"/>
        <v>1.9413674375</v>
      </c>
      <c r="L49" s="208">
        <f t="shared" si="6"/>
        <v>10.633307379247508</v>
      </c>
      <c r="M49" s="219">
        <v>31.061879</v>
      </c>
    </row>
    <row r="50" spans="1:13" s="8" customFormat="1" ht="15">
      <c r="A50" s="193" t="s">
        <v>218</v>
      </c>
      <c r="B50" s="179">
        <v>1050</v>
      </c>
      <c r="C50" s="284">
        <f>Volume!J50</f>
        <v>357.7</v>
      </c>
      <c r="D50" s="318">
        <v>42</v>
      </c>
      <c r="E50" s="206">
        <f t="shared" si="0"/>
        <v>44100</v>
      </c>
      <c r="F50" s="211">
        <f t="shared" si="1"/>
        <v>11.741682974559687</v>
      </c>
      <c r="G50" s="277">
        <f t="shared" si="2"/>
        <v>62879.25</v>
      </c>
      <c r="H50" s="275">
        <v>5</v>
      </c>
      <c r="I50" s="207">
        <f t="shared" si="3"/>
        <v>59.885</v>
      </c>
      <c r="J50" s="214">
        <f t="shared" si="4"/>
        <v>0.16741682974559688</v>
      </c>
      <c r="K50" s="218">
        <f t="shared" si="5"/>
        <v>2.2033485625</v>
      </c>
      <c r="L50" s="208">
        <f t="shared" si="6"/>
        <v>12.068237097278313</v>
      </c>
      <c r="M50" s="219">
        <v>35.253577</v>
      </c>
    </row>
    <row r="51" spans="1:13" s="8" customFormat="1" ht="15">
      <c r="A51" s="193" t="s">
        <v>162</v>
      </c>
      <c r="B51" s="179">
        <v>1200</v>
      </c>
      <c r="C51" s="284">
        <f>Volume!J51</f>
        <v>311.95</v>
      </c>
      <c r="D51" s="318">
        <v>35.55</v>
      </c>
      <c r="E51" s="206">
        <f t="shared" si="0"/>
        <v>42660</v>
      </c>
      <c r="F51" s="211">
        <f t="shared" si="1"/>
        <v>11.39605706042635</v>
      </c>
      <c r="G51" s="277">
        <f t="shared" si="2"/>
        <v>61377</v>
      </c>
      <c r="H51" s="275">
        <v>5</v>
      </c>
      <c r="I51" s="207">
        <f t="shared" si="3"/>
        <v>51.1475</v>
      </c>
      <c r="J51" s="214">
        <f t="shared" si="4"/>
        <v>0.1639605706042635</v>
      </c>
      <c r="K51" s="218">
        <f t="shared" si="5"/>
        <v>3.3854694375</v>
      </c>
      <c r="L51" s="208">
        <f t="shared" si="6"/>
        <v>18.54297978663076</v>
      </c>
      <c r="M51" s="219">
        <v>54.167511</v>
      </c>
    </row>
    <row r="52" spans="1:13" s="8" customFormat="1" ht="15">
      <c r="A52" s="193" t="s">
        <v>286</v>
      </c>
      <c r="B52" s="179">
        <v>1000</v>
      </c>
      <c r="C52" s="284">
        <f>Volume!J52</f>
        <v>243.25</v>
      </c>
      <c r="D52" s="318">
        <v>38.23</v>
      </c>
      <c r="E52" s="206">
        <f t="shared" si="0"/>
        <v>38230</v>
      </c>
      <c r="F52" s="211">
        <f t="shared" si="1"/>
        <v>15.716341212744089</v>
      </c>
      <c r="G52" s="277">
        <f t="shared" si="2"/>
        <v>50392.5</v>
      </c>
      <c r="H52" s="275">
        <v>5</v>
      </c>
      <c r="I52" s="207">
        <f t="shared" si="3"/>
        <v>50.3925</v>
      </c>
      <c r="J52" s="214">
        <f t="shared" si="4"/>
        <v>0.2071634121274409</v>
      </c>
      <c r="K52" s="218">
        <f t="shared" si="5"/>
        <v>3.8871326875</v>
      </c>
      <c r="L52" s="208">
        <f t="shared" si="6"/>
        <v>21.290702569594295</v>
      </c>
      <c r="M52" s="219">
        <v>62.194123</v>
      </c>
    </row>
    <row r="53" spans="1:13" s="8" customFormat="1" ht="15">
      <c r="A53" s="193" t="s">
        <v>183</v>
      </c>
      <c r="B53" s="179">
        <v>950</v>
      </c>
      <c r="C53" s="284">
        <f>Volume!J53</f>
        <v>321.3</v>
      </c>
      <c r="D53" s="318">
        <v>34.44</v>
      </c>
      <c r="E53" s="206">
        <f t="shared" si="0"/>
        <v>32717.999999999996</v>
      </c>
      <c r="F53" s="211">
        <f t="shared" si="1"/>
        <v>10.718954248366012</v>
      </c>
      <c r="G53" s="277">
        <f t="shared" si="2"/>
        <v>47979.75</v>
      </c>
      <c r="H53" s="275">
        <v>5</v>
      </c>
      <c r="I53" s="207">
        <f t="shared" si="3"/>
        <v>50.505</v>
      </c>
      <c r="J53" s="214">
        <f t="shared" si="4"/>
        <v>0.15718954248366013</v>
      </c>
      <c r="K53" s="218">
        <f t="shared" si="5"/>
        <v>2.784402875</v>
      </c>
      <c r="L53" s="208">
        <f t="shared" si="6"/>
        <v>15.250802638197374</v>
      </c>
      <c r="M53" s="219">
        <v>44.550446</v>
      </c>
    </row>
    <row r="54" spans="1:13" s="8" customFormat="1" ht="15">
      <c r="A54" s="193" t="s">
        <v>219</v>
      </c>
      <c r="B54" s="179">
        <v>2700</v>
      </c>
      <c r="C54" s="284">
        <f>Volume!J54</f>
        <v>99.85</v>
      </c>
      <c r="D54" s="318">
        <v>10.91</v>
      </c>
      <c r="E54" s="206">
        <f t="shared" si="0"/>
        <v>29457</v>
      </c>
      <c r="F54" s="211">
        <f t="shared" si="1"/>
        <v>10.926389584376565</v>
      </c>
      <c r="G54" s="277">
        <f t="shared" si="2"/>
        <v>42936.75</v>
      </c>
      <c r="H54" s="275">
        <v>5</v>
      </c>
      <c r="I54" s="207">
        <f t="shared" si="3"/>
        <v>15.9025</v>
      </c>
      <c r="J54" s="214">
        <f t="shared" si="4"/>
        <v>0.15926389584376566</v>
      </c>
      <c r="K54" s="218">
        <f t="shared" si="5"/>
        <v>1.75628475</v>
      </c>
      <c r="L54" s="208">
        <f t="shared" si="6"/>
        <v>9.619567749773214</v>
      </c>
      <c r="M54" s="219">
        <v>28.100556</v>
      </c>
    </row>
    <row r="55" spans="1:13" s="8" customFormat="1" ht="15">
      <c r="A55" s="193" t="s">
        <v>412</v>
      </c>
      <c r="B55" s="179">
        <v>5250</v>
      </c>
      <c r="C55" s="284">
        <f>Volume!J55</f>
        <v>44.4</v>
      </c>
      <c r="D55" s="318">
        <v>9.07</v>
      </c>
      <c r="E55" s="206">
        <f t="shared" si="0"/>
        <v>47617.5</v>
      </c>
      <c r="F55" s="211">
        <f t="shared" si="1"/>
        <v>20.42792792792793</v>
      </c>
      <c r="G55" s="277">
        <f t="shared" si="2"/>
        <v>59272.5</v>
      </c>
      <c r="H55" s="275">
        <v>5</v>
      </c>
      <c r="I55" s="207">
        <f t="shared" si="3"/>
        <v>11.29</v>
      </c>
      <c r="J55" s="214">
        <f t="shared" si="4"/>
        <v>0.2542792792792793</v>
      </c>
      <c r="K55" s="218">
        <f t="shared" si="5"/>
        <v>3.8525</v>
      </c>
      <c r="L55" s="208">
        <f t="shared" si="6"/>
        <v>21.101011527886524</v>
      </c>
      <c r="M55" s="219">
        <v>61.64</v>
      </c>
    </row>
    <row r="56" spans="1:13" s="8" customFormat="1" ht="15">
      <c r="A56" s="193" t="s">
        <v>163</v>
      </c>
      <c r="B56" s="179">
        <v>62</v>
      </c>
      <c r="C56" s="284">
        <f>Volume!J56</f>
        <v>4872.8</v>
      </c>
      <c r="D56" s="318">
        <v>812.48</v>
      </c>
      <c r="E56" s="206">
        <f t="shared" si="0"/>
        <v>50373.76</v>
      </c>
      <c r="F56" s="211">
        <f t="shared" si="1"/>
        <v>16.673780988343456</v>
      </c>
      <c r="G56" s="277">
        <f t="shared" si="2"/>
        <v>65479.44</v>
      </c>
      <c r="H56" s="275">
        <v>5</v>
      </c>
      <c r="I56" s="207">
        <f t="shared" si="3"/>
        <v>1056.1200000000001</v>
      </c>
      <c r="J56" s="214">
        <f t="shared" si="4"/>
        <v>0.21673780988343458</v>
      </c>
      <c r="K56" s="218">
        <f t="shared" si="5"/>
        <v>3.5696378125</v>
      </c>
      <c r="L56" s="208">
        <f t="shared" si="6"/>
        <v>19.551711520296465</v>
      </c>
      <c r="M56" s="219">
        <v>57.114205</v>
      </c>
    </row>
    <row r="57" spans="1:13" s="8" customFormat="1" ht="15">
      <c r="A57" s="193" t="s">
        <v>194</v>
      </c>
      <c r="B57" s="179">
        <v>400</v>
      </c>
      <c r="C57" s="284">
        <f>Volume!J57</f>
        <v>645.75</v>
      </c>
      <c r="D57" s="318">
        <v>69.9</v>
      </c>
      <c r="E57" s="206">
        <f t="shared" si="0"/>
        <v>27960.000000000004</v>
      </c>
      <c r="F57" s="211">
        <f t="shared" si="1"/>
        <v>10.824622531939607</v>
      </c>
      <c r="G57" s="277">
        <f t="shared" si="2"/>
        <v>41365.770000000004</v>
      </c>
      <c r="H57" s="275">
        <v>5.19</v>
      </c>
      <c r="I57" s="207">
        <f t="shared" si="3"/>
        <v>103.41442500000001</v>
      </c>
      <c r="J57" s="214">
        <f t="shared" si="4"/>
        <v>0.16014622531939607</v>
      </c>
      <c r="K57" s="218">
        <f t="shared" si="5"/>
        <v>1.9054481875</v>
      </c>
      <c r="L57" s="208">
        <f t="shared" si="6"/>
        <v>10.436569544510833</v>
      </c>
      <c r="M57" s="219">
        <v>30.487171</v>
      </c>
    </row>
    <row r="58" spans="1:13" s="8" customFormat="1" ht="15">
      <c r="A58" s="193" t="s">
        <v>413</v>
      </c>
      <c r="B58" s="179">
        <v>150</v>
      </c>
      <c r="C58" s="284">
        <f>Volume!J58</f>
        <v>1824.7</v>
      </c>
      <c r="D58" s="318">
        <v>401.41</v>
      </c>
      <c r="E58" s="206">
        <f t="shared" si="0"/>
        <v>60211.50000000001</v>
      </c>
      <c r="F58" s="211">
        <f t="shared" si="1"/>
        <v>21.998684715295667</v>
      </c>
      <c r="G58" s="277">
        <f t="shared" si="2"/>
        <v>73896.75</v>
      </c>
      <c r="H58" s="275">
        <v>5</v>
      </c>
      <c r="I58" s="207">
        <f t="shared" si="3"/>
        <v>492.645</v>
      </c>
      <c r="J58" s="214">
        <f t="shared" si="4"/>
        <v>0.2699868471529566</v>
      </c>
      <c r="K58" s="218">
        <f t="shared" si="5"/>
        <v>5.545</v>
      </c>
      <c r="L58" s="208">
        <f t="shared" si="6"/>
        <v>30.37121581366146</v>
      </c>
      <c r="M58" s="219">
        <v>88.72</v>
      </c>
    </row>
    <row r="59" spans="1:13" s="8" customFormat="1" ht="15">
      <c r="A59" s="193" t="s">
        <v>414</v>
      </c>
      <c r="B59" s="179">
        <v>200</v>
      </c>
      <c r="C59" s="284">
        <f>Volume!J59</f>
        <v>1072.95</v>
      </c>
      <c r="D59" s="318">
        <v>174.87</v>
      </c>
      <c r="E59" s="206">
        <f t="shared" si="0"/>
        <v>34974</v>
      </c>
      <c r="F59" s="211">
        <f t="shared" si="1"/>
        <v>16.29805675940165</v>
      </c>
      <c r="G59" s="277">
        <f t="shared" si="2"/>
        <v>46282.893</v>
      </c>
      <c r="H59" s="275">
        <v>5.27</v>
      </c>
      <c r="I59" s="207">
        <f t="shared" si="3"/>
        <v>231.41446499999998</v>
      </c>
      <c r="J59" s="214">
        <f t="shared" si="4"/>
        <v>0.21568056759401646</v>
      </c>
      <c r="K59" s="218">
        <f t="shared" si="5"/>
        <v>3.95125</v>
      </c>
      <c r="L59" s="208">
        <f t="shared" si="6"/>
        <v>21.641887553422876</v>
      </c>
      <c r="M59" s="219">
        <v>63.22</v>
      </c>
    </row>
    <row r="60" spans="1:13" s="8" customFormat="1" ht="15">
      <c r="A60" s="193" t="s">
        <v>220</v>
      </c>
      <c r="B60" s="179">
        <v>2400</v>
      </c>
      <c r="C60" s="284">
        <f>Volume!J60</f>
        <v>113.35</v>
      </c>
      <c r="D60" s="318">
        <v>12.83</v>
      </c>
      <c r="E60" s="206">
        <f t="shared" si="0"/>
        <v>30792</v>
      </c>
      <c r="F60" s="211">
        <f t="shared" si="1"/>
        <v>11.318923687692987</v>
      </c>
      <c r="G60" s="277">
        <f t="shared" si="2"/>
        <v>44394</v>
      </c>
      <c r="H60" s="275">
        <v>5</v>
      </c>
      <c r="I60" s="207">
        <f t="shared" si="3"/>
        <v>18.4975</v>
      </c>
      <c r="J60" s="214">
        <f t="shared" si="4"/>
        <v>0.16318923687692985</v>
      </c>
      <c r="K60" s="218">
        <f t="shared" si="5"/>
        <v>3.3233994375</v>
      </c>
      <c r="L60" s="208">
        <f t="shared" si="6"/>
        <v>18.203008395187304</v>
      </c>
      <c r="M60" s="219">
        <v>53.174391</v>
      </c>
    </row>
    <row r="61" spans="1:13" s="8" customFormat="1" ht="15">
      <c r="A61" s="193" t="s">
        <v>164</v>
      </c>
      <c r="B61" s="179">
        <v>5650</v>
      </c>
      <c r="C61" s="284">
        <f>Volume!J61</f>
        <v>53.85</v>
      </c>
      <c r="D61" s="318">
        <v>5.96</v>
      </c>
      <c r="E61" s="206">
        <f t="shared" si="0"/>
        <v>33674</v>
      </c>
      <c r="F61" s="211">
        <f t="shared" si="1"/>
        <v>11.067780872794799</v>
      </c>
      <c r="G61" s="277">
        <f t="shared" si="2"/>
        <v>48886.625</v>
      </c>
      <c r="H61" s="275">
        <v>5</v>
      </c>
      <c r="I61" s="207">
        <f t="shared" si="3"/>
        <v>8.6525</v>
      </c>
      <c r="J61" s="214">
        <f t="shared" si="4"/>
        <v>0.16067780872794798</v>
      </c>
      <c r="K61" s="218">
        <f t="shared" si="5"/>
        <v>3.87681475</v>
      </c>
      <c r="L61" s="208">
        <f t="shared" si="6"/>
        <v>21.234188898437512</v>
      </c>
      <c r="M61" s="219">
        <v>62.029036</v>
      </c>
    </row>
    <row r="62" spans="1:13" s="8" customFormat="1" ht="15">
      <c r="A62" s="193" t="s">
        <v>165</v>
      </c>
      <c r="B62" s="179">
        <v>1300</v>
      </c>
      <c r="C62" s="284">
        <f>Volume!J62</f>
        <v>279.1</v>
      </c>
      <c r="D62" s="318">
        <v>33.82</v>
      </c>
      <c r="E62" s="206">
        <f t="shared" si="0"/>
        <v>43966</v>
      </c>
      <c r="F62" s="211">
        <f t="shared" si="1"/>
        <v>12.117520601934789</v>
      </c>
      <c r="G62" s="277">
        <f t="shared" si="2"/>
        <v>62107.5</v>
      </c>
      <c r="H62" s="275">
        <v>5</v>
      </c>
      <c r="I62" s="207">
        <f t="shared" si="3"/>
        <v>47.775</v>
      </c>
      <c r="J62" s="214">
        <f t="shared" si="4"/>
        <v>0.17117520601934788</v>
      </c>
      <c r="K62" s="218">
        <f t="shared" si="5"/>
        <v>3.060328625</v>
      </c>
      <c r="L62" s="208">
        <f t="shared" si="6"/>
        <v>16.762110212912685</v>
      </c>
      <c r="M62" s="219">
        <v>48.965258</v>
      </c>
    </row>
    <row r="63" spans="1:13" s="8" customFormat="1" ht="15">
      <c r="A63" s="193" t="s">
        <v>415</v>
      </c>
      <c r="B63" s="179">
        <v>150</v>
      </c>
      <c r="C63" s="284">
        <f>Volume!J63</f>
        <v>2664.35</v>
      </c>
      <c r="D63" s="318">
        <v>290.98</v>
      </c>
      <c r="E63" s="206">
        <f t="shared" si="0"/>
        <v>43647</v>
      </c>
      <c r="F63" s="211">
        <f t="shared" si="1"/>
        <v>10.921237825360782</v>
      </c>
      <c r="G63" s="277">
        <f t="shared" si="2"/>
        <v>63629.625</v>
      </c>
      <c r="H63" s="275">
        <v>5</v>
      </c>
      <c r="I63" s="207">
        <f t="shared" si="3"/>
        <v>424.1975</v>
      </c>
      <c r="J63" s="214">
        <f t="shared" si="4"/>
        <v>0.15921237825360782</v>
      </c>
      <c r="K63" s="218">
        <f t="shared" si="5"/>
        <v>3.04125</v>
      </c>
      <c r="L63" s="208">
        <f t="shared" si="6"/>
        <v>16.657612280125864</v>
      </c>
      <c r="M63" s="219">
        <v>48.66</v>
      </c>
    </row>
    <row r="64" spans="1:13" s="8" customFormat="1" ht="15">
      <c r="A64" s="193" t="s">
        <v>89</v>
      </c>
      <c r="B64" s="179">
        <v>750</v>
      </c>
      <c r="C64" s="284">
        <f>Volume!J64</f>
        <v>291.45</v>
      </c>
      <c r="D64" s="318">
        <v>37.85</v>
      </c>
      <c r="E64" s="206">
        <f t="shared" si="0"/>
        <v>28387.5</v>
      </c>
      <c r="F64" s="211">
        <f t="shared" si="1"/>
        <v>12.986790186996055</v>
      </c>
      <c r="G64" s="277">
        <f t="shared" si="2"/>
        <v>39622.8975</v>
      </c>
      <c r="H64" s="275">
        <v>5.14</v>
      </c>
      <c r="I64" s="207">
        <f t="shared" si="3"/>
        <v>52.830529999999996</v>
      </c>
      <c r="J64" s="214">
        <f t="shared" si="4"/>
        <v>0.18126790186996053</v>
      </c>
      <c r="K64" s="218">
        <f t="shared" si="5"/>
        <v>2.8160874375</v>
      </c>
      <c r="L64" s="208">
        <f t="shared" si="6"/>
        <v>15.424346134256695</v>
      </c>
      <c r="M64" s="219">
        <v>45.057399</v>
      </c>
    </row>
    <row r="65" spans="1:13" s="8" customFormat="1" ht="15">
      <c r="A65" s="193" t="s">
        <v>287</v>
      </c>
      <c r="B65" s="179">
        <v>2000</v>
      </c>
      <c r="C65" s="284">
        <f>Volume!J65</f>
        <v>176.1</v>
      </c>
      <c r="D65" s="318">
        <v>19.29</v>
      </c>
      <c r="E65" s="206">
        <f t="shared" si="0"/>
        <v>38580</v>
      </c>
      <c r="F65" s="211">
        <f t="shared" si="1"/>
        <v>10.954003407155026</v>
      </c>
      <c r="G65" s="277">
        <f t="shared" si="2"/>
        <v>56190</v>
      </c>
      <c r="H65" s="275">
        <v>5</v>
      </c>
      <c r="I65" s="207">
        <f t="shared" si="3"/>
        <v>28.095</v>
      </c>
      <c r="J65" s="214">
        <f t="shared" si="4"/>
        <v>0.15954003407155026</v>
      </c>
      <c r="K65" s="218">
        <f t="shared" si="5"/>
        <v>3.6678045625</v>
      </c>
      <c r="L65" s="208">
        <f t="shared" si="6"/>
        <v>20.08939295401617</v>
      </c>
      <c r="M65" s="219">
        <v>58.684873</v>
      </c>
    </row>
    <row r="66" spans="1:13" s="8" customFormat="1" ht="15">
      <c r="A66" s="193" t="s">
        <v>416</v>
      </c>
      <c r="B66" s="179">
        <v>350</v>
      </c>
      <c r="C66" s="284">
        <f>Volume!J66</f>
        <v>597.1</v>
      </c>
      <c r="D66" s="318">
        <v>86.36</v>
      </c>
      <c r="E66" s="206">
        <f t="shared" si="0"/>
        <v>30226</v>
      </c>
      <c r="F66" s="211">
        <f t="shared" si="1"/>
        <v>14.463238988444147</v>
      </c>
      <c r="G66" s="277">
        <f t="shared" si="2"/>
        <v>41197.7125</v>
      </c>
      <c r="H66" s="275">
        <v>5.25</v>
      </c>
      <c r="I66" s="207">
        <f t="shared" si="3"/>
        <v>117.70775</v>
      </c>
      <c r="J66" s="214">
        <f t="shared" si="4"/>
        <v>0.19713238988444146</v>
      </c>
      <c r="K66" s="218">
        <f t="shared" si="5"/>
        <v>3.4875</v>
      </c>
      <c r="L66" s="208">
        <f t="shared" si="6"/>
        <v>19.101824192992666</v>
      </c>
      <c r="M66" s="219">
        <v>55.8</v>
      </c>
    </row>
    <row r="67" spans="1:13" s="8" customFormat="1" ht="15">
      <c r="A67" s="193" t="s">
        <v>271</v>
      </c>
      <c r="B67" s="179">
        <v>1200</v>
      </c>
      <c r="C67" s="284">
        <f>Volume!J67</f>
        <v>294.5</v>
      </c>
      <c r="D67" s="318">
        <v>43.28</v>
      </c>
      <c r="E67" s="206">
        <f t="shared" si="0"/>
        <v>51936</v>
      </c>
      <c r="F67" s="211">
        <f t="shared" si="1"/>
        <v>14.696095076400677</v>
      </c>
      <c r="G67" s="277">
        <f t="shared" si="2"/>
        <v>69606</v>
      </c>
      <c r="H67" s="275">
        <v>5</v>
      </c>
      <c r="I67" s="207">
        <f t="shared" si="3"/>
        <v>58.005</v>
      </c>
      <c r="J67" s="214">
        <f t="shared" si="4"/>
        <v>0.1969609507640068</v>
      </c>
      <c r="K67" s="218">
        <f t="shared" si="5"/>
        <v>3.15631875</v>
      </c>
      <c r="L67" s="208">
        <f t="shared" si="6"/>
        <v>17.28786978051509</v>
      </c>
      <c r="M67" s="219">
        <v>50.5011</v>
      </c>
    </row>
    <row r="68" spans="1:13" s="8" customFormat="1" ht="15">
      <c r="A68" s="193" t="s">
        <v>221</v>
      </c>
      <c r="B68" s="179">
        <v>300</v>
      </c>
      <c r="C68" s="284">
        <f>Volume!J68</f>
        <v>1281.5</v>
      </c>
      <c r="D68" s="318">
        <v>137.98</v>
      </c>
      <c r="E68" s="206">
        <f t="shared" si="0"/>
        <v>41394</v>
      </c>
      <c r="F68" s="211">
        <f t="shared" si="1"/>
        <v>10.767069840031212</v>
      </c>
      <c r="G68" s="277">
        <f t="shared" si="2"/>
        <v>60616.5</v>
      </c>
      <c r="H68" s="275">
        <v>5</v>
      </c>
      <c r="I68" s="207">
        <f t="shared" si="3"/>
        <v>202.055</v>
      </c>
      <c r="J68" s="214">
        <f t="shared" si="4"/>
        <v>0.15767069840031214</v>
      </c>
      <c r="K68" s="218">
        <f t="shared" si="5"/>
        <v>2.0622700625</v>
      </c>
      <c r="L68" s="208">
        <f t="shared" si="6"/>
        <v>11.295518328988388</v>
      </c>
      <c r="M68" s="219">
        <v>32.996321</v>
      </c>
    </row>
    <row r="69" spans="1:13" s="8" customFormat="1" ht="15">
      <c r="A69" s="193" t="s">
        <v>233</v>
      </c>
      <c r="B69" s="179">
        <v>1000</v>
      </c>
      <c r="C69" s="284">
        <f>Volume!J69</f>
        <v>494.05</v>
      </c>
      <c r="D69" s="318">
        <v>65.9</v>
      </c>
      <c r="E69" s="206">
        <f t="shared" si="0"/>
        <v>65900</v>
      </c>
      <c r="F69" s="211">
        <f t="shared" si="1"/>
        <v>13.33873089768242</v>
      </c>
      <c r="G69" s="277">
        <f t="shared" si="2"/>
        <v>90602.5</v>
      </c>
      <c r="H69" s="275">
        <v>5</v>
      </c>
      <c r="I69" s="207">
        <f t="shared" si="3"/>
        <v>90.6025</v>
      </c>
      <c r="J69" s="214">
        <f t="shared" si="4"/>
        <v>0.1833873089768242</v>
      </c>
      <c r="K69" s="218">
        <f t="shared" si="5"/>
        <v>3.8332605</v>
      </c>
      <c r="L69" s="208">
        <f t="shared" si="6"/>
        <v>20.99563244643532</v>
      </c>
      <c r="M69" s="219">
        <v>61.332168</v>
      </c>
    </row>
    <row r="70" spans="1:13" s="8" customFormat="1" ht="15">
      <c r="A70" s="193" t="s">
        <v>166</v>
      </c>
      <c r="B70" s="179">
        <v>2950</v>
      </c>
      <c r="C70" s="284">
        <f>Volume!J70</f>
        <v>107.2</v>
      </c>
      <c r="D70" s="318">
        <v>11.82</v>
      </c>
      <c r="E70" s="206">
        <f t="shared" si="0"/>
        <v>34869</v>
      </c>
      <c r="F70" s="211">
        <f t="shared" si="1"/>
        <v>11.026119402985074</v>
      </c>
      <c r="G70" s="277">
        <f t="shared" si="2"/>
        <v>50681</v>
      </c>
      <c r="H70" s="275">
        <v>5</v>
      </c>
      <c r="I70" s="207">
        <f t="shared" si="3"/>
        <v>17.18</v>
      </c>
      <c r="J70" s="214">
        <f t="shared" si="4"/>
        <v>0.16026119402985073</v>
      </c>
      <c r="K70" s="218">
        <f t="shared" si="5"/>
        <v>2.3028273125</v>
      </c>
      <c r="L70" s="208">
        <f t="shared" si="6"/>
        <v>12.613104650952483</v>
      </c>
      <c r="M70" s="219">
        <v>36.845237</v>
      </c>
    </row>
    <row r="71" spans="1:13" s="8" customFormat="1" ht="15">
      <c r="A71" s="193" t="s">
        <v>222</v>
      </c>
      <c r="B71" s="179">
        <v>88</v>
      </c>
      <c r="C71" s="284">
        <f>Volume!J71</f>
        <v>2421.1</v>
      </c>
      <c r="D71" s="318">
        <v>263.84</v>
      </c>
      <c r="E71" s="206">
        <f aca="true" t="shared" si="7" ref="E71:E134">D71*B71</f>
        <v>23217.92</v>
      </c>
      <c r="F71" s="211">
        <f aca="true" t="shared" si="8" ref="F71:F134">D71/C71*100</f>
        <v>10.89752591797117</v>
      </c>
      <c r="G71" s="277">
        <f aca="true" t="shared" si="9" ref="G71:G134">(B71*C71)*H71%+E71</f>
        <v>33870.759999999995</v>
      </c>
      <c r="H71" s="275">
        <v>5</v>
      </c>
      <c r="I71" s="207">
        <f t="shared" si="3"/>
        <v>384.8949999999999</v>
      </c>
      <c r="J71" s="214">
        <f t="shared" si="4"/>
        <v>0.15897525917971167</v>
      </c>
      <c r="K71" s="218">
        <f aca="true" t="shared" si="10" ref="K71:K134">M71/16</f>
        <v>2.0373401875</v>
      </c>
      <c r="L71" s="208">
        <f aca="true" t="shared" si="11" ref="L71:L134">K71*SQRT(30)</f>
        <v>11.158971780055547</v>
      </c>
      <c r="M71" s="219">
        <v>32.597443</v>
      </c>
    </row>
    <row r="72" spans="1:13" s="8" customFormat="1" ht="15">
      <c r="A72" s="193" t="s">
        <v>288</v>
      </c>
      <c r="B72" s="179">
        <v>1500</v>
      </c>
      <c r="C72" s="284">
        <f>Volume!J72</f>
        <v>211.9</v>
      </c>
      <c r="D72" s="318">
        <v>30.47</v>
      </c>
      <c r="E72" s="206">
        <f t="shared" si="7"/>
        <v>45705</v>
      </c>
      <c r="F72" s="211">
        <f t="shared" si="8"/>
        <v>14.379424256724867</v>
      </c>
      <c r="G72" s="277">
        <f t="shared" si="9"/>
        <v>61597.5</v>
      </c>
      <c r="H72" s="275">
        <v>5</v>
      </c>
      <c r="I72" s="207">
        <f aca="true" t="shared" si="12" ref="I72:I135">G72/B72</f>
        <v>41.065</v>
      </c>
      <c r="J72" s="214">
        <f aca="true" t="shared" si="13" ref="J72:J135">I72/C72</f>
        <v>0.1937942425672487</v>
      </c>
      <c r="K72" s="218">
        <f t="shared" si="10"/>
        <v>3.58289025</v>
      </c>
      <c r="L72" s="208">
        <f t="shared" si="11"/>
        <v>19.62429810990324</v>
      </c>
      <c r="M72" s="219">
        <v>57.326244</v>
      </c>
    </row>
    <row r="73" spans="1:13" s="8" customFormat="1" ht="15">
      <c r="A73" s="193" t="s">
        <v>289</v>
      </c>
      <c r="B73" s="179">
        <v>1400</v>
      </c>
      <c r="C73" s="284">
        <f>Volume!J73</f>
        <v>145.25</v>
      </c>
      <c r="D73" s="318">
        <v>20.18</v>
      </c>
      <c r="E73" s="206">
        <f t="shared" si="7"/>
        <v>28252</v>
      </c>
      <c r="F73" s="211">
        <f t="shared" si="8"/>
        <v>13.89328743545611</v>
      </c>
      <c r="G73" s="277">
        <f t="shared" si="9"/>
        <v>38419.5</v>
      </c>
      <c r="H73" s="275">
        <v>5</v>
      </c>
      <c r="I73" s="207">
        <f t="shared" si="12"/>
        <v>27.4425</v>
      </c>
      <c r="J73" s="214">
        <f t="shared" si="13"/>
        <v>0.1889328743545611</v>
      </c>
      <c r="K73" s="218">
        <f t="shared" si="10"/>
        <v>2.8057205</v>
      </c>
      <c r="L73" s="208">
        <f t="shared" si="11"/>
        <v>15.367564079046735</v>
      </c>
      <c r="M73" s="219">
        <v>44.891528</v>
      </c>
    </row>
    <row r="74" spans="1:13" s="8" customFormat="1" ht="15">
      <c r="A74" s="193" t="s">
        <v>195</v>
      </c>
      <c r="B74" s="179">
        <v>2062</v>
      </c>
      <c r="C74" s="284">
        <f>Volume!J74</f>
        <v>109.55</v>
      </c>
      <c r="D74" s="318">
        <v>11.92</v>
      </c>
      <c r="E74" s="206">
        <f t="shared" si="7"/>
        <v>24579.04</v>
      </c>
      <c r="F74" s="211">
        <f t="shared" si="8"/>
        <v>10.880876312186217</v>
      </c>
      <c r="G74" s="277">
        <f t="shared" si="9"/>
        <v>35873.645000000004</v>
      </c>
      <c r="H74" s="275">
        <v>5</v>
      </c>
      <c r="I74" s="207">
        <f t="shared" si="12"/>
        <v>17.3975</v>
      </c>
      <c r="J74" s="214">
        <f t="shared" si="13"/>
        <v>0.15880876312186218</v>
      </c>
      <c r="K74" s="218">
        <f t="shared" si="10"/>
        <v>2.3555141875</v>
      </c>
      <c r="L74" s="208">
        <f t="shared" si="11"/>
        <v>12.901682550172033</v>
      </c>
      <c r="M74" s="219">
        <v>37.688227</v>
      </c>
    </row>
    <row r="75" spans="1:13" s="8" customFormat="1" ht="15">
      <c r="A75" s="193" t="s">
        <v>290</v>
      </c>
      <c r="B75" s="179">
        <v>1400</v>
      </c>
      <c r="C75" s="284">
        <f>Volume!J75</f>
        <v>98.65</v>
      </c>
      <c r="D75" s="318">
        <v>12.62</v>
      </c>
      <c r="E75" s="206">
        <f t="shared" si="7"/>
        <v>17668</v>
      </c>
      <c r="F75" s="211">
        <f t="shared" si="8"/>
        <v>12.792701469842877</v>
      </c>
      <c r="G75" s="277">
        <f t="shared" si="9"/>
        <v>24573.5</v>
      </c>
      <c r="H75" s="275">
        <v>5</v>
      </c>
      <c r="I75" s="207">
        <f t="shared" si="12"/>
        <v>17.5525</v>
      </c>
      <c r="J75" s="214">
        <f t="shared" si="13"/>
        <v>0.17792701469842875</v>
      </c>
      <c r="K75" s="218">
        <f t="shared" si="10"/>
        <v>3.7203594375</v>
      </c>
      <c r="L75" s="208">
        <f t="shared" si="11"/>
        <v>20.37724785945981</v>
      </c>
      <c r="M75" s="219">
        <v>59.525751</v>
      </c>
    </row>
    <row r="76" spans="1:13" s="8" customFormat="1" ht="15">
      <c r="A76" s="193" t="s">
        <v>197</v>
      </c>
      <c r="B76" s="179">
        <v>650</v>
      </c>
      <c r="C76" s="284">
        <f>Volume!J76</f>
        <v>347.75</v>
      </c>
      <c r="D76" s="318">
        <v>36.46</v>
      </c>
      <c r="E76" s="206">
        <f t="shared" si="7"/>
        <v>23699</v>
      </c>
      <c r="F76" s="211">
        <f t="shared" si="8"/>
        <v>10.484543493889289</v>
      </c>
      <c r="G76" s="277">
        <f t="shared" si="9"/>
        <v>35000.875</v>
      </c>
      <c r="H76" s="275">
        <v>5</v>
      </c>
      <c r="I76" s="207">
        <f t="shared" si="12"/>
        <v>53.8475</v>
      </c>
      <c r="J76" s="214">
        <f t="shared" si="13"/>
        <v>0.15484543493889288</v>
      </c>
      <c r="K76" s="218">
        <f t="shared" si="10"/>
        <v>2.3277544375</v>
      </c>
      <c r="L76" s="208">
        <f t="shared" si="11"/>
        <v>12.749636137514994</v>
      </c>
      <c r="M76" s="219">
        <v>37.244071</v>
      </c>
    </row>
    <row r="77" spans="1:13" s="8" customFormat="1" ht="15">
      <c r="A77" s="193" t="s">
        <v>4</v>
      </c>
      <c r="B77" s="179">
        <v>150</v>
      </c>
      <c r="C77" s="284">
        <f>Volume!J77</f>
        <v>1819.7</v>
      </c>
      <c r="D77" s="318">
        <v>208.73</v>
      </c>
      <c r="E77" s="206">
        <f t="shared" si="7"/>
        <v>31309.5</v>
      </c>
      <c r="F77" s="211">
        <f t="shared" si="8"/>
        <v>11.470572072319612</v>
      </c>
      <c r="G77" s="277">
        <f t="shared" si="9"/>
        <v>44957.25</v>
      </c>
      <c r="H77" s="275">
        <v>5</v>
      </c>
      <c r="I77" s="207">
        <f t="shared" si="12"/>
        <v>299.715</v>
      </c>
      <c r="J77" s="214">
        <f t="shared" si="13"/>
        <v>0.16470572072319611</v>
      </c>
      <c r="K77" s="218">
        <f t="shared" si="10"/>
        <v>1.7617470625</v>
      </c>
      <c r="L77" s="208">
        <f t="shared" si="11"/>
        <v>9.649486067497138</v>
      </c>
      <c r="M77" s="219">
        <v>28.187953</v>
      </c>
    </row>
    <row r="78" spans="1:13" s="8" customFormat="1" ht="15">
      <c r="A78" s="193" t="s">
        <v>79</v>
      </c>
      <c r="B78" s="179">
        <v>200</v>
      </c>
      <c r="C78" s="284">
        <f>Volume!J78</f>
        <v>1105.55</v>
      </c>
      <c r="D78" s="318">
        <v>129.76</v>
      </c>
      <c r="E78" s="206">
        <f t="shared" si="7"/>
        <v>25952</v>
      </c>
      <c r="F78" s="211">
        <f t="shared" si="8"/>
        <v>11.737144407760843</v>
      </c>
      <c r="G78" s="277">
        <f t="shared" si="9"/>
        <v>37007.5</v>
      </c>
      <c r="H78" s="275">
        <v>5</v>
      </c>
      <c r="I78" s="207">
        <f t="shared" si="12"/>
        <v>185.0375</v>
      </c>
      <c r="J78" s="214">
        <f t="shared" si="13"/>
        <v>0.16737144407760843</v>
      </c>
      <c r="K78" s="218">
        <f t="shared" si="10"/>
        <v>2.22627875</v>
      </c>
      <c r="L78" s="208">
        <f t="shared" si="11"/>
        <v>12.193830906694044</v>
      </c>
      <c r="M78" s="219">
        <v>35.62046</v>
      </c>
    </row>
    <row r="79" spans="1:13" s="8" customFormat="1" ht="15">
      <c r="A79" s="193" t="s">
        <v>196</v>
      </c>
      <c r="B79" s="179">
        <v>400</v>
      </c>
      <c r="C79" s="284">
        <f>Volume!J79</f>
        <v>701.2</v>
      </c>
      <c r="D79" s="318">
        <v>77.17</v>
      </c>
      <c r="E79" s="206">
        <f t="shared" si="7"/>
        <v>30868</v>
      </c>
      <c r="F79" s="211">
        <f t="shared" si="8"/>
        <v>11.005419281232173</v>
      </c>
      <c r="G79" s="277">
        <f t="shared" si="9"/>
        <v>44892</v>
      </c>
      <c r="H79" s="275">
        <v>5</v>
      </c>
      <c r="I79" s="207">
        <f t="shared" si="12"/>
        <v>112.23</v>
      </c>
      <c r="J79" s="214">
        <f t="shared" si="13"/>
        <v>0.16005419281232172</v>
      </c>
      <c r="K79" s="218">
        <f t="shared" si="10"/>
        <v>2.1254700625</v>
      </c>
      <c r="L79" s="208">
        <f t="shared" si="11"/>
        <v>11.641678985331652</v>
      </c>
      <c r="M79" s="219">
        <v>34.007521</v>
      </c>
    </row>
    <row r="80" spans="1:13" s="8" customFormat="1" ht="15">
      <c r="A80" s="193" t="s">
        <v>5</v>
      </c>
      <c r="B80" s="179">
        <v>1595</v>
      </c>
      <c r="C80" s="284">
        <f>Volume!J80</f>
        <v>153</v>
      </c>
      <c r="D80" s="318">
        <v>16.06</v>
      </c>
      <c r="E80" s="206">
        <f t="shared" si="7"/>
        <v>25615.699999999997</v>
      </c>
      <c r="F80" s="211">
        <f t="shared" si="8"/>
        <v>10.49673202614379</v>
      </c>
      <c r="G80" s="277">
        <f t="shared" si="9"/>
        <v>37817.45</v>
      </c>
      <c r="H80" s="275">
        <v>5</v>
      </c>
      <c r="I80" s="207">
        <f t="shared" si="12"/>
        <v>23.709999999999997</v>
      </c>
      <c r="J80" s="214">
        <f t="shared" si="13"/>
        <v>0.1549673202614379</v>
      </c>
      <c r="K80" s="218">
        <f t="shared" si="10"/>
        <v>2.23026625</v>
      </c>
      <c r="L80" s="208">
        <f t="shared" si="11"/>
        <v>12.215671343674563</v>
      </c>
      <c r="M80" s="219">
        <v>35.68426</v>
      </c>
    </row>
    <row r="81" spans="1:13" s="8" customFormat="1" ht="15">
      <c r="A81" s="193" t="s">
        <v>198</v>
      </c>
      <c r="B81" s="179">
        <v>1000</v>
      </c>
      <c r="C81" s="284">
        <f>Volume!J81</f>
        <v>191.55</v>
      </c>
      <c r="D81" s="318">
        <v>21.11</v>
      </c>
      <c r="E81" s="206">
        <f t="shared" si="7"/>
        <v>21110</v>
      </c>
      <c r="F81" s="211">
        <f t="shared" si="8"/>
        <v>11.020621247716</v>
      </c>
      <c r="G81" s="277">
        <f t="shared" si="9"/>
        <v>30687.5</v>
      </c>
      <c r="H81" s="275">
        <v>5</v>
      </c>
      <c r="I81" s="207">
        <f t="shared" si="12"/>
        <v>30.6875</v>
      </c>
      <c r="J81" s="214">
        <f t="shared" si="13"/>
        <v>0.16020621247716</v>
      </c>
      <c r="K81" s="218">
        <f t="shared" si="10"/>
        <v>1.8298765</v>
      </c>
      <c r="L81" s="208">
        <f t="shared" si="11"/>
        <v>10.02264636498602</v>
      </c>
      <c r="M81" s="219">
        <v>29.278024</v>
      </c>
    </row>
    <row r="82" spans="1:13" s="8" customFormat="1" ht="15">
      <c r="A82" s="193" t="s">
        <v>199</v>
      </c>
      <c r="B82" s="179">
        <v>1300</v>
      </c>
      <c r="C82" s="284">
        <f>Volume!J82</f>
        <v>271.85</v>
      </c>
      <c r="D82" s="318">
        <v>34.32</v>
      </c>
      <c r="E82" s="206">
        <f t="shared" si="7"/>
        <v>44616</v>
      </c>
      <c r="F82" s="211">
        <f t="shared" si="8"/>
        <v>12.624609159462938</v>
      </c>
      <c r="G82" s="277">
        <f t="shared" si="9"/>
        <v>62286.25</v>
      </c>
      <c r="H82" s="275">
        <v>5</v>
      </c>
      <c r="I82" s="207">
        <f t="shared" si="12"/>
        <v>47.9125</v>
      </c>
      <c r="J82" s="214">
        <f t="shared" si="13"/>
        <v>0.1762460915946294</v>
      </c>
      <c r="K82" s="218">
        <f t="shared" si="10"/>
        <v>2.786359875</v>
      </c>
      <c r="L82" s="208">
        <f t="shared" si="11"/>
        <v>15.26152156864775</v>
      </c>
      <c r="M82" s="219">
        <v>44.581758</v>
      </c>
    </row>
    <row r="83" spans="1:13" s="8" customFormat="1" ht="15">
      <c r="A83" s="193" t="s">
        <v>401</v>
      </c>
      <c r="B83" s="179">
        <v>250</v>
      </c>
      <c r="C83" s="284">
        <f>Volume!J83</f>
        <v>545.35</v>
      </c>
      <c r="D83" s="318">
        <v>71.06</v>
      </c>
      <c r="E83" s="206">
        <f t="shared" si="7"/>
        <v>17765</v>
      </c>
      <c r="F83" s="211">
        <f t="shared" si="8"/>
        <v>13.030164114788667</v>
      </c>
      <c r="G83" s="277">
        <f t="shared" si="9"/>
        <v>24581.875</v>
      </c>
      <c r="H83" s="275">
        <v>5</v>
      </c>
      <c r="I83" s="207">
        <f t="shared" si="12"/>
        <v>98.3275</v>
      </c>
      <c r="J83" s="214">
        <f t="shared" si="13"/>
        <v>0.18030164114788666</v>
      </c>
      <c r="K83" s="218">
        <f t="shared" si="10"/>
        <v>3.968125</v>
      </c>
      <c r="L83" s="208">
        <f t="shared" si="11"/>
        <v>21.734315735001875</v>
      </c>
      <c r="M83" s="219">
        <v>63.49</v>
      </c>
    </row>
    <row r="84" spans="1:13" s="8" customFormat="1" ht="15">
      <c r="A84" s="193" t="s">
        <v>417</v>
      </c>
      <c r="B84" s="179">
        <v>3750</v>
      </c>
      <c r="C84" s="284">
        <f>Volume!J84</f>
        <v>55.35</v>
      </c>
      <c r="D84" s="318">
        <v>6.76</v>
      </c>
      <c r="E84" s="206">
        <f t="shared" si="7"/>
        <v>25350</v>
      </c>
      <c r="F84" s="211">
        <f t="shared" si="8"/>
        <v>12.21318879855465</v>
      </c>
      <c r="G84" s="277">
        <f t="shared" si="9"/>
        <v>35728.125</v>
      </c>
      <c r="H84" s="275">
        <v>5</v>
      </c>
      <c r="I84" s="207">
        <f t="shared" si="12"/>
        <v>9.5275</v>
      </c>
      <c r="J84" s="214">
        <f t="shared" si="13"/>
        <v>0.17213188798554652</v>
      </c>
      <c r="K84" s="218">
        <f t="shared" si="10"/>
        <v>3.151875</v>
      </c>
      <c r="L84" s="208">
        <f t="shared" si="11"/>
        <v>17.263530359365955</v>
      </c>
      <c r="M84" s="219">
        <v>50.43</v>
      </c>
    </row>
    <row r="85" spans="1:13" s="8" customFormat="1" ht="15">
      <c r="A85" s="193" t="s">
        <v>43</v>
      </c>
      <c r="B85" s="179">
        <v>150</v>
      </c>
      <c r="C85" s="284">
        <f>Volume!J85</f>
        <v>2402</v>
      </c>
      <c r="D85" s="318">
        <v>98.08</v>
      </c>
      <c r="E85" s="206">
        <f t="shared" si="7"/>
        <v>14712</v>
      </c>
      <c r="F85" s="211">
        <f t="shared" si="8"/>
        <v>4.0832639467110745</v>
      </c>
      <c r="G85" s="277">
        <f t="shared" si="9"/>
        <v>32727</v>
      </c>
      <c r="H85" s="275">
        <v>5</v>
      </c>
      <c r="I85" s="207">
        <f t="shared" si="12"/>
        <v>218.18</v>
      </c>
      <c r="J85" s="214">
        <f t="shared" si="13"/>
        <v>0.09083263946711075</v>
      </c>
      <c r="K85" s="218">
        <f t="shared" si="10"/>
        <v>4.464366125</v>
      </c>
      <c r="L85" s="208">
        <f t="shared" si="11"/>
        <v>24.45234031624428</v>
      </c>
      <c r="M85" s="219">
        <v>71.429858</v>
      </c>
    </row>
    <row r="86" spans="1:13" s="8" customFormat="1" ht="15">
      <c r="A86" s="193" t="s">
        <v>200</v>
      </c>
      <c r="B86" s="179">
        <v>350</v>
      </c>
      <c r="C86" s="284">
        <f>Volume!J86</f>
        <v>909.1</v>
      </c>
      <c r="D86" s="318">
        <v>15.23</v>
      </c>
      <c r="E86" s="206">
        <f t="shared" si="7"/>
        <v>5330.5</v>
      </c>
      <c r="F86" s="211">
        <f t="shared" si="8"/>
        <v>1.6752832471675285</v>
      </c>
      <c r="G86" s="277">
        <f t="shared" si="9"/>
        <v>21239.75</v>
      </c>
      <c r="H86" s="275">
        <v>5</v>
      </c>
      <c r="I86" s="207">
        <f t="shared" si="12"/>
        <v>60.685</v>
      </c>
      <c r="J86" s="214">
        <f t="shared" si="13"/>
        <v>0.06675283247167528</v>
      </c>
      <c r="K86" s="218">
        <f t="shared" si="10"/>
        <v>2.2001055625</v>
      </c>
      <c r="L86" s="208">
        <f t="shared" si="11"/>
        <v>12.050474454738422</v>
      </c>
      <c r="M86" s="219">
        <v>35.201689</v>
      </c>
    </row>
    <row r="87" spans="1:13" s="8" customFormat="1" ht="15">
      <c r="A87" s="193" t="s">
        <v>141</v>
      </c>
      <c r="B87" s="179">
        <v>2400</v>
      </c>
      <c r="C87" s="284">
        <f>Volume!J87</f>
        <v>101.45</v>
      </c>
      <c r="D87" s="318">
        <v>13.13</v>
      </c>
      <c r="E87" s="206">
        <f t="shared" si="7"/>
        <v>31512.000000000004</v>
      </c>
      <c r="F87" s="211">
        <f t="shared" si="8"/>
        <v>12.942336126170527</v>
      </c>
      <c r="G87" s="277">
        <f t="shared" si="9"/>
        <v>43759.04400000001</v>
      </c>
      <c r="H87" s="275">
        <v>5.03</v>
      </c>
      <c r="I87" s="207">
        <f t="shared" si="12"/>
        <v>18.232935000000005</v>
      </c>
      <c r="J87" s="214">
        <f t="shared" si="13"/>
        <v>0.17972336126170532</v>
      </c>
      <c r="K87" s="218">
        <f t="shared" si="10"/>
        <v>2.9210525625</v>
      </c>
      <c r="L87" s="208">
        <f t="shared" si="11"/>
        <v>15.999263801395191</v>
      </c>
      <c r="M87" s="219">
        <v>46.736841</v>
      </c>
    </row>
    <row r="88" spans="1:13" s="8" customFormat="1" ht="15">
      <c r="A88" s="193" t="s">
        <v>398</v>
      </c>
      <c r="B88" s="179">
        <v>2700</v>
      </c>
      <c r="C88" s="284">
        <f>Volume!J88</f>
        <v>121.05</v>
      </c>
      <c r="D88" s="318">
        <v>14.43</v>
      </c>
      <c r="E88" s="206">
        <f t="shared" si="7"/>
        <v>38961</v>
      </c>
      <c r="F88" s="211">
        <f t="shared" si="8"/>
        <v>11.920693928128873</v>
      </c>
      <c r="G88" s="277">
        <f t="shared" si="9"/>
        <v>55302.75</v>
      </c>
      <c r="H88" s="275">
        <v>5</v>
      </c>
      <c r="I88" s="207">
        <f t="shared" si="12"/>
        <v>20.4825</v>
      </c>
      <c r="J88" s="214">
        <f t="shared" si="13"/>
        <v>0.16920693928128874</v>
      </c>
      <c r="K88" s="218">
        <f t="shared" si="10"/>
        <v>2.395625</v>
      </c>
      <c r="L88" s="208">
        <f t="shared" si="11"/>
        <v>13.121378518233135</v>
      </c>
      <c r="M88" s="219">
        <v>38.33</v>
      </c>
    </row>
    <row r="89" spans="1:13" s="8" customFormat="1" ht="15">
      <c r="A89" s="193" t="s">
        <v>184</v>
      </c>
      <c r="B89" s="179">
        <v>2950</v>
      </c>
      <c r="C89" s="284">
        <f>Volume!J89</f>
        <v>112.65</v>
      </c>
      <c r="D89" s="318">
        <v>6.96</v>
      </c>
      <c r="E89" s="206">
        <f t="shared" si="7"/>
        <v>20532</v>
      </c>
      <c r="F89" s="211">
        <f t="shared" si="8"/>
        <v>6.178428761651132</v>
      </c>
      <c r="G89" s="277">
        <f t="shared" si="9"/>
        <v>37147.875</v>
      </c>
      <c r="H89" s="275">
        <v>5</v>
      </c>
      <c r="I89" s="207">
        <f t="shared" si="12"/>
        <v>12.5925</v>
      </c>
      <c r="J89" s="214">
        <f t="shared" si="13"/>
        <v>0.11178428761651131</v>
      </c>
      <c r="K89" s="218">
        <f t="shared" si="10"/>
        <v>2.7331500625</v>
      </c>
      <c r="L89" s="208">
        <f t="shared" si="11"/>
        <v>14.970079422779046</v>
      </c>
      <c r="M89" s="219">
        <v>43.730401</v>
      </c>
    </row>
    <row r="90" spans="1:13" s="8" customFormat="1" ht="15">
      <c r="A90" s="193" t="s">
        <v>175</v>
      </c>
      <c r="B90" s="179">
        <v>7875</v>
      </c>
      <c r="C90" s="284">
        <f>Volume!J90</f>
        <v>50</v>
      </c>
      <c r="D90" s="318">
        <v>365.43</v>
      </c>
      <c r="E90" s="206">
        <f t="shared" si="7"/>
        <v>2877761.25</v>
      </c>
      <c r="F90" s="211">
        <f t="shared" si="8"/>
        <v>730.86</v>
      </c>
      <c r="G90" s="277">
        <f t="shared" si="9"/>
        <v>2897448.75</v>
      </c>
      <c r="H90" s="275">
        <v>5</v>
      </c>
      <c r="I90" s="207">
        <f t="shared" si="12"/>
        <v>367.93</v>
      </c>
      <c r="J90" s="214">
        <f t="shared" si="13"/>
        <v>7.3586</v>
      </c>
      <c r="K90" s="218">
        <f t="shared" si="10"/>
        <v>5.377921625</v>
      </c>
      <c r="L90" s="208">
        <f t="shared" si="11"/>
        <v>29.456089865073388</v>
      </c>
      <c r="M90" s="219">
        <v>86.046746</v>
      </c>
    </row>
    <row r="91" spans="1:13" s="8" customFormat="1" ht="15">
      <c r="A91" s="193" t="s">
        <v>142</v>
      </c>
      <c r="B91" s="179">
        <v>1750</v>
      </c>
      <c r="C91" s="284">
        <f>Volume!J91</f>
        <v>143.05</v>
      </c>
      <c r="D91" s="318">
        <v>15.56</v>
      </c>
      <c r="E91" s="206">
        <f t="shared" si="7"/>
        <v>27230</v>
      </c>
      <c r="F91" s="211">
        <f t="shared" si="8"/>
        <v>10.877315623907723</v>
      </c>
      <c r="G91" s="277">
        <f t="shared" si="9"/>
        <v>39746.875</v>
      </c>
      <c r="H91" s="275">
        <v>5</v>
      </c>
      <c r="I91" s="207">
        <f t="shared" si="12"/>
        <v>22.7125</v>
      </c>
      <c r="J91" s="214">
        <f t="shared" si="13"/>
        <v>0.15877315623907723</v>
      </c>
      <c r="K91" s="218">
        <f t="shared" si="10"/>
        <v>2.415574125</v>
      </c>
      <c r="L91" s="208">
        <f t="shared" si="11"/>
        <v>13.230644375883038</v>
      </c>
      <c r="M91" s="219">
        <v>38.649186</v>
      </c>
    </row>
    <row r="92" spans="1:13" s="8" customFormat="1" ht="15">
      <c r="A92" s="193" t="s">
        <v>176</v>
      </c>
      <c r="B92" s="179">
        <v>1450</v>
      </c>
      <c r="C92" s="284">
        <f>Volume!J92</f>
        <v>168.7</v>
      </c>
      <c r="D92" s="318">
        <v>18.69</v>
      </c>
      <c r="E92" s="206">
        <f t="shared" si="7"/>
        <v>27100.500000000004</v>
      </c>
      <c r="F92" s="211">
        <f t="shared" si="8"/>
        <v>11.07883817427386</v>
      </c>
      <c r="G92" s="277">
        <f t="shared" si="9"/>
        <v>40236.3255</v>
      </c>
      <c r="H92" s="275">
        <v>5.37</v>
      </c>
      <c r="I92" s="207">
        <f t="shared" si="12"/>
        <v>27.74919</v>
      </c>
      <c r="J92" s="214">
        <f t="shared" si="13"/>
        <v>0.16448838174273858</v>
      </c>
      <c r="K92" s="218">
        <f t="shared" si="10"/>
        <v>3.5445255625</v>
      </c>
      <c r="L92" s="208">
        <f t="shared" si="11"/>
        <v>19.414166062349377</v>
      </c>
      <c r="M92" s="219">
        <v>56.712409</v>
      </c>
    </row>
    <row r="93" spans="1:13" s="8" customFormat="1" ht="15">
      <c r="A93" s="193" t="s">
        <v>418</v>
      </c>
      <c r="B93" s="179">
        <v>500</v>
      </c>
      <c r="C93" s="284">
        <f>Volume!J93</f>
        <v>599.25</v>
      </c>
      <c r="D93" s="318">
        <v>174.61</v>
      </c>
      <c r="E93" s="206">
        <f t="shared" si="7"/>
        <v>87305</v>
      </c>
      <c r="F93" s="211">
        <f t="shared" si="8"/>
        <v>29.138089278264502</v>
      </c>
      <c r="G93" s="277">
        <f t="shared" si="9"/>
        <v>107080.25</v>
      </c>
      <c r="H93" s="275">
        <v>6.6</v>
      </c>
      <c r="I93" s="207">
        <f t="shared" si="12"/>
        <v>214.1605</v>
      </c>
      <c r="J93" s="214">
        <f t="shared" si="13"/>
        <v>0.357380892782645</v>
      </c>
      <c r="K93" s="218">
        <f t="shared" si="10"/>
        <v>3.6875</v>
      </c>
      <c r="L93" s="208">
        <f t="shared" si="11"/>
        <v>20.197269308003</v>
      </c>
      <c r="M93" s="219">
        <v>59</v>
      </c>
    </row>
    <row r="94" spans="1:13" s="8" customFormat="1" ht="15">
      <c r="A94" s="193" t="s">
        <v>397</v>
      </c>
      <c r="B94" s="179">
        <v>2200</v>
      </c>
      <c r="C94" s="284">
        <f>Volume!J94</f>
        <v>120.75</v>
      </c>
      <c r="D94" s="318">
        <v>17.45</v>
      </c>
      <c r="E94" s="206">
        <f t="shared" si="7"/>
        <v>38390</v>
      </c>
      <c r="F94" s="211">
        <f t="shared" si="8"/>
        <v>14.451345755693582</v>
      </c>
      <c r="G94" s="277">
        <f t="shared" si="9"/>
        <v>51672.5</v>
      </c>
      <c r="H94" s="275">
        <v>5</v>
      </c>
      <c r="I94" s="207">
        <f t="shared" si="12"/>
        <v>23.4875</v>
      </c>
      <c r="J94" s="214">
        <f t="shared" si="13"/>
        <v>0.19451345755693583</v>
      </c>
      <c r="K94" s="218">
        <f t="shared" si="10"/>
        <v>3.386875</v>
      </c>
      <c r="L94" s="208">
        <f t="shared" si="11"/>
        <v>18.550678369503093</v>
      </c>
      <c r="M94" s="219">
        <v>54.19</v>
      </c>
    </row>
    <row r="95" spans="1:13" s="8" customFormat="1" ht="15">
      <c r="A95" s="193" t="s">
        <v>167</v>
      </c>
      <c r="B95" s="179">
        <v>3850</v>
      </c>
      <c r="C95" s="284">
        <f>Volume!J95</f>
        <v>45.6</v>
      </c>
      <c r="D95" s="318">
        <v>5.95</v>
      </c>
      <c r="E95" s="206">
        <f t="shared" si="7"/>
        <v>22907.5</v>
      </c>
      <c r="F95" s="211">
        <f t="shared" si="8"/>
        <v>13.048245614035087</v>
      </c>
      <c r="G95" s="277">
        <f t="shared" si="9"/>
        <v>31685.5</v>
      </c>
      <c r="H95" s="275">
        <v>5</v>
      </c>
      <c r="I95" s="207">
        <f t="shared" si="12"/>
        <v>8.23</v>
      </c>
      <c r="J95" s="214">
        <f t="shared" si="13"/>
        <v>0.18048245614035088</v>
      </c>
      <c r="K95" s="218">
        <f t="shared" si="10"/>
        <v>5.949306125</v>
      </c>
      <c r="L95" s="208">
        <f t="shared" si="11"/>
        <v>32.58569166166149</v>
      </c>
      <c r="M95" s="219">
        <v>95.188898</v>
      </c>
    </row>
    <row r="96" spans="1:13" s="8" customFormat="1" ht="15">
      <c r="A96" s="193" t="s">
        <v>201</v>
      </c>
      <c r="B96" s="179">
        <v>100</v>
      </c>
      <c r="C96" s="284">
        <f>Volume!J96</f>
        <v>1957.15</v>
      </c>
      <c r="D96" s="318">
        <v>208.69</v>
      </c>
      <c r="E96" s="206">
        <f t="shared" si="7"/>
        <v>20869</v>
      </c>
      <c r="F96" s="211">
        <f t="shared" si="8"/>
        <v>10.662953784840202</v>
      </c>
      <c r="G96" s="277">
        <f t="shared" si="9"/>
        <v>30654.75</v>
      </c>
      <c r="H96" s="275">
        <v>5</v>
      </c>
      <c r="I96" s="207">
        <f t="shared" si="12"/>
        <v>306.5475</v>
      </c>
      <c r="J96" s="214">
        <f t="shared" si="13"/>
        <v>0.156629537848402</v>
      </c>
      <c r="K96" s="218">
        <f t="shared" si="10"/>
        <v>1.705001625</v>
      </c>
      <c r="L96" s="208">
        <f t="shared" si="11"/>
        <v>9.338678505954642</v>
      </c>
      <c r="M96" s="219">
        <v>27.280026</v>
      </c>
    </row>
    <row r="97" spans="1:13" s="8" customFormat="1" ht="15">
      <c r="A97" s="193" t="s">
        <v>143</v>
      </c>
      <c r="B97" s="179">
        <v>2950</v>
      </c>
      <c r="C97" s="284">
        <f>Volume!J97</f>
        <v>111.9</v>
      </c>
      <c r="D97" s="318">
        <v>14.23</v>
      </c>
      <c r="E97" s="206">
        <f t="shared" si="7"/>
        <v>41978.5</v>
      </c>
      <c r="F97" s="211">
        <f t="shared" si="8"/>
        <v>12.716711349419125</v>
      </c>
      <c r="G97" s="277">
        <f t="shared" si="9"/>
        <v>58483.75</v>
      </c>
      <c r="H97" s="275">
        <v>5</v>
      </c>
      <c r="I97" s="207">
        <f t="shared" si="12"/>
        <v>19.825</v>
      </c>
      <c r="J97" s="214">
        <f t="shared" si="13"/>
        <v>0.17716711349419123</v>
      </c>
      <c r="K97" s="218">
        <f t="shared" si="10"/>
        <v>3.3683841875</v>
      </c>
      <c r="L97" s="208">
        <f t="shared" si="11"/>
        <v>18.449400018374607</v>
      </c>
      <c r="M97" s="219">
        <v>53.894147</v>
      </c>
    </row>
    <row r="98" spans="1:13" s="8" customFormat="1" ht="15">
      <c r="A98" s="193" t="s">
        <v>90</v>
      </c>
      <c r="B98" s="179">
        <v>600</v>
      </c>
      <c r="C98" s="284">
        <f>Volume!J98</f>
        <v>440.1</v>
      </c>
      <c r="D98" s="318">
        <v>47.98</v>
      </c>
      <c r="E98" s="206">
        <f t="shared" si="7"/>
        <v>28787.999999999996</v>
      </c>
      <c r="F98" s="211">
        <f t="shared" si="8"/>
        <v>10.902067711883662</v>
      </c>
      <c r="G98" s="277">
        <f t="shared" si="9"/>
        <v>41991</v>
      </c>
      <c r="H98" s="275">
        <v>5</v>
      </c>
      <c r="I98" s="207">
        <f t="shared" si="12"/>
        <v>69.985</v>
      </c>
      <c r="J98" s="214">
        <f t="shared" si="13"/>
        <v>0.1590206771188366</v>
      </c>
      <c r="K98" s="218">
        <f t="shared" si="10"/>
        <v>2.717332125</v>
      </c>
      <c r="L98" s="208">
        <f t="shared" si="11"/>
        <v>14.883441010959478</v>
      </c>
      <c r="M98" s="219">
        <v>43.477314</v>
      </c>
    </row>
    <row r="99" spans="1:13" s="8" customFormat="1" ht="15">
      <c r="A99" s="193" t="s">
        <v>35</v>
      </c>
      <c r="B99" s="179">
        <v>1100</v>
      </c>
      <c r="C99" s="284">
        <f>Volume!J99</f>
        <v>336.75</v>
      </c>
      <c r="D99" s="318">
        <v>36.57</v>
      </c>
      <c r="E99" s="206">
        <f t="shared" si="7"/>
        <v>40227</v>
      </c>
      <c r="F99" s="211">
        <f t="shared" si="8"/>
        <v>10.859688195991092</v>
      </c>
      <c r="G99" s="277">
        <f t="shared" si="9"/>
        <v>58748.25</v>
      </c>
      <c r="H99" s="275">
        <v>5</v>
      </c>
      <c r="I99" s="207">
        <f t="shared" si="12"/>
        <v>53.4075</v>
      </c>
      <c r="J99" s="214">
        <f t="shared" si="13"/>
        <v>0.15859688195991092</v>
      </c>
      <c r="K99" s="218">
        <f t="shared" si="10"/>
        <v>2.1980665</v>
      </c>
      <c r="L99" s="208">
        <f t="shared" si="11"/>
        <v>12.039306049464292</v>
      </c>
      <c r="M99" s="219">
        <v>35.169064</v>
      </c>
    </row>
    <row r="100" spans="1:13" s="8" customFormat="1" ht="15">
      <c r="A100" s="193" t="s">
        <v>6</v>
      </c>
      <c r="B100" s="179">
        <v>2250</v>
      </c>
      <c r="C100" s="284">
        <f>Volume!J100</f>
        <v>154.9</v>
      </c>
      <c r="D100" s="318">
        <v>17.07</v>
      </c>
      <c r="E100" s="206">
        <f t="shared" si="7"/>
        <v>38407.5</v>
      </c>
      <c r="F100" s="211">
        <f t="shared" si="8"/>
        <v>11.020012911555842</v>
      </c>
      <c r="G100" s="277">
        <f t="shared" si="9"/>
        <v>55833.75</v>
      </c>
      <c r="H100" s="275">
        <v>5</v>
      </c>
      <c r="I100" s="207">
        <f t="shared" si="12"/>
        <v>24.815</v>
      </c>
      <c r="J100" s="214">
        <f t="shared" si="13"/>
        <v>0.16020012911555842</v>
      </c>
      <c r="K100" s="218">
        <f t="shared" si="10"/>
        <v>2.0523466875</v>
      </c>
      <c r="L100" s="208">
        <f t="shared" si="11"/>
        <v>11.24116576564756</v>
      </c>
      <c r="M100" s="219">
        <v>32.837547</v>
      </c>
    </row>
    <row r="101" spans="1:13" s="8" customFormat="1" ht="15">
      <c r="A101" s="193" t="s">
        <v>177</v>
      </c>
      <c r="B101" s="179">
        <v>500</v>
      </c>
      <c r="C101" s="284">
        <f>Volume!J101</f>
        <v>351.2</v>
      </c>
      <c r="D101" s="318">
        <v>50.64</v>
      </c>
      <c r="E101" s="206">
        <f t="shared" si="7"/>
        <v>25320</v>
      </c>
      <c r="F101" s="211">
        <f t="shared" si="8"/>
        <v>14.419134396355354</v>
      </c>
      <c r="G101" s="277">
        <f t="shared" si="9"/>
        <v>34100</v>
      </c>
      <c r="H101" s="275">
        <v>5</v>
      </c>
      <c r="I101" s="207">
        <f t="shared" si="12"/>
        <v>68.2</v>
      </c>
      <c r="J101" s="214">
        <f t="shared" si="13"/>
        <v>0.19419134396355356</v>
      </c>
      <c r="K101" s="218">
        <f t="shared" si="10"/>
        <v>3.12957075</v>
      </c>
      <c r="L101" s="208">
        <f t="shared" si="11"/>
        <v>17.14136495083361</v>
      </c>
      <c r="M101" s="219">
        <v>50.073132</v>
      </c>
    </row>
    <row r="102" spans="1:13" s="8" customFormat="1" ht="15">
      <c r="A102" s="193" t="s">
        <v>168</v>
      </c>
      <c r="B102" s="179">
        <v>300</v>
      </c>
      <c r="C102" s="284">
        <f>Volume!J102</f>
        <v>659.95</v>
      </c>
      <c r="D102" s="318">
        <v>70</v>
      </c>
      <c r="E102" s="206">
        <f t="shared" si="7"/>
        <v>21000</v>
      </c>
      <c r="F102" s="211">
        <f t="shared" si="8"/>
        <v>10.606864156375483</v>
      </c>
      <c r="G102" s="277">
        <f t="shared" si="9"/>
        <v>30899.25</v>
      </c>
      <c r="H102" s="275">
        <v>5</v>
      </c>
      <c r="I102" s="207">
        <f t="shared" si="12"/>
        <v>102.9975</v>
      </c>
      <c r="J102" s="214">
        <f t="shared" si="13"/>
        <v>0.15606864156375483</v>
      </c>
      <c r="K102" s="218">
        <f t="shared" si="10"/>
        <v>3.2207673125</v>
      </c>
      <c r="L102" s="208">
        <f t="shared" si="11"/>
        <v>17.640869095315406</v>
      </c>
      <c r="M102" s="219">
        <v>51.532277</v>
      </c>
    </row>
    <row r="103" spans="1:13" s="8" customFormat="1" ht="15">
      <c r="A103" s="193" t="s">
        <v>132</v>
      </c>
      <c r="B103" s="179">
        <v>400</v>
      </c>
      <c r="C103" s="284">
        <f>Volume!J103</f>
        <v>773.95</v>
      </c>
      <c r="D103" s="318">
        <v>84.44</v>
      </c>
      <c r="E103" s="206">
        <f t="shared" si="7"/>
        <v>33776</v>
      </c>
      <c r="F103" s="211">
        <f t="shared" si="8"/>
        <v>10.910265521028489</v>
      </c>
      <c r="G103" s="277">
        <f t="shared" si="9"/>
        <v>49255</v>
      </c>
      <c r="H103" s="275">
        <v>5</v>
      </c>
      <c r="I103" s="207">
        <f t="shared" si="12"/>
        <v>123.1375</v>
      </c>
      <c r="J103" s="214">
        <f t="shared" si="13"/>
        <v>0.1591026552102849</v>
      </c>
      <c r="K103" s="218">
        <f t="shared" si="10"/>
        <v>2.7598474375</v>
      </c>
      <c r="L103" s="208">
        <f t="shared" si="11"/>
        <v>15.11630696791579</v>
      </c>
      <c r="M103" s="219">
        <v>44.157559</v>
      </c>
    </row>
    <row r="104" spans="1:13" s="8" customFormat="1" ht="15">
      <c r="A104" s="193" t="s">
        <v>144</v>
      </c>
      <c r="B104" s="179">
        <v>125</v>
      </c>
      <c r="C104" s="284">
        <f>Volume!J104</f>
        <v>3537.4</v>
      </c>
      <c r="D104" s="318">
        <v>585.97</v>
      </c>
      <c r="E104" s="206">
        <f t="shared" si="7"/>
        <v>73246.25</v>
      </c>
      <c r="F104" s="211">
        <f t="shared" si="8"/>
        <v>16.564991236501385</v>
      </c>
      <c r="G104" s="277">
        <f t="shared" si="9"/>
        <v>95355</v>
      </c>
      <c r="H104" s="275">
        <v>5</v>
      </c>
      <c r="I104" s="207">
        <f t="shared" si="12"/>
        <v>762.84</v>
      </c>
      <c r="J104" s="214">
        <f t="shared" si="13"/>
        <v>0.21564991236501385</v>
      </c>
      <c r="K104" s="218">
        <f t="shared" si="10"/>
        <v>2.3703136875</v>
      </c>
      <c r="L104" s="208">
        <f t="shared" si="11"/>
        <v>12.982742750070011</v>
      </c>
      <c r="M104" s="219">
        <v>37.925019</v>
      </c>
    </row>
    <row r="105" spans="1:13" s="8" customFormat="1" ht="15">
      <c r="A105" s="193" t="s">
        <v>291</v>
      </c>
      <c r="B105" s="179">
        <v>300</v>
      </c>
      <c r="C105" s="284">
        <f>Volume!J105</f>
        <v>659.3</v>
      </c>
      <c r="D105" s="318">
        <v>79.76</v>
      </c>
      <c r="E105" s="206">
        <f t="shared" si="7"/>
        <v>23928</v>
      </c>
      <c r="F105" s="211">
        <f t="shared" si="8"/>
        <v>12.097679356893677</v>
      </c>
      <c r="G105" s="277">
        <f t="shared" si="9"/>
        <v>33817.5</v>
      </c>
      <c r="H105" s="275">
        <v>5</v>
      </c>
      <c r="I105" s="207">
        <f t="shared" si="12"/>
        <v>112.725</v>
      </c>
      <c r="J105" s="214">
        <f t="shared" si="13"/>
        <v>0.17097679356893675</v>
      </c>
      <c r="K105" s="218">
        <f t="shared" si="10"/>
        <v>3.211991625</v>
      </c>
      <c r="L105" s="208">
        <f t="shared" si="11"/>
        <v>17.592802675301744</v>
      </c>
      <c r="M105" s="219">
        <v>51.391866</v>
      </c>
    </row>
    <row r="106" spans="1:13" s="8" customFormat="1" ht="15">
      <c r="A106" s="193" t="s">
        <v>133</v>
      </c>
      <c r="B106" s="179">
        <v>6250</v>
      </c>
      <c r="C106" s="284">
        <f>Volume!J106</f>
        <v>34.35</v>
      </c>
      <c r="D106" s="318">
        <v>5.04</v>
      </c>
      <c r="E106" s="206">
        <f t="shared" si="7"/>
        <v>31500</v>
      </c>
      <c r="F106" s="211">
        <f t="shared" si="8"/>
        <v>14.672489082969431</v>
      </c>
      <c r="G106" s="277">
        <f t="shared" si="9"/>
        <v>42234.375</v>
      </c>
      <c r="H106" s="275">
        <v>5</v>
      </c>
      <c r="I106" s="207">
        <f t="shared" si="12"/>
        <v>6.7575</v>
      </c>
      <c r="J106" s="214">
        <f t="shared" si="13"/>
        <v>0.19672489082969433</v>
      </c>
      <c r="K106" s="218">
        <f t="shared" si="10"/>
        <v>2.590064625</v>
      </c>
      <c r="L106" s="208">
        <f t="shared" si="11"/>
        <v>14.186368205086591</v>
      </c>
      <c r="M106" s="219">
        <v>41.441034</v>
      </c>
    </row>
    <row r="107" spans="1:13" s="8" customFormat="1" ht="15">
      <c r="A107" s="193" t="s">
        <v>169</v>
      </c>
      <c r="B107" s="179">
        <v>2000</v>
      </c>
      <c r="C107" s="284">
        <f>Volume!J107</f>
        <v>146.05</v>
      </c>
      <c r="D107" s="318">
        <v>18.47</v>
      </c>
      <c r="E107" s="206">
        <f t="shared" si="7"/>
        <v>36940</v>
      </c>
      <c r="F107" s="211">
        <f t="shared" si="8"/>
        <v>12.646353988360149</v>
      </c>
      <c r="G107" s="277">
        <f t="shared" si="9"/>
        <v>51545</v>
      </c>
      <c r="H107" s="275">
        <v>5</v>
      </c>
      <c r="I107" s="207">
        <f t="shared" si="12"/>
        <v>25.7725</v>
      </c>
      <c r="J107" s="214">
        <f t="shared" si="13"/>
        <v>0.1764635398836015</v>
      </c>
      <c r="K107" s="218">
        <f t="shared" si="10"/>
        <v>2.516205375</v>
      </c>
      <c r="L107" s="208">
        <f t="shared" si="11"/>
        <v>13.781824432032456</v>
      </c>
      <c r="M107" s="219">
        <v>40.259286</v>
      </c>
    </row>
    <row r="108" spans="1:13" s="8" customFormat="1" ht="15">
      <c r="A108" s="193" t="s">
        <v>292</v>
      </c>
      <c r="B108" s="179">
        <v>550</v>
      </c>
      <c r="C108" s="284">
        <f>Volume!J108</f>
        <v>581.8</v>
      </c>
      <c r="D108" s="318">
        <v>62.22</v>
      </c>
      <c r="E108" s="206">
        <f t="shared" si="7"/>
        <v>34221</v>
      </c>
      <c r="F108" s="211">
        <f t="shared" si="8"/>
        <v>10.694396699896872</v>
      </c>
      <c r="G108" s="277">
        <f t="shared" si="9"/>
        <v>50220.5</v>
      </c>
      <c r="H108" s="275">
        <v>5</v>
      </c>
      <c r="I108" s="207">
        <f t="shared" si="12"/>
        <v>91.31</v>
      </c>
      <c r="J108" s="214">
        <f t="shared" si="13"/>
        <v>0.15694396699896873</v>
      </c>
      <c r="K108" s="218">
        <f t="shared" si="10"/>
        <v>3.1670299375</v>
      </c>
      <c r="L108" s="208">
        <f t="shared" si="11"/>
        <v>17.346537370629264</v>
      </c>
      <c r="M108" s="219">
        <v>50.672479</v>
      </c>
    </row>
    <row r="109" spans="1:13" s="8" customFormat="1" ht="15">
      <c r="A109" s="193" t="s">
        <v>419</v>
      </c>
      <c r="B109" s="179">
        <v>500</v>
      </c>
      <c r="C109" s="284">
        <f>Volume!J109</f>
        <v>390.3</v>
      </c>
      <c r="D109" s="318">
        <v>57.51</v>
      </c>
      <c r="E109" s="206">
        <f t="shared" si="7"/>
        <v>28755</v>
      </c>
      <c r="F109" s="211">
        <f t="shared" si="8"/>
        <v>14.734819369715602</v>
      </c>
      <c r="G109" s="277">
        <f t="shared" si="9"/>
        <v>38512.5</v>
      </c>
      <c r="H109" s="275">
        <v>5</v>
      </c>
      <c r="I109" s="207">
        <f t="shared" si="12"/>
        <v>77.025</v>
      </c>
      <c r="J109" s="214">
        <f t="shared" si="13"/>
        <v>0.19734819369715603</v>
      </c>
      <c r="K109" s="218">
        <f t="shared" si="10"/>
        <v>3.181875</v>
      </c>
      <c r="L109" s="208">
        <f t="shared" si="11"/>
        <v>17.427847126617504</v>
      </c>
      <c r="M109" s="219">
        <v>50.91</v>
      </c>
    </row>
    <row r="110" spans="1:13" s="8" customFormat="1" ht="15">
      <c r="A110" s="193" t="s">
        <v>293</v>
      </c>
      <c r="B110" s="179">
        <v>550</v>
      </c>
      <c r="C110" s="284">
        <f>Volume!J110</f>
        <v>582.25</v>
      </c>
      <c r="D110" s="318">
        <v>71.58</v>
      </c>
      <c r="E110" s="206">
        <f t="shared" si="7"/>
        <v>39369</v>
      </c>
      <c r="F110" s="211">
        <f t="shared" si="8"/>
        <v>12.293688278231</v>
      </c>
      <c r="G110" s="277">
        <f t="shared" si="9"/>
        <v>55380.875</v>
      </c>
      <c r="H110" s="275">
        <v>5</v>
      </c>
      <c r="I110" s="207">
        <f t="shared" si="12"/>
        <v>100.6925</v>
      </c>
      <c r="J110" s="214">
        <f t="shared" si="13"/>
        <v>0.17293688278231</v>
      </c>
      <c r="K110" s="218">
        <f t="shared" si="10"/>
        <v>2.4742461875</v>
      </c>
      <c r="L110" s="208">
        <f t="shared" si="11"/>
        <v>13.552004497149067</v>
      </c>
      <c r="M110" s="219">
        <v>39.587939</v>
      </c>
    </row>
    <row r="111" spans="1:13" s="8" customFormat="1" ht="15">
      <c r="A111" s="193" t="s">
        <v>178</v>
      </c>
      <c r="B111" s="179">
        <v>1250</v>
      </c>
      <c r="C111" s="284">
        <f>Volume!J111</f>
        <v>167.65</v>
      </c>
      <c r="D111" s="318">
        <v>18.18</v>
      </c>
      <c r="E111" s="206">
        <f t="shared" si="7"/>
        <v>22725</v>
      </c>
      <c r="F111" s="211">
        <f t="shared" si="8"/>
        <v>10.844020280345958</v>
      </c>
      <c r="G111" s="277">
        <f t="shared" si="9"/>
        <v>33203.125</v>
      </c>
      <c r="H111" s="275">
        <v>5</v>
      </c>
      <c r="I111" s="207">
        <f t="shared" si="12"/>
        <v>26.5625</v>
      </c>
      <c r="J111" s="214">
        <f t="shared" si="13"/>
        <v>0.15844020280345958</v>
      </c>
      <c r="K111" s="218">
        <f t="shared" si="10"/>
        <v>4.1667584375</v>
      </c>
      <c r="L111" s="208">
        <f t="shared" si="11"/>
        <v>22.8222758789373</v>
      </c>
      <c r="M111" s="219">
        <v>66.668135</v>
      </c>
    </row>
    <row r="112" spans="1:13" s="8" customFormat="1" ht="15">
      <c r="A112" s="193" t="s">
        <v>145</v>
      </c>
      <c r="B112" s="179">
        <v>1700</v>
      </c>
      <c r="C112" s="284">
        <f>Volume!J112</f>
        <v>172.4</v>
      </c>
      <c r="D112" s="318">
        <v>18.49</v>
      </c>
      <c r="E112" s="206">
        <f t="shared" si="7"/>
        <v>31432.999999999996</v>
      </c>
      <c r="F112" s="211">
        <f t="shared" si="8"/>
        <v>10.72505800464037</v>
      </c>
      <c r="G112" s="277">
        <f t="shared" si="9"/>
        <v>49545.344</v>
      </c>
      <c r="H112" s="275">
        <v>6.18</v>
      </c>
      <c r="I112" s="207">
        <f t="shared" si="12"/>
        <v>29.144319999999997</v>
      </c>
      <c r="J112" s="214">
        <f t="shared" si="13"/>
        <v>0.1690505800464037</v>
      </c>
      <c r="K112" s="218">
        <f t="shared" si="10"/>
        <v>1.834402375</v>
      </c>
      <c r="L112" s="208">
        <f t="shared" si="11"/>
        <v>10.047435603285509</v>
      </c>
      <c r="M112" s="219">
        <v>29.350438</v>
      </c>
    </row>
    <row r="113" spans="1:13" s="8" customFormat="1" ht="15">
      <c r="A113" s="193" t="s">
        <v>272</v>
      </c>
      <c r="B113" s="179">
        <v>850</v>
      </c>
      <c r="C113" s="284">
        <f>Volume!J113</f>
        <v>170.75</v>
      </c>
      <c r="D113" s="318">
        <v>34.97</v>
      </c>
      <c r="E113" s="206">
        <f t="shared" si="7"/>
        <v>29724.5</v>
      </c>
      <c r="F113" s="211">
        <f t="shared" si="8"/>
        <v>20.48023426061493</v>
      </c>
      <c r="G113" s="277">
        <f t="shared" si="9"/>
        <v>36981.375</v>
      </c>
      <c r="H113" s="275">
        <v>5</v>
      </c>
      <c r="I113" s="207">
        <f t="shared" si="12"/>
        <v>43.5075</v>
      </c>
      <c r="J113" s="214">
        <f t="shared" si="13"/>
        <v>0.25480234260614937</v>
      </c>
      <c r="K113" s="218">
        <f t="shared" si="10"/>
        <v>3.50082375</v>
      </c>
      <c r="L113" s="208">
        <f t="shared" si="11"/>
        <v>19.17480137724826</v>
      </c>
      <c r="M113" s="219">
        <v>56.01318</v>
      </c>
    </row>
    <row r="114" spans="1:13" s="8" customFormat="1" ht="15">
      <c r="A114" s="193" t="s">
        <v>210</v>
      </c>
      <c r="B114" s="179">
        <v>200</v>
      </c>
      <c r="C114" s="284">
        <f>Volume!J114</f>
        <v>1896.95</v>
      </c>
      <c r="D114" s="318">
        <v>215.82</v>
      </c>
      <c r="E114" s="206">
        <f t="shared" si="7"/>
        <v>43164</v>
      </c>
      <c r="F114" s="211">
        <f t="shared" si="8"/>
        <v>11.377210785734995</v>
      </c>
      <c r="G114" s="277">
        <f t="shared" si="9"/>
        <v>62133.5</v>
      </c>
      <c r="H114" s="275">
        <v>5</v>
      </c>
      <c r="I114" s="207">
        <f t="shared" si="12"/>
        <v>310.6675</v>
      </c>
      <c r="J114" s="214">
        <f t="shared" si="13"/>
        <v>0.16377210785734997</v>
      </c>
      <c r="K114" s="218">
        <f t="shared" si="10"/>
        <v>1.819710875</v>
      </c>
      <c r="L114" s="208">
        <f t="shared" si="11"/>
        <v>9.966966943749636</v>
      </c>
      <c r="M114" s="219">
        <v>29.115374</v>
      </c>
    </row>
    <row r="115" spans="1:13" s="8" customFormat="1" ht="15">
      <c r="A115" s="193" t="s">
        <v>294</v>
      </c>
      <c r="B115" s="179">
        <v>350</v>
      </c>
      <c r="C115" s="284">
        <f>Volume!J115</f>
        <v>689.45</v>
      </c>
      <c r="D115" s="318">
        <v>75.96</v>
      </c>
      <c r="E115" s="206">
        <f t="shared" si="7"/>
        <v>26585.999999999996</v>
      </c>
      <c r="F115" s="211">
        <f t="shared" si="8"/>
        <v>11.017477699615634</v>
      </c>
      <c r="G115" s="277">
        <f t="shared" si="9"/>
        <v>38651.375</v>
      </c>
      <c r="H115" s="275">
        <v>5</v>
      </c>
      <c r="I115" s="207">
        <f t="shared" si="12"/>
        <v>110.4325</v>
      </c>
      <c r="J115" s="214">
        <f t="shared" si="13"/>
        <v>0.16017477699615634</v>
      </c>
      <c r="K115" s="218">
        <f t="shared" si="10"/>
        <v>1.9198255625</v>
      </c>
      <c r="L115" s="208">
        <f t="shared" si="11"/>
        <v>10.515317670562942</v>
      </c>
      <c r="M115" s="219">
        <v>30.717209</v>
      </c>
    </row>
    <row r="116" spans="1:13" s="8" customFormat="1" ht="15">
      <c r="A116" s="193" t="s">
        <v>7</v>
      </c>
      <c r="B116" s="179">
        <v>312</v>
      </c>
      <c r="C116" s="284">
        <f>Volume!J116</f>
        <v>740.45</v>
      </c>
      <c r="D116" s="318">
        <v>80.3</v>
      </c>
      <c r="E116" s="206">
        <f t="shared" si="7"/>
        <v>25053.6</v>
      </c>
      <c r="F116" s="211">
        <f t="shared" si="8"/>
        <v>10.844756566952528</v>
      </c>
      <c r="G116" s="277">
        <f t="shared" si="9"/>
        <v>36604.62</v>
      </c>
      <c r="H116" s="275">
        <v>5</v>
      </c>
      <c r="I116" s="207">
        <f t="shared" si="12"/>
        <v>117.3225</v>
      </c>
      <c r="J116" s="214">
        <f t="shared" si="13"/>
        <v>0.15844756566952528</v>
      </c>
      <c r="K116" s="218">
        <f t="shared" si="10"/>
        <v>2.7548575</v>
      </c>
      <c r="L116" s="208">
        <f t="shared" si="11"/>
        <v>15.088975954622882</v>
      </c>
      <c r="M116" s="219">
        <v>44.07772</v>
      </c>
    </row>
    <row r="117" spans="1:13" s="8" customFormat="1" ht="15">
      <c r="A117" s="193" t="s">
        <v>170</v>
      </c>
      <c r="B117" s="179">
        <v>600</v>
      </c>
      <c r="C117" s="284">
        <f>Volume!J117</f>
        <v>595.75</v>
      </c>
      <c r="D117" s="318">
        <v>77.31</v>
      </c>
      <c r="E117" s="206">
        <f t="shared" si="7"/>
        <v>46386</v>
      </c>
      <c r="F117" s="211">
        <f t="shared" si="8"/>
        <v>12.97691984892992</v>
      </c>
      <c r="G117" s="277">
        <f t="shared" si="9"/>
        <v>64258.5</v>
      </c>
      <c r="H117" s="275">
        <v>5</v>
      </c>
      <c r="I117" s="207">
        <f t="shared" si="12"/>
        <v>107.0975</v>
      </c>
      <c r="J117" s="214">
        <f t="shared" si="13"/>
        <v>0.1797691984892992</v>
      </c>
      <c r="K117" s="218">
        <f t="shared" si="10"/>
        <v>2.6387093125</v>
      </c>
      <c r="L117" s="208">
        <f t="shared" si="11"/>
        <v>14.452806131551986</v>
      </c>
      <c r="M117" s="219">
        <v>42.219349</v>
      </c>
    </row>
    <row r="118" spans="1:13" s="8" customFormat="1" ht="15">
      <c r="A118" s="193" t="s">
        <v>223</v>
      </c>
      <c r="B118" s="179">
        <v>400</v>
      </c>
      <c r="C118" s="284">
        <f>Volume!J118</f>
        <v>760.95</v>
      </c>
      <c r="D118" s="318">
        <v>83.64</v>
      </c>
      <c r="E118" s="206">
        <f t="shared" si="7"/>
        <v>33456</v>
      </c>
      <c r="F118" s="211">
        <f t="shared" si="8"/>
        <v>10.991523753203232</v>
      </c>
      <c r="G118" s="277">
        <f t="shared" si="9"/>
        <v>48675</v>
      </c>
      <c r="H118" s="275">
        <v>5</v>
      </c>
      <c r="I118" s="207">
        <f t="shared" si="12"/>
        <v>121.6875</v>
      </c>
      <c r="J118" s="214">
        <f t="shared" si="13"/>
        <v>0.15991523753203232</v>
      </c>
      <c r="K118" s="218">
        <f t="shared" si="10"/>
        <v>2.312487875</v>
      </c>
      <c r="L118" s="208">
        <f t="shared" si="11"/>
        <v>12.66601773094687</v>
      </c>
      <c r="M118" s="219">
        <v>36.999806</v>
      </c>
    </row>
    <row r="119" spans="1:13" s="8" customFormat="1" ht="15">
      <c r="A119" s="193" t="s">
        <v>207</v>
      </c>
      <c r="B119" s="179">
        <v>1250</v>
      </c>
      <c r="C119" s="284">
        <f>Volume!J119</f>
        <v>237.15</v>
      </c>
      <c r="D119" s="318">
        <v>36.31</v>
      </c>
      <c r="E119" s="206">
        <f t="shared" si="7"/>
        <v>45387.5</v>
      </c>
      <c r="F119" s="211">
        <f t="shared" si="8"/>
        <v>15.310984608897323</v>
      </c>
      <c r="G119" s="277">
        <f t="shared" si="9"/>
        <v>60209.375</v>
      </c>
      <c r="H119" s="275">
        <v>5</v>
      </c>
      <c r="I119" s="207">
        <f t="shared" si="12"/>
        <v>48.1675</v>
      </c>
      <c r="J119" s="214">
        <f t="shared" si="13"/>
        <v>0.2031098460889732</v>
      </c>
      <c r="K119" s="218">
        <f t="shared" si="10"/>
        <v>3.1526863125</v>
      </c>
      <c r="L119" s="208">
        <f t="shared" si="11"/>
        <v>17.267974100940314</v>
      </c>
      <c r="M119" s="219">
        <v>50.442981</v>
      </c>
    </row>
    <row r="120" spans="1:13" s="7" customFormat="1" ht="15">
      <c r="A120" s="193" t="s">
        <v>295</v>
      </c>
      <c r="B120" s="179">
        <v>250</v>
      </c>
      <c r="C120" s="284">
        <f>Volume!J120</f>
        <v>1150</v>
      </c>
      <c r="D120" s="318">
        <v>243.16</v>
      </c>
      <c r="E120" s="206">
        <f t="shared" si="7"/>
        <v>60790</v>
      </c>
      <c r="F120" s="211">
        <f t="shared" si="8"/>
        <v>21.144347826086957</v>
      </c>
      <c r="G120" s="277">
        <f t="shared" si="9"/>
        <v>75165</v>
      </c>
      <c r="H120" s="275">
        <v>5</v>
      </c>
      <c r="I120" s="207">
        <f t="shared" si="12"/>
        <v>300.66</v>
      </c>
      <c r="J120" s="214">
        <f t="shared" si="13"/>
        <v>0.2614434782608696</v>
      </c>
      <c r="K120" s="218">
        <f t="shared" si="10"/>
        <v>2.348426625</v>
      </c>
      <c r="L120" s="208">
        <f t="shared" si="11"/>
        <v>12.862862371582258</v>
      </c>
      <c r="M120" s="219">
        <v>37.574826</v>
      </c>
    </row>
    <row r="121" spans="1:13" s="7" customFormat="1" ht="15">
      <c r="A121" s="193" t="s">
        <v>420</v>
      </c>
      <c r="B121" s="179">
        <v>550</v>
      </c>
      <c r="C121" s="284">
        <f>Volume!J121</f>
        <v>431.15</v>
      </c>
      <c r="D121" s="318">
        <v>60.03</v>
      </c>
      <c r="E121" s="206">
        <f t="shared" si="7"/>
        <v>33016.5</v>
      </c>
      <c r="F121" s="211">
        <f t="shared" si="8"/>
        <v>13.92322857474197</v>
      </c>
      <c r="G121" s="277">
        <f t="shared" si="9"/>
        <v>45513.38275</v>
      </c>
      <c r="H121" s="275">
        <v>5.27</v>
      </c>
      <c r="I121" s="207">
        <f t="shared" si="12"/>
        <v>82.751605</v>
      </c>
      <c r="J121" s="214">
        <f t="shared" si="13"/>
        <v>0.1919322857474197</v>
      </c>
      <c r="K121" s="218">
        <f t="shared" si="10"/>
        <v>3.733125</v>
      </c>
      <c r="L121" s="208">
        <f t="shared" si="11"/>
        <v>20.44716772486473</v>
      </c>
      <c r="M121" s="219">
        <v>59.73</v>
      </c>
    </row>
    <row r="122" spans="1:13" s="7" customFormat="1" ht="15">
      <c r="A122" s="193" t="s">
        <v>277</v>
      </c>
      <c r="B122" s="179">
        <v>800</v>
      </c>
      <c r="C122" s="284">
        <f>Volume!J122</f>
        <v>324.8</v>
      </c>
      <c r="D122" s="318">
        <v>33.54</v>
      </c>
      <c r="E122" s="206">
        <f t="shared" si="7"/>
        <v>26832</v>
      </c>
      <c r="F122" s="211">
        <f t="shared" si="8"/>
        <v>10.326354679802956</v>
      </c>
      <c r="G122" s="277">
        <f t="shared" si="9"/>
        <v>39824</v>
      </c>
      <c r="H122" s="275">
        <v>5</v>
      </c>
      <c r="I122" s="207">
        <f t="shared" si="12"/>
        <v>49.78</v>
      </c>
      <c r="J122" s="214">
        <f t="shared" si="13"/>
        <v>0.15326354679802956</v>
      </c>
      <c r="K122" s="218">
        <f t="shared" si="10"/>
        <v>4.251761</v>
      </c>
      <c r="L122" s="208">
        <f t="shared" si="11"/>
        <v>23.287854088207226</v>
      </c>
      <c r="M122" s="203">
        <v>68.028176</v>
      </c>
    </row>
    <row r="123" spans="1:13" s="7" customFormat="1" ht="15">
      <c r="A123" s="193" t="s">
        <v>146</v>
      </c>
      <c r="B123" s="179">
        <v>8900</v>
      </c>
      <c r="C123" s="284">
        <f>Volume!J123</f>
        <v>39.95</v>
      </c>
      <c r="D123" s="318">
        <v>4.95</v>
      </c>
      <c r="E123" s="206">
        <f t="shared" si="7"/>
        <v>44055</v>
      </c>
      <c r="F123" s="211">
        <f t="shared" si="8"/>
        <v>12.390488110137673</v>
      </c>
      <c r="G123" s="277">
        <f t="shared" si="9"/>
        <v>61832.75</v>
      </c>
      <c r="H123" s="275">
        <v>5</v>
      </c>
      <c r="I123" s="207">
        <f t="shared" si="12"/>
        <v>6.9475</v>
      </c>
      <c r="J123" s="214">
        <f t="shared" si="13"/>
        <v>0.1739048811013767</v>
      </c>
      <c r="K123" s="218">
        <f t="shared" si="10"/>
        <v>2.374969</v>
      </c>
      <c r="L123" s="208">
        <f t="shared" si="11"/>
        <v>13.008240946754869</v>
      </c>
      <c r="M123" s="203">
        <v>37.999504</v>
      </c>
    </row>
    <row r="124" spans="1:13" s="8" customFormat="1" ht="15">
      <c r="A124" s="193" t="s">
        <v>8</v>
      </c>
      <c r="B124" s="179">
        <v>1600</v>
      </c>
      <c r="C124" s="284">
        <f>Volume!J124</f>
        <v>158.2</v>
      </c>
      <c r="D124" s="318">
        <v>19.08</v>
      </c>
      <c r="E124" s="206">
        <f t="shared" si="7"/>
        <v>30527.999999999996</v>
      </c>
      <c r="F124" s="211">
        <f t="shared" si="8"/>
        <v>12.060682680151706</v>
      </c>
      <c r="G124" s="277">
        <f t="shared" si="9"/>
        <v>43184</v>
      </c>
      <c r="H124" s="275">
        <v>5</v>
      </c>
      <c r="I124" s="207">
        <f t="shared" si="12"/>
        <v>26.99</v>
      </c>
      <c r="J124" s="214">
        <f t="shared" si="13"/>
        <v>0.17060682680151706</v>
      </c>
      <c r="K124" s="218">
        <f t="shared" si="10"/>
        <v>3.08584175</v>
      </c>
      <c r="L124" s="208">
        <f t="shared" si="11"/>
        <v>16.901851353662174</v>
      </c>
      <c r="M124" s="219">
        <v>49.373468</v>
      </c>
    </row>
    <row r="125" spans="1:13" s="7" customFormat="1" ht="15">
      <c r="A125" s="193" t="s">
        <v>296</v>
      </c>
      <c r="B125" s="179">
        <v>1000</v>
      </c>
      <c r="C125" s="284">
        <f>Volume!J125</f>
        <v>168.9</v>
      </c>
      <c r="D125" s="318">
        <v>27.33</v>
      </c>
      <c r="E125" s="206">
        <f t="shared" si="7"/>
        <v>27330</v>
      </c>
      <c r="F125" s="211">
        <f t="shared" si="8"/>
        <v>16.181172291296626</v>
      </c>
      <c r="G125" s="277">
        <f t="shared" si="9"/>
        <v>35775</v>
      </c>
      <c r="H125" s="275">
        <v>5</v>
      </c>
      <c r="I125" s="207">
        <f t="shared" si="12"/>
        <v>35.775</v>
      </c>
      <c r="J125" s="214">
        <f t="shared" si="13"/>
        <v>0.21181172291296624</v>
      </c>
      <c r="K125" s="218">
        <f t="shared" si="10"/>
        <v>3.7245764375</v>
      </c>
      <c r="L125" s="208">
        <f t="shared" si="11"/>
        <v>20.400345319709807</v>
      </c>
      <c r="M125" s="219">
        <v>59.593223</v>
      </c>
    </row>
    <row r="126" spans="1:13" s="7" customFormat="1" ht="15">
      <c r="A126" s="193" t="s">
        <v>179</v>
      </c>
      <c r="B126" s="179">
        <v>14000</v>
      </c>
      <c r="C126" s="284">
        <f>Volume!J126</f>
        <v>21.55</v>
      </c>
      <c r="D126" s="318">
        <v>4.53</v>
      </c>
      <c r="E126" s="206">
        <f t="shared" si="7"/>
        <v>63420</v>
      </c>
      <c r="F126" s="211">
        <f t="shared" si="8"/>
        <v>21.02088167053364</v>
      </c>
      <c r="G126" s="277">
        <f t="shared" si="9"/>
        <v>78505</v>
      </c>
      <c r="H126" s="275">
        <v>5</v>
      </c>
      <c r="I126" s="207">
        <f t="shared" si="12"/>
        <v>5.6075</v>
      </c>
      <c r="J126" s="214">
        <f t="shared" si="13"/>
        <v>0.2602088167053364</v>
      </c>
      <c r="K126" s="218">
        <f t="shared" si="10"/>
        <v>4.830423125</v>
      </c>
      <c r="L126" s="208">
        <f t="shared" si="11"/>
        <v>26.45731707857097</v>
      </c>
      <c r="M126" s="203">
        <v>77.28677</v>
      </c>
    </row>
    <row r="127" spans="1:13" s="7" customFormat="1" ht="15">
      <c r="A127" s="193" t="s">
        <v>202</v>
      </c>
      <c r="B127" s="179">
        <v>1150</v>
      </c>
      <c r="C127" s="284">
        <f>Volume!J127</f>
        <v>258.85</v>
      </c>
      <c r="D127" s="318">
        <v>26.27</v>
      </c>
      <c r="E127" s="206">
        <f t="shared" si="7"/>
        <v>30210.5</v>
      </c>
      <c r="F127" s="211">
        <f t="shared" si="8"/>
        <v>10.14873478848754</v>
      </c>
      <c r="G127" s="277">
        <f t="shared" si="9"/>
        <v>45094.375</v>
      </c>
      <c r="H127" s="275">
        <v>5</v>
      </c>
      <c r="I127" s="207">
        <f t="shared" si="12"/>
        <v>39.2125</v>
      </c>
      <c r="J127" s="214">
        <f t="shared" si="13"/>
        <v>0.1514873478848754</v>
      </c>
      <c r="K127" s="218">
        <f t="shared" si="10"/>
        <v>2.0171535</v>
      </c>
      <c r="L127" s="208">
        <f t="shared" si="11"/>
        <v>11.04840473900497</v>
      </c>
      <c r="M127" s="219">
        <v>32.274456</v>
      </c>
    </row>
    <row r="128" spans="1:13" s="7" customFormat="1" ht="15">
      <c r="A128" s="193" t="s">
        <v>171</v>
      </c>
      <c r="B128" s="179">
        <v>1100</v>
      </c>
      <c r="C128" s="284">
        <f>Volume!J128</f>
        <v>384</v>
      </c>
      <c r="D128" s="318">
        <v>56.39</v>
      </c>
      <c r="E128" s="206">
        <f t="shared" si="7"/>
        <v>62029</v>
      </c>
      <c r="F128" s="211">
        <f t="shared" si="8"/>
        <v>14.684895833333334</v>
      </c>
      <c r="G128" s="277">
        <f t="shared" si="9"/>
        <v>83149</v>
      </c>
      <c r="H128" s="275">
        <v>5</v>
      </c>
      <c r="I128" s="207">
        <f t="shared" si="12"/>
        <v>75.59</v>
      </c>
      <c r="J128" s="214">
        <f t="shared" si="13"/>
        <v>0.19684895833333335</v>
      </c>
      <c r="K128" s="218">
        <f t="shared" si="10"/>
        <v>5.126053</v>
      </c>
      <c r="L128" s="208">
        <f t="shared" si="11"/>
        <v>28.076548590670292</v>
      </c>
      <c r="M128" s="219">
        <v>82.016848</v>
      </c>
    </row>
    <row r="129" spans="1:13" s="7" customFormat="1" ht="15">
      <c r="A129" s="193" t="s">
        <v>147</v>
      </c>
      <c r="B129" s="179">
        <v>5900</v>
      </c>
      <c r="C129" s="284">
        <f>Volume!J129</f>
        <v>63.35</v>
      </c>
      <c r="D129" s="318">
        <v>7.97</v>
      </c>
      <c r="E129" s="206">
        <f t="shared" si="7"/>
        <v>47023</v>
      </c>
      <c r="F129" s="211">
        <f t="shared" si="8"/>
        <v>12.580899763220204</v>
      </c>
      <c r="G129" s="277">
        <f t="shared" si="9"/>
        <v>65711.25</v>
      </c>
      <c r="H129" s="275">
        <v>5</v>
      </c>
      <c r="I129" s="207">
        <f t="shared" si="12"/>
        <v>11.1375</v>
      </c>
      <c r="J129" s="214">
        <f t="shared" si="13"/>
        <v>0.17580899763220204</v>
      </c>
      <c r="K129" s="218">
        <f t="shared" si="10"/>
        <v>2.434076625</v>
      </c>
      <c r="L129" s="208">
        <f t="shared" si="11"/>
        <v>13.331986742085432</v>
      </c>
      <c r="M129" s="203">
        <v>38.945226</v>
      </c>
    </row>
    <row r="130" spans="1:13" s="8" customFormat="1" ht="15">
      <c r="A130" s="193" t="s">
        <v>148</v>
      </c>
      <c r="B130" s="179">
        <v>1045</v>
      </c>
      <c r="C130" s="284">
        <f>Volume!J130</f>
        <v>265.5</v>
      </c>
      <c r="D130" s="318">
        <v>36.23</v>
      </c>
      <c r="E130" s="206">
        <f t="shared" si="7"/>
        <v>37860.35</v>
      </c>
      <c r="F130" s="211">
        <f t="shared" si="8"/>
        <v>13.645951035781541</v>
      </c>
      <c r="G130" s="277">
        <f t="shared" si="9"/>
        <v>51732.725</v>
      </c>
      <c r="H130" s="275">
        <v>5</v>
      </c>
      <c r="I130" s="207">
        <f t="shared" si="12"/>
        <v>49.504999999999995</v>
      </c>
      <c r="J130" s="214">
        <f t="shared" si="13"/>
        <v>0.18645951035781544</v>
      </c>
      <c r="K130" s="218">
        <f t="shared" si="10"/>
        <v>2.707522625</v>
      </c>
      <c r="L130" s="208">
        <f t="shared" si="11"/>
        <v>14.82971216668101</v>
      </c>
      <c r="M130" s="219">
        <v>43.320362</v>
      </c>
    </row>
    <row r="131" spans="1:13" s="7" customFormat="1" ht="15">
      <c r="A131" s="193" t="s">
        <v>122</v>
      </c>
      <c r="B131" s="179">
        <v>1625</v>
      </c>
      <c r="C131" s="284">
        <f>Volume!J131</f>
        <v>155.45</v>
      </c>
      <c r="D131" s="188">
        <v>16.87</v>
      </c>
      <c r="E131" s="206">
        <f t="shared" si="7"/>
        <v>27413.75</v>
      </c>
      <c r="F131" s="211">
        <f t="shared" si="8"/>
        <v>10.852364104213574</v>
      </c>
      <c r="G131" s="277">
        <f t="shared" si="9"/>
        <v>40044.0625</v>
      </c>
      <c r="H131" s="275">
        <v>5</v>
      </c>
      <c r="I131" s="207">
        <f t="shared" si="12"/>
        <v>24.6425</v>
      </c>
      <c r="J131" s="214">
        <f t="shared" si="13"/>
        <v>0.15852364104213573</v>
      </c>
      <c r="K131" s="218">
        <f t="shared" si="10"/>
        <v>2.459864</v>
      </c>
      <c r="L131" s="208">
        <f t="shared" si="11"/>
        <v>13.47323001194888</v>
      </c>
      <c r="M131" s="203">
        <v>39.357824</v>
      </c>
    </row>
    <row r="132" spans="1:13" s="7" customFormat="1" ht="15">
      <c r="A132" s="193" t="s">
        <v>36</v>
      </c>
      <c r="B132" s="179">
        <v>225</v>
      </c>
      <c r="C132" s="284">
        <f>Volume!J132</f>
        <v>854</v>
      </c>
      <c r="D132" s="318">
        <v>93.03</v>
      </c>
      <c r="E132" s="206">
        <f t="shared" si="7"/>
        <v>20931.75</v>
      </c>
      <c r="F132" s="211">
        <f t="shared" si="8"/>
        <v>10.89344262295082</v>
      </c>
      <c r="G132" s="277">
        <f t="shared" si="9"/>
        <v>30539.25</v>
      </c>
      <c r="H132" s="275">
        <v>5</v>
      </c>
      <c r="I132" s="207">
        <f t="shared" si="12"/>
        <v>135.73</v>
      </c>
      <c r="J132" s="214">
        <f t="shared" si="13"/>
        <v>0.15893442622950818</v>
      </c>
      <c r="K132" s="218">
        <f t="shared" si="10"/>
        <v>2.0521785</v>
      </c>
      <c r="L132" s="208">
        <f t="shared" si="11"/>
        <v>11.240244564771157</v>
      </c>
      <c r="M132" s="203">
        <v>32.834856</v>
      </c>
    </row>
    <row r="133" spans="1:13" s="7" customFormat="1" ht="15">
      <c r="A133" s="193" t="s">
        <v>172</v>
      </c>
      <c r="B133" s="179">
        <v>1050</v>
      </c>
      <c r="C133" s="284">
        <f>Volume!J133</f>
        <v>253.95</v>
      </c>
      <c r="D133" s="318">
        <v>27.47</v>
      </c>
      <c r="E133" s="206">
        <f t="shared" si="7"/>
        <v>28843.5</v>
      </c>
      <c r="F133" s="211">
        <f t="shared" si="8"/>
        <v>10.817089978342194</v>
      </c>
      <c r="G133" s="277">
        <f t="shared" si="9"/>
        <v>42175.875</v>
      </c>
      <c r="H133" s="275">
        <v>5</v>
      </c>
      <c r="I133" s="207">
        <f t="shared" si="12"/>
        <v>40.1675</v>
      </c>
      <c r="J133" s="214">
        <f t="shared" si="13"/>
        <v>0.15817089978342191</v>
      </c>
      <c r="K133" s="218">
        <f t="shared" si="10"/>
        <v>1.997347125</v>
      </c>
      <c r="L133" s="208">
        <f t="shared" si="11"/>
        <v>10.939920755305907</v>
      </c>
      <c r="M133" s="203">
        <v>31.957554</v>
      </c>
    </row>
    <row r="134" spans="1:13" s="8" customFormat="1" ht="15">
      <c r="A134" s="193" t="s">
        <v>80</v>
      </c>
      <c r="B134" s="179">
        <v>1200</v>
      </c>
      <c r="C134" s="284">
        <f>Volume!J134</f>
        <v>223.85</v>
      </c>
      <c r="D134" s="318">
        <v>37.81</v>
      </c>
      <c r="E134" s="206">
        <f t="shared" si="7"/>
        <v>45372</v>
      </c>
      <c r="F134" s="211">
        <f t="shared" si="8"/>
        <v>16.890775072593257</v>
      </c>
      <c r="G134" s="277">
        <f t="shared" si="9"/>
        <v>61945.854</v>
      </c>
      <c r="H134" s="275">
        <v>6.17</v>
      </c>
      <c r="I134" s="207">
        <f t="shared" si="12"/>
        <v>51.621545</v>
      </c>
      <c r="J134" s="214">
        <f t="shared" si="13"/>
        <v>0.23060775072593254</v>
      </c>
      <c r="K134" s="218">
        <f t="shared" si="10"/>
        <v>2.7736788125</v>
      </c>
      <c r="L134" s="208">
        <f t="shared" si="11"/>
        <v>15.192064528803922</v>
      </c>
      <c r="M134" s="219">
        <v>44.378861</v>
      </c>
    </row>
    <row r="135" spans="1:13" s="8" customFormat="1" ht="15">
      <c r="A135" s="193" t="s">
        <v>421</v>
      </c>
      <c r="B135" s="179">
        <v>500</v>
      </c>
      <c r="C135" s="284">
        <f>Volume!J135</f>
        <v>435.15</v>
      </c>
      <c r="D135" s="318">
        <v>57.32</v>
      </c>
      <c r="E135" s="206">
        <f aca="true" t="shared" si="14" ref="E135:E194">D135*B135</f>
        <v>28660</v>
      </c>
      <c r="F135" s="211">
        <f aca="true" t="shared" si="15" ref="F135:F194">D135/C135*100</f>
        <v>13.172469263472367</v>
      </c>
      <c r="G135" s="277">
        <f aca="true" t="shared" si="16" ref="G135:G194">(B135*C135)*H135%+E135</f>
        <v>39538.75</v>
      </c>
      <c r="H135" s="275">
        <v>5</v>
      </c>
      <c r="I135" s="207">
        <f t="shared" si="12"/>
        <v>79.0775</v>
      </c>
      <c r="J135" s="214">
        <f t="shared" si="13"/>
        <v>0.18172469263472366</v>
      </c>
      <c r="K135" s="218">
        <f aca="true" t="shared" si="17" ref="K135:K194">M135/16</f>
        <v>2.3875</v>
      </c>
      <c r="L135" s="208">
        <f aca="true" t="shared" si="18" ref="L135:L194">K135*SQRT(30)</f>
        <v>13.076876060435842</v>
      </c>
      <c r="M135" s="219">
        <v>38.2</v>
      </c>
    </row>
    <row r="136" spans="1:13" s="8" customFormat="1" ht="15">
      <c r="A136" s="193" t="s">
        <v>274</v>
      </c>
      <c r="B136" s="179">
        <v>700</v>
      </c>
      <c r="C136" s="284">
        <f>Volume!J136</f>
        <v>315.55</v>
      </c>
      <c r="D136" s="318">
        <v>46.71</v>
      </c>
      <c r="E136" s="206">
        <f t="shared" si="14"/>
        <v>32697</v>
      </c>
      <c r="F136" s="211">
        <f t="shared" si="15"/>
        <v>14.80272540009507</v>
      </c>
      <c r="G136" s="277">
        <f t="shared" si="16"/>
        <v>43741.25</v>
      </c>
      <c r="H136" s="275">
        <v>5</v>
      </c>
      <c r="I136" s="207">
        <f aca="true" t="shared" si="19" ref="I136:I194">G136/B136</f>
        <v>62.4875</v>
      </c>
      <c r="J136" s="214">
        <f aca="true" t="shared" si="20" ref="J136:J194">I136/C136</f>
        <v>0.1980272540009507</v>
      </c>
      <c r="K136" s="218">
        <f t="shared" si="17"/>
        <v>4.01060875</v>
      </c>
      <c r="L136" s="208">
        <f t="shared" si="18"/>
        <v>21.967008817025974</v>
      </c>
      <c r="M136" s="219">
        <v>64.16974</v>
      </c>
    </row>
    <row r="137" spans="1:13" s="8" customFormat="1" ht="15">
      <c r="A137" s="193" t="s">
        <v>422</v>
      </c>
      <c r="B137" s="179">
        <v>500</v>
      </c>
      <c r="C137" s="284">
        <f>Volume!J137</f>
        <v>412.7</v>
      </c>
      <c r="D137" s="318">
        <v>56.41</v>
      </c>
      <c r="E137" s="206">
        <f t="shared" si="14"/>
        <v>28205</v>
      </c>
      <c r="F137" s="211">
        <f t="shared" si="15"/>
        <v>13.668524351829417</v>
      </c>
      <c r="G137" s="277">
        <f t="shared" si="16"/>
        <v>38522.5</v>
      </c>
      <c r="H137" s="275">
        <v>5</v>
      </c>
      <c r="I137" s="207">
        <f t="shared" si="19"/>
        <v>77.045</v>
      </c>
      <c r="J137" s="214">
        <f t="shared" si="20"/>
        <v>0.18668524351829416</v>
      </c>
      <c r="K137" s="218">
        <f t="shared" si="17"/>
        <v>4.105</v>
      </c>
      <c r="L137" s="208">
        <f t="shared" si="18"/>
        <v>22.484010985587073</v>
      </c>
      <c r="M137" s="219">
        <v>65.68</v>
      </c>
    </row>
    <row r="138" spans="1:13" s="7" customFormat="1" ht="15">
      <c r="A138" s="193" t="s">
        <v>224</v>
      </c>
      <c r="B138" s="179">
        <v>650</v>
      </c>
      <c r="C138" s="284">
        <f>Volume!J138</f>
        <v>561.3</v>
      </c>
      <c r="D138" s="318">
        <v>91.55</v>
      </c>
      <c r="E138" s="206">
        <f t="shared" si="14"/>
        <v>59507.5</v>
      </c>
      <c r="F138" s="211">
        <f t="shared" si="15"/>
        <v>16.310350970960272</v>
      </c>
      <c r="G138" s="277">
        <f t="shared" si="16"/>
        <v>77749.75</v>
      </c>
      <c r="H138" s="275">
        <v>5</v>
      </c>
      <c r="I138" s="207">
        <f t="shared" si="19"/>
        <v>119.615</v>
      </c>
      <c r="J138" s="214">
        <f t="shared" si="20"/>
        <v>0.2131035097096027</v>
      </c>
      <c r="K138" s="218">
        <f t="shared" si="17"/>
        <v>1.8793898125</v>
      </c>
      <c r="L138" s="208">
        <f t="shared" si="18"/>
        <v>10.293841946516546</v>
      </c>
      <c r="M138" s="219">
        <v>30.070237</v>
      </c>
    </row>
    <row r="139" spans="1:13" s="7" customFormat="1" ht="15">
      <c r="A139" s="193" t="s">
        <v>423</v>
      </c>
      <c r="B139" s="179">
        <v>550</v>
      </c>
      <c r="C139" s="284">
        <f>Volume!J139</f>
        <v>525</v>
      </c>
      <c r="D139" s="318">
        <v>246.46</v>
      </c>
      <c r="E139" s="206">
        <f t="shared" si="14"/>
        <v>135553</v>
      </c>
      <c r="F139" s="211">
        <f t="shared" si="15"/>
        <v>46.944761904761904</v>
      </c>
      <c r="G139" s="277">
        <f t="shared" si="16"/>
        <v>150134.875</v>
      </c>
      <c r="H139" s="275">
        <v>5.05</v>
      </c>
      <c r="I139" s="207">
        <f t="shared" si="19"/>
        <v>272.9725</v>
      </c>
      <c r="J139" s="214">
        <f t="shared" si="20"/>
        <v>0.5199476190476191</v>
      </c>
      <c r="K139" s="218">
        <f t="shared" si="17"/>
        <v>3.664375</v>
      </c>
      <c r="L139" s="208">
        <f t="shared" si="18"/>
        <v>20.07060846657993</v>
      </c>
      <c r="M139" s="219">
        <v>58.63</v>
      </c>
    </row>
    <row r="140" spans="1:13" s="7" customFormat="1" ht="15">
      <c r="A140" s="193" t="s">
        <v>424</v>
      </c>
      <c r="B140" s="179">
        <v>4400</v>
      </c>
      <c r="C140" s="284">
        <f>Volume!J140</f>
        <v>55.15</v>
      </c>
      <c r="D140" s="318">
        <v>8.27</v>
      </c>
      <c r="E140" s="206">
        <f t="shared" si="14"/>
        <v>36388</v>
      </c>
      <c r="F140" s="211">
        <f t="shared" si="15"/>
        <v>14.99546690843155</v>
      </c>
      <c r="G140" s="277">
        <f t="shared" si="16"/>
        <v>48521</v>
      </c>
      <c r="H140" s="275">
        <v>5</v>
      </c>
      <c r="I140" s="207">
        <f t="shared" si="19"/>
        <v>11.0275</v>
      </c>
      <c r="J140" s="214">
        <f t="shared" si="20"/>
        <v>0.1999546690843155</v>
      </c>
      <c r="K140" s="218">
        <f t="shared" si="17"/>
        <v>1.765</v>
      </c>
      <c r="L140" s="208">
        <f t="shared" si="18"/>
        <v>9.667303139966181</v>
      </c>
      <c r="M140" s="219">
        <v>28.24</v>
      </c>
    </row>
    <row r="141" spans="1:13" s="7" customFormat="1" ht="15">
      <c r="A141" s="193" t="s">
        <v>393</v>
      </c>
      <c r="B141" s="179">
        <v>2400</v>
      </c>
      <c r="C141" s="284">
        <f>Volume!J141</f>
        <v>149.1</v>
      </c>
      <c r="D141" s="318">
        <v>23.4</v>
      </c>
      <c r="E141" s="206">
        <f t="shared" si="14"/>
        <v>56160</v>
      </c>
      <c r="F141" s="211">
        <f t="shared" si="15"/>
        <v>15.694164989939638</v>
      </c>
      <c r="G141" s="277">
        <f t="shared" si="16"/>
        <v>74052</v>
      </c>
      <c r="H141" s="275">
        <v>5</v>
      </c>
      <c r="I141" s="207">
        <f t="shared" si="19"/>
        <v>30.855</v>
      </c>
      <c r="J141" s="214">
        <f t="shared" si="20"/>
        <v>0.2069416498993964</v>
      </c>
      <c r="K141" s="218">
        <f t="shared" si="17"/>
        <v>1.633125</v>
      </c>
      <c r="L141" s="208">
        <f t="shared" si="18"/>
        <v>8.944994017256244</v>
      </c>
      <c r="M141" s="219">
        <v>26.13</v>
      </c>
    </row>
    <row r="142" spans="1:13" s="7" customFormat="1" ht="15">
      <c r="A142" s="193" t="s">
        <v>81</v>
      </c>
      <c r="B142" s="179">
        <v>600</v>
      </c>
      <c r="C142" s="284">
        <f>Volume!J142</f>
        <v>505.4</v>
      </c>
      <c r="D142" s="318">
        <v>63.19</v>
      </c>
      <c r="E142" s="206">
        <f t="shared" si="14"/>
        <v>37914</v>
      </c>
      <c r="F142" s="211">
        <f t="shared" si="15"/>
        <v>12.502967946181244</v>
      </c>
      <c r="G142" s="277">
        <f t="shared" si="16"/>
        <v>53076</v>
      </c>
      <c r="H142" s="275">
        <v>5</v>
      </c>
      <c r="I142" s="207">
        <f t="shared" si="19"/>
        <v>88.46</v>
      </c>
      <c r="J142" s="214">
        <f t="shared" si="20"/>
        <v>0.17502967946181242</v>
      </c>
      <c r="K142" s="218">
        <f t="shared" si="17"/>
        <v>2.51191575</v>
      </c>
      <c r="L142" s="208">
        <f t="shared" si="18"/>
        <v>13.758329188275075</v>
      </c>
      <c r="M142" s="219">
        <v>40.190652</v>
      </c>
    </row>
    <row r="143" spans="1:13" s="7" customFormat="1" ht="15">
      <c r="A143" s="193" t="s">
        <v>225</v>
      </c>
      <c r="B143" s="179">
        <v>1400</v>
      </c>
      <c r="C143" s="284">
        <f>Volume!J143</f>
        <v>165.25</v>
      </c>
      <c r="D143" s="318">
        <v>19.38</v>
      </c>
      <c r="E143" s="206">
        <f t="shared" si="14"/>
        <v>27132</v>
      </c>
      <c r="F143" s="211">
        <f t="shared" si="15"/>
        <v>11.72768532526475</v>
      </c>
      <c r="G143" s="277">
        <f t="shared" si="16"/>
        <v>38699.5</v>
      </c>
      <c r="H143" s="275">
        <v>5</v>
      </c>
      <c r="I143" s="207">
        <f t="shared" si="19"/>
        <v>27.6425</v>
      </c>
      <c r="J143" s="214">
        <f t="shared" si="20"/>
        <v>0.1672768532526475</v>
      </c>
      <c r="K143" s="218">
        <f t="shared" si="17"/>
        <v>5.248554375</v>
      </c>
      <c r="L143" s="208">
        <f t="shared" si="18"/>
        <v>28.74751625479929</v>
      </c>
      <c r="M143" s="219">
        <v>83.97687</v>
      </c>
    </row>
    <row r="144" spans="1:13" s="8" customFormat="1" ht="15">
      <c r="A144" s="193" t="s">
        <v>297</v>
      </c>
      <c r="B144" s="179">
        <v>1100</v>
      </c>
      <c r="C144" s="284">
        <f>Volume!J144</f>
        <v>519.4</v>
      </c>
      <c r="D144" s="318">
        <v>55.85</v>
      </c>
      <c r="E144" s="206">
        <f t="shared" si="14"/>
        <v>61435</v>
      </c>
      <c r="F144" s="211">
        <f t="shared" si="15"/>
        <v>10.75279168271082</v>
      </c>
      <c r="G144" s="277">
        <f t="shared" si="16"/>
        <v>90002</v>
      </c>
      <c r="H144" s="275">
        <v>5</v>
      </c>
      <c r="I144" s="207">
        <f t="shared" si="19"/>
        <v>81.82</v>
      </c>
      <c r="J144" s="214">
        <f t="shared" si="20"/>
        <v>0.1575279168271082</v>
      </c>
      <c r="K144" s="218">
        <f t="shared" si="17"/>
        <v>3.8582565</v>
      </c>
      <c r="L144" s="208">
        <f t="shared" si="18"/>
        <v>21.13254117690931</v>
      </c>
      <c r="M144" s="219">
        <v>61.732104</v>
      </c>
    </row>
    <row r="145" spans="1:13" s="8" customFormat="1" ht="15">
      <c r="A145" s="193" t="s">
        <v>226</v>
      </c>
      <c r="B145" s="179">
        <v>1500</v>
      </c>
      <c r="C145" s="284">
        <f>Volume!J145</f>
        <v>238.1</v>
      </c>
      <c r="D145" s="318">
        <v>37.72</v>
      </c>
      <c r="E145" s="206">
        <f t="shared" si="14"/>
        <v>56580</v>
      </c>
      <c r="F145" s="211">
        <f t="shared" si="15"/>
        <v>15.842083158336834</v>
      </c>
      <c r="G145" s="277">
        <f t="shared" si="16"/>
        <v>74437.5</v>
      </c>
      <c r="H145" s="275">
        <v>5</v>
      </c>
      <c r="I145" s="207">
        <f t="shared" si="19"/>
        <v>49.625</v>
      </c>
      <c r="J145" s="214">
        <f t="shared" si="20"/>
        <v>0.20842083158336833</v>
      </c>
      <c r="K145" s="218">
        <f t="shared" si="17"/>
        <v>3.464519875</v>
      </c>
      <c r="L145" s="208">
        <f t="shared" si="18"/>
        <v>18.975956864624784</v>
      </c>
      <c r="M145" s="219">
        <v>55.432318</v>
      </c>
    </row>
    <row r="146" spans="1:13" s="8" customFormat="1" ht="15">
      <c r="A146" s="193" t="s">
        <v>425</v>
      </c>
      <c r="B146" s="179">
        <v>550</v>
      </c>
      <c r="C146" s="284">
        <f>Volume!J146</f>
        <v>544.05</v>
      </c>
      <c r="D146" s="318">
        <v>66.31</v>
      </c>
      <c r="E146" s="206">
        <f t="shared" si="14"/>
        <v>36470.5</v>
      </c>
      <c r="F146" s="211">
        <f t="shared" si="15"/>
        <v>12.188217994669609</v>
      </c>
      <c r="G146" s="277">
        <f t="shared" si="16"/>
        <v>53047.7035</v>
      </c>
      <c r="H146" s="275">
        <v>5.54</v>
      </c>
      <c r="I146" s="207">
        <f t="shared" si="19"/>
        <v>96.45037</v>
      </c>
      <c r="J146" s="214">
        <f t="shared" si="20"/>
        <v>0.1772821799466961</v>
      </c>
      <c r="K146" s="218">
        <f t="shared" si="17"/>
        <v>3.9425</v>
      </c>
      <c r="L146" s="208">
        <f t="shared" si="18"/>
        <v>21.593961829641174</v>
      </c>
      <c r="M146" s="219">
        <v>63.08</v>
      </c>
    </row>
    <row r="147" spans="1:13" s="8" customFormat="1" ht="15">
      <c r="A147" s="193" t="s">
        <v>227</v>
      </c>
      <c r="B147" s="179">
        <v>800</v>
      </c>
      <c r="C147" s="284">
        <f>Volume!J147</f>
        <v>378.55</v>
      </c>
      <c r="D147" s="318">
        <v>41.01</v>
      </c>
      <c r="E147" s="206">
        <f t="shared" si="14"/>
        <v>32808</v>
      </c>
      <c r="F147" s="211">
        <f t="shared" si="15"/>
        <v>10.833443402456743</v>
      </c>
      <c r="G147" s="277">
        <f t="shared" si="16"/>
        <v>47950</v>
      </c>
      <c r="H147" s="275">
        <v>5</v>
      </c>
      <c r="I147" s="207">
        <f t="shared" si="19"/>
        <v>59.9375</v>
      </c>
      <c r="J147" s="214">
        <f t="shared" si="20"/>
        <v>0.15833443402456743</v>
      </c>
      <c r="K147" s="218">
        <f t="shared" si="17"/>
        <v>1.9583809375</v>
      </c>
      <c r="L147" s="208">
        <f t="shared" si="18"/>
        <v>10.726494156568648</v>
      </c>
      <c r="M147" s="219">
        <v>31.334095</v>
      </c>
    </row>
    <row r="148" spans="1:13" s="8" customFormat="1" ht="15">
      <c r="A148" s="193" t="s">
        <v>234</v>
      </c>
      <c r="B148" s="179">
        <v>700</v>
      </c>
      <c r="C148" s="284">
        <f>Volume!J148</f>
        <v>520.05</v>
      </c>
      <c r="D148" s="318">
        <v>55.56</v>
      </c>
      <c r="E148" s="206">
        <f t="shared" si="14"/>
        <v>38892</v>
      </c>
      <c r="F148" s="211">
        <f t="shared" si="15"/>
        <v>10.683588116527257</v>
      </c>
      <c r="G148" s="277">
        <f t="shared" si="16"/>
        <v>57093.75</v>
      </c>
      <c r="H148" s="275">
        <v>5</v>
      </c>
      <c r="I148" s="207">
        <f t="shared" si="19"/>
        <v>81.5625</v>
      </c>
      <c r="J148" s="214">
        <f t="shared" si="20"/>
        <v>0.15683588116527258</v>
      </c>
      <c r="K148" s="218">
        <f t="shared" si="17"/>
        <v>3.2285920625</v>
      </c>
      <c r="L148" s="208">
        <f t="shared" si="18"/>
        <v>17.683727016133794</v>
      </c>
      <c r="M148" s="219">
        <v>51.657473</v>
      </c>
    </row>
    <row r="149" spans="1:13" s="8" customFormat="1" ht="15">
      <c r="A149" s="193" t="s">
        <v>98</v>
      </c>
      <c r="B149" s="179">
        <v>550</v>
      </c>
      <c r="C149" s="284">
        <f>Volume!J149</f>
        <v>528.5</v>
      </c>
      <c r="D149" s="318">
        <v>60.79</v>
      </c>
      <c r="E149" s="206">
        <f t="shared" si="14"/>
        <v>33434.5</v>
      </c>
      <c r="F149" s="211">
        <f t="shared" si="15"/>
        <v>11.50236518448439</v>
      </c>
      <c r="G149" s="277">
        <f t="shared" si="16"/>
        <v>47968.25</v>
      </c>
      <c r="H149" s="275">
        <v>5</v>
      </c>
      <c r="I149" s="207">
        <f t="shared" si="19"/>
        <v>87.215</v>
      </c>
      <c r="J149" s="214">
        <f t="shared" si="20"/>
        <v>0.1650236518448439</v>
      </c>
      <c r="K149" s="218">
        <f t="shared" si="17"/>
        <v>2.1281904375</v>
      </c>
      <c r="L149" s="208">
        <f t="shared" si="18"/>
        <v>11.656579092855383</v>
      </c>
      <c r="M149" s="219">
        <v>34.051047</v>
      </c>
    </row>
    <row r="150" spans="1:13" s="8" customFormat="1" ht="15">
      <c r="A150" s="193" t="s">
        <v>149</v>
      </c>
      <c r="B150" s="179">
        <v>550</v>
      </c>
      <c r="C150" s="284">
        <f>Volume!J150</f>
        <v>978.85</v>
      </c>
      <c r="D150" s="318">
        <v>143.85</v>
      </c>
      <c r="E150" s="206">
        <f t="shared" si="14"/>
        <v>79117.5</v>
      </c>
      <c r="F150" s="211">
        <f t="shared" si="15"/>
        <v>14.69581651938499</v>
      </c>
      <c r="G150" s="277">
        <f t="shared" si="16"/>
        <v>106035.875</v>
      </c>
      <c r="H150" s="275">
        <v>5</v>
      </c>
      <c r="I150" s="207">
        <f t="shared" si="19"/>
        <v>192.7925</v>
      </c>
      <c r="J150" s="214">
        <f t="shared" si="20"/>
        <v>0.1969581651938499</v>
      </c>
      <c r="K150" s="218">
        <f t="shared" si="17"/>
        <v>2.62415325</v>
      </c>
      <c r="L150" s="208">
        <f t="shared" si="18"/>
        <v>14.373079293754936</v>
      </c>
      <c r="M150" s="219">
        <v>41.986452</v>
      </c>
    </row>
    <row r="151" spans="1:13" s="8" customFormat="1" ht="15">
      <c r="A151" s="193" t="s">
        <v>203</v>
      </c>
      <c r="B151" s="179">
        <v>150</v>
      </c>
      <c r="C151" s="284">
        <f>Volume!J151</f>
        <v>1669.15</v>
      </c>
      <c r="D151" s="318">
        <v>182.02</v>
      </c>
      <c r="E151" s="206">
        <f t="shared" si="14"/>
        <v>27303</v>
      </c>
      <c r="F151" s="211">
        <f t="shared" si="15"/>
        <v>10.904951622083097</v>
      </c>
      <c r="G151" s="277">
        <f t="shared" si="16"/>
        <v>39821.625</v>
      </c>
      <c r="H151" s="275">
        <v>5</v>
      </c>
      <c r="I151" s="207">
        <f t="shared" si="19"/>
        <v>265.4775</v>
      </c>
      <c r="J151" s="214">
        <f t="shared" si="20"/>
        <v>0.15904951622083097</v>
      </c>
      <c r="K151" s="218">
        <f t="shared" si="17"/>
        <v>1.562628125</v>
      </c>
      <c r="L151" s="208">
        <f t="shared" si="18"/>
        <v>8.558866730545024</v>
      </c>
      <c r="M151" s="219">
        <v>25.00205</v>
      </c>
    </row>
    <row r="152" spans="1:13" s="8" customFormat="1" ht="15">
      <c r="A152" s="193" t="s">
        <v>298</v>
      </c>
      <c r="B152" s="179">
        <v>1000</v>
      </c>
      <c r="C152" s="284">
        <f>Volume!J152</f>
        <v>632.65</v>
      </c>
      <c r="D152" s="318">
        <v>123.17</v>
      </c>
      <c r="E152" s="206">
        <f t="shared" si="14"/>
        <v>123170</v>
      </c>
      <c r="F152" s="211">
        <f t="shared" si="15"/>
        <v>19.468900655970916</v>
      </c>
      <c r="G152" s="277">
        <f t="shared" si="16"/>
        <v>154802.5</v>
      </c>
      <c r="H152" s="275">
        <v>5</v>
      </c>
      <c r="I152" s="207">
        <f t="shared" si="19"/>
        <v>154.8025</v>
      </c>
      <c r="J152" s="214">
        <f t="shared" si="20"/>
        <v>0.24468900655970918</v>
      </c>
      <c r="K152" s="218">
        <f t="shared" si="17"/>
        <v>4.4539804375</v>
      </c>
      <c r="L152" s="208">
        <f t="shared" si="18"/>
        <v>24.39545556305479</v>
      </c>
      <c r="M152" s="219">
        <v>71.263687</v>
      </c>
    </row>
    <row r="153" spans="1:13" s="8" customFormat="1" ht="15">
      <c r="A153" s="193" t="s">
        <v>426</v>
      </c>
      <c r="B153" s="179">
        <v>7150</v>
      </c>
      <c r="C153" s="284">
        <f>Volume!J153</f>
        <v>34.3</v>
      </c>
      <c r="D153" s="318">
        <v>5.85</v>
      </c>
      <c r="E153" s="206">
        <f t="shared" si="14"/>
        <v>41827.5</v>
      </c>
      <c r="F153" s="211">
        <f t="shared" si="15"/>
        <v>17.05539358600583</v>
      </c>
      <c r="G153" s="277">
        <f t="shared" si="16"/>
        <v>54089.75</v>
      </c>
      <c r="H153" s="275">
        <v>5</v>
      </c>
      <c r="I153" s="207">
        <f t="shared" si="19"/>
        <v>7.565</v>
      </c>
      <c r="J153" s="214">
        <f t="shared" si="20"/>
        <v>0.22055393586005834</v>
      </c>
      <c r="K153" s="218">
        <f t="shared" si="17"/>
        <v>3.78125</v>
      </c>
      <c r="L153" s="208">
        <f t="shared" si="18"/>
        <v>20.710759205664093</v>
      </c>
      <c r="M153" s="219">
        <v>60.5</v>
      </c>
    </row>
    <row r="154" spans="1:13" s="8" customFormat="1" ht="15">
      <c r="A154" s="193" t="s">
        <v>427</v>
      </c>
      <c r="B154" s="179">
        <v>450</v>
      </c>
      <c r="C154" s="284">
        <f>Volume!J154</f>
        <v>447.8</v>
      </c>
      <c r="D154" s="318">
        <v>66.78</v>
      </c>
      <c r="E154" s="206">
        <f t="shared" si="14"/>
        <v>30051</v>
      </c>
      <c r="F154" s="211">
        <f t="shared" si="15"/>
        <v>14.912907548012505</v>
      </c>
      <c r="G154" s="277">
        <f t="shared" si="16"/>
        <v>41033.295</v>
      </c>
      <c r="H154" s="275">
        <v>5.45</v>
      </c>
      <c r="I154" s="207">
        <f t="shared" si="19"/>
        <v>91.18509999999999</v>
      </c>
      <c r="J154" s="214">
        <f t="shared" si="20"/>
        <v>0.20362907548012504</v>
      </c>
      <c r="K154" s="218">
        <f t="shared" si="17"/>
        <v>4.91125</v>
      </c>
      <c r="L154" s="208">
        <f t="shared" si="18"/>
        <v>26.900024105472472</v>
      </c>
      <c r="M154" s="219">
        <v>78.58</v>
      </c>
    </row>
    <row r="155" spans="1:13" s="8" customFormat="1" ht="15">
      <c r="A155" s="193" t="s">
        <v>216</v>
      </c>
      <c r="B155" s="179">
        <v>3350</v>
      </c>
      <c r="C155" s="284">
        <f>Volume!J155</f>
        <v>98.05</v>
      </c>
      <c r="D155" s="318">
        <v>13.22</v>
      </c>
      <c r="E155" s="206">
        <f t="shared" si="14"/>
        <v>44287</v>
      </c>
      <c r="F155" s="211">
        <f t="shared" si="15"/>
        <v>13.482916879143295</v>
      </c>
      <c r="G155" s="277">
        <f t="shared" si="16"/>
        <v>60710.375</v>
      </c>
      <c r="H155" s="275">
        <v>5</v>
      </c>
      <c r="I155" s="207">
        <f t="shared" si="19"/>
        <v>18.1225</v>
      </c>
      <c r="J155" s="214">
        <f t="shared" si="20"/>
        <v>0.18482916879143294</v>
      </c>
      <c r="K155" s="218">
        <f t="shared" si="17"/>
        <v>1.2383084375</v>
      </c>
      <c r="L155" s="208">
        <f t="shared" si="18"/>
        <v>6.7824946436772615</v>
      </c>
      <c r="M155" s="219">
        <v>19.812935</v>
      </c>
    </row>
    <row r="156" spans="1:13" s="8" customFormat="1" ht="15">
      <c r="A156" s="193" t="s">
        <v>235</v>
      </c>
      <c r="B156" s="179">
        <v>2700</v>
      </c>
      <c r="C156" s="284">
        <f>Volume!J156</f>
        <v>130.1</v>
      </c>
      <c r="D156" s="318">
        <v>14.64</v>
      </c>
      <c r="E156" s="206">
        <f t="shared" si="14"/>
        <v>39528</v>
      </c>
      <c r="F156" s="211">
        <f t="shared" si="15"/>
        <v>11.252882398155267</v>
      </c>
      <c r="G156" s="277">
        <f t="shared" si="16"/>
        <v>57091.5</v>
      </c>
      <c r="H156" s="275">
        <v>5</v>
      </c>
      <c r="I156" s="207">
        <f t="shared" si="19"/>
        <v>21.145</v>
      </c>
      <c r="J156" s="214">
        <f t="shared" si="20"/>
        <v>0.16252882398155266</v>
      </c>
      <c r="K156" s="218">
        <f t="shared" si="17"/>
        <v>2.516185375</v>
      </c>
      <c r="L156" s="208">
        <f t="shared" si="18"/>
        <v>13.781714887520955</v>
      </c>
      <c r="M156" s="219">
        <v>40.258966</v>
      </c>
    </row>
    <row r="157" spans="1:13" s="8" customFormat="1" ht="15">
      <c r="A157" s="193" t="s">
        <v>204</v>
      </c>
      <c r="B157" s="179">
        <v>600</v>
      </c>
      <c r="C157" s="284">
        <f>Volume!J157</f>
        <v>481.3</v>
      </c>
      <c r="D157" s="318">
        <v>50</v>
      </c>
      <c r="E157" s="206">
        <f t="shared" si="14"/>
        <v>30000</v>
      </c>
      <c r="F157" s="211">
        <f t="shared" si="15"/>
        <v>10.388531061707875</v>
      </c>
      <c r="G157" s="277">
        <f t="shared" si="16"/>
        <v>44439</v>
      </c>
      <c r="H157" s="275">
        <v>5</v>
      </c>
      <c r="I157" s="207">
        <f t="shared" si="19"/>
        <v>74.065</v>
      </c>
      <c r="J157" s="214">
        <f t="shared" si="20"/>
        <v>0.15388531061707875</v>
      </c>
      <c r="K157" s="218">
        <f t="shared" si="17"/>
        <v>2.9258460625</v>
      </c>
      <c r="L157" s="208">
        <f t="shared" si="18"/>
        <v>16.0255188821892</v>
      </c>
      <c r="M157" s="219">
        <v>46.813537</v>
      </c>
    </row>
    <row r="158" spans="1:13" s="7" customFormat="1" ht="15">
      <c r="A158" s="193" t="s">
        <v>205</v>
      </c>
      <c r="B158" s="179">
        <v>250</v>
      </c>
      <c r="C158" s="284">
        <f>Volume!J158</f>
        <v>1360.65</v>
      </c>
      <c r="D158" s="318">
        <v>160.05</v>
      </c>
      <c r="E158" s="206">
        <f t="shared" si="14"/>
        <v>40012.5</v>
      </c>
      <c r="F158" s="211">
        <f t="shared" si="15"/>
        <v>11.762760445375372</v>
      </c>
      <c r="G158" s="277">
        <f t="shared" si="16"/>
        <v>57020.625</v>
      </c>
      <c r="H158" s="275">
        <v>5</v>
      </c>
      <c r="I158" s="207">
        <f t="shared" si="19"/>
        <v>228.0825</v>
      </c>
      <c r="J158" s="214">
        <f t="shared" si="20"/>
        <v>0.16762760445375371</v>
      </c>
      <c r="K158" s="218">
        <f t="shared" si="17"/>
        <v>2.6430249375</v>
      </c>
      <c r="L158" s="208">
        <f t="shared" si="18"/>
        <v>14.476443783174318</v>
      </c>
      <c r="M158" s="219">
        <v>42.288399</v>
      </c>
    </row>
    <row r="159" spans="1:13" s="7" customFormat="1" ht="15">
      <c r="A159" s="193" t="s">
        <v>37</v>
      </c>
      <c r="B159" s="179">
        <v>1600</v>
      </c>
      <c r="C159" s="284">
        <f>Volume!J159</f>
        <v>196.15</v>
      </c>
      <c r="D159" s="318">
        <v>27.14</v>
      </c>
      <c r="E159" s="206">
        <f t="shared" si="14"/>
        <v>43424</v>
      </c>
      <c r="F159" s="211">
        <f t="shared" si="15"/>
        <v>13.836349732347694</v>
      </c>
      <c r="G159" s="277">
        <f t="shared" si="16"/>
        <v>59116</v>
      </c>
      <c r="H159" s="275">
        <v>5</v>
      </c>
      <c r="I159" s="207">
        <f t="shared" si="19"/>
        <v>36.9475</v>
      </c>
      <c r="J159" s="214">
        <f t="shared" si="20"/>
        <v>0.1883634973234769</v>
      </c>
      <c r="K159" s="218">
        <f t="shared" si="17"/>
        <v>2.044305875</v>
      </c>
      <c r="L159" s="208">
        <f t="shared" si="18"/>
        <v>11.197124421778364</v>
      </c>
      <c r="M159" s="219">
        <v>32.708894</v>
      </c>
    </row>
    <row r="160" spans="1:13" s="7" customFormat="1" ht="15">
      <c r="A160" s="193" t="s">
        <v>299</v>
      </c>
      <c r="B160" s="179">
        <v>150</v>
      </c>
      <c r="C160" s="284">
        <f>Volume!J160</f>
        <v>1692.3</v>
      </c>
      <c r="D160" s="318">
        <v>176.77</v>
      </c>
      <c r="E160" s="206">
        <f t="shared" si="14"/>
        <v>26515.5</v>
      </c>
      <c r="F160" s="211">
        <f t="shared" si="15"/>
        <v>10.445547479761272</v>
      </c>
      <c r="G160" s="277">
        <f t="shared" si="16"/>
        <v>39207.75</v>
      </c>
      <c r="H160" s="275">
        <v>5</v>
      </c>
      <c r="I160" s="207">
        <f t="shared" si="19"/>
        <v>261.385</v>
      </c>
      <c r="J160" s="214">
        <f t="shared" si="20"/>
        <v>0.1544554747976127</v>
      </c>
      <c r="K160" s="218">
        <f t="shared" si="17"/>
        <v>5.0662755625</v>
      </c>
      <c r="L160" s="208">
        <f t="shared" si="18"/>
        <v>27.749134081184245</v>
      </c>
      <c r="M160" s="219">
        <v>81.060409</v>
      </c>
    </row>
    <row r="161" spans="1:13" s="7" customFormat="1" ht="15">
      <c r="A161" s="193" t="s">
        <v>428</v>
      </c>
      <c r="B161" s="179">
        <v>200</v>
      </c>
      <c r="C161" s="284">
        <f>Volume!J161</f>
        <v>1170.45</v>
      </c>
      <c r="D161" s="318">
        <v>157.82</v>
      </c>
      <c r="E161" s="206">
        <f t="shared" si="14"/>
        <v>31564</v>
      </c>
      <c r="F161" s="211">
        <f t="shared" si="15"/>
        <v>13.483702849331452</v>
      </c>
      <c r="G161" s="277">
        <f t="shared" si="16"/>
        <v>43268.5</v>
      </c>
      <c r="H161" s="275">
        <v>5</v>
      </c>
      <c r="I161" s="207">
        <f t="shared" si="19"/>
        <v>216.3425</v>
      </c>
      <c r="J161" s="214">
        <f t="shared" si="20"/>
        <v>0.18483702849331454</v>
      </c>
      <c r="K161" s="218">
        <f t="shared" si="17"/>
        <v>2.688125</v>
      </c>
      <c r="L161" s="208">
        <f t="shared" si="18"/>
        <v>14.723466998935747</v>
      </c>
      <c r="M161" s="219">
        <v>43.01</v>
      </c>
    </row>
    <row r="162" spans="1:13" s="7" customFormat="1" ht="15">
      <c r="A162" s="193" t="s">
        <v>228</v>
      </c>
      <c r="B162" s="179">
        <v>188</v>
      </c>
      <c r="C162" s="284">
        <f>Volume!J162</f>
        <v>1288.15</v>
      </c>
      <c r="D162" s="318">
        <v>141.11</v>
      </c>
      <c r="E162" s="206">
        <f t="shared" si="14"/>
        <v>26528.680000000004</v>
      </c>
      <c r="F162" s="211">
        <f t="shared" si="15"/>
        <v>10.95446958816908</v>
      </c>
      <c r="G162" s="277">
        <f t="shared" si="16"/>
        <v>46725.84148</v>
      </c>
      <c r="H162" s="275">
        <v>8.34</v>
      </c>
      <c r="I162" s="207">
        <f t="shared" si="19"/>
        <v>248.54171000000002</v>
      </c>
      <c r="J162" s="214">
        <f t="shared" si="20"/>
        <v>0.1929446958816908</v>
      </c>
      <c r="K162" s="218">
        <f t="shared" si="17"/>
        <v>3.1018835625</v>
      </c>
      <c r="L162" s="208">
        <f t="shared" si="18"/>
        <v>16.989715979357356</v>
      </c>
      <c r="M162" s="219">
        <v>49.630137</v>
      </c>
    </row>
    <row r="163" spans="1:13" s="7" customFormat="1" ht="15">
      <c r="A163" s="193" t="s">
        <v>429</v>
      </c>
      <c r="B163" s="179">
        <v>2600</v>
      </c>
      <c r="C163" s="284">
        <f>Volume!J163</f>
        <v>82.45</v>
      </c>
      <c r="D163" s="318">
        <v>9.49</v>
      </c>
      <c r="E163" s="206">
        <f t="shared" si="14"/>
        <v>24674</v>
      </c>
      <c r="F163" s="211">
        <f t="shared" si="15"/>
        <v>11.510006064281383</v>
      </c>
      <c r="G163" s="277">
        <f t="shared" si="16"/>
        <v>35392.5</v>
      </c>
      <c r="H163" s="275">
        <v>5</v>
      </c>
      <c r="I163" s="207">
        <f t="shared" si="19"/>
        <v>13.6125</v>
      </c>
      <c r="J163" s="214">
        <f t="shared" si="20"/>
        <v>0.16510006064281382</v>
      </c>
      <c r="K163" s="218">
        <f t="shared" si="17"/>
        <v>3.184375</v>
      </c>
      <c r="L163" s="208">
        <f t="shared" si="18"/>
        <v>17.441540190555134</v>
      </c>
      <c r="M163" s="219">
        <v>50.95</v>
      </c>
    </row>
    <row r="164" spans="1:13" s="7" customFormat="1" ht="15">
      <c r="A164" s="193" t="s">
        <v>276</v>
      </c>
      <c r="B164" s="179">
        <v>350</v>
      </c>
      <c r="C164" s="284">
        <f>Volume!J164</f>
        <v>893.6</v>
      </c>
      <c r="D164" s="318">
        <v>105.42</v>
      </c>
      <c r="E164" s="206">
        <f t="shared" si="14"/>
        <v>36897</v>
      </c>
      <c r="F164" s="211">
        <f t="shared" si="15"/>
        <v>11.797224709042077</v>
      </c>
      <c r="G164" s="277">
        <f t="shared" si="16"/>
        <v>52535</v>
      </c>
      <c r="H164" s="275">
        <v>5</v>
      </c>
      <c r="I164" s="207">
        <f t="shared" si="19"/>
        <v>150.1</v>
      </c>
      <c r="J164" s="214">
        <f t="shared" si="20"/>
        <v>0.16797224709042075</v>
      </c>
      <c r="K164" s="218">
        <f t="shared" si="17"/>
        <v>3.6691494375</v>
      </c>
      <c r="L164" s="208">
        <f t="shared" si="18"/>
        <v>20.096759137761417</v>
      </c>
      <c r="M164" s="219">
        <v>58.706391</v>
      </c>
    </row>
    <row r="165" spans="1:13" s="7" customFormat="1" ht="15">
      <c r="A165" s="193" t="s">
        <v>180</v>
      </c>
      <c r="B165" s="179">
        <v>1500</v>
      </c>
      <c r="C165" s="284">
        <f>Volume!J165</f>
        <v>169.65</v>
      </c>
      <c r="D165" s="318">
        <v>24.11</v>
      </c>
      <c r="E165" s="206">
        <f t="shared" si="14"/>
        <v>36165</v>
      </c>
      <c r="F165" s="211">
        <f t="shared" si="15"/>
        <v>14.211612142646624</v>
      </c>
      <c r="G165" s="277">
        <f t="shared" si="16"/>
        <v>48888.75</v>
      </c>
      <c r="H165" s="275">
        <v>5</v>
      </c>
      <c r="I165" s="207">
        <f t="shared" si="19"/>
        <v>32.5925</v>
      </c>
      <c r="J165" s="214">
        <f t="shared" si="20"/>
        <v>0.19211612142646625</v>
      </c>
      <c r="K165" s="218">
        <f t="shared" si="17"/>
        <v>3.384001375</v>
      </c>
      <c r="L165" s="208">
        <f t="shared" si="18"/>
        <v>18.534938877159988</v>
      </c>
      <c r="M165" s="219">
        <v>54.144022</v>
      </c>
    </row>
    <row r="166" spans="1:13" s="8" customFormat="1" ht="15">
      <c r="A166" s="193" t="s">
        <v>181</v>
      </c>
      <c r="B166" s="179">
        <v>850</v>
      </c>
      <c r="C166" s="284">
        <f>Volume!J166</f>
        <v>342.65</v>
      </c>
      <c r="D166" s="318">
        <v>67.73</v>
      </c>
      <c r="E166" s="206">
        <f t="shared" si="14"/>
        <v>57570.5</v>
      </c>
      <c r="F166" s="211">
        <f t="shared" si="15"/>
        <v>19.766525609222242</v>
      </c>
      <c r="G166" s="277">
        <f t="shared" si="16"/>
        <v>72133.125</v>
      </c>
      <c r="H166" s="275">
        <v>5</v>
      </c>
      <c r="I166" s="207">
        <f t="shared" si="19"/>
        <v>84.8625</v>
      </c>
      <c r="J166" s="214">
        <f t="shared" si="20"/>
        <v>0.2476652560922224</v>
      </c>
      <c r="K166" s="218">
        <f t="shared" si="17"/>
        <v>3.422765625</v>
      </c>
      <c r="L166" s="208">
        <f t="shared" si="18"/>
        <v>18.747259418657684</v>
      </c>
      <c r="M166" s="219">
        <v>54.76425</v>
      </c>
    </row>
    <row r="167" spans="1:13" s="7" customFormat="1" ht="15">
      <c r="A167" s="193" t="s">
        <v>150</v>
      </c>
      <c r="B167" s="179">
        <v>438</v>
      </c>
      <c r="C167" s="284">
        <f>Volume!J167</f>
        <v>535.65</v>
      </c>
      <c r="D167" s="318">
        <v>58.38</v>
      </c>
      <c r="E167" s="206">
        <f t="shared" si="14"/>
        <v>25570.440000000002</v>
      </c>
      <c r="F167" s="211">
        <f t="shared" si="15"/>
        <v>10.898907868944274</v>
      </c>
      <c r="G167" s="277">
        <f t="shared" si="16"/>
        <v>37301.175</v>
      </c>
      <c r="H167" s="275">
        <v>5</v>
      </c>
      <c r="I167" s="207">
        <f t="shared" si="19"/>
        <v>85.16250000000001</v>
      </c>
      <c r="J167" s="214">
        <f t="shared" si="20"/>
        <v>0.15898907868944276</v>
      </c>
      <c r="K167" s="218">
        <f t="shared" si="17"/>
        <v>2.970833875</v>
      </c>
      <c r="L167" s="208">
        <f t="shared" si="18"/>
        <v>16.271927279379828</v>
      </c>
      <c r="M167" s="219">
        <v>47.533342</v>
      </c>
    </row>
    <row r="168" spans="1:13" s="7" customFormat="1" ht="15">
      <c r="A168" s="193" t="s">
        <v>430</v>
      </c>
      <c r="B168" s="179">
        <v>1250</v>
      </c>
      <c r="C168" s="284">
        <f>Volume!J168</f>
        <v>161.3</v>
      </c>
      <c r="D168" s="318">
        <v>28.93</v>
      </c>
      <c r="E168" s="206">
        <f t="shared" si="14"/>
        <v>36162.5</v>
      </c>
      <c r="F168" s="211">
        <f t="shared" si="15"/>
        <v>17.935523868567884</v>
      </c>
      <c r="G168" s="277">
        <f t="shared" si="16"/>
        <v>46243.75</v>
      </c>
      <c r="H168" s="275">
        <v>5</v>
      </c>
      <c r="I168" s="207">
        <f t="shared" si="19"/>
        <v>36.995</v>
      </c>
      <c r="J168" s="214">
        <f t="shared" si="20"/>
        <v>0.22935523868567884</v>
      </c>
      <c r="K168" s="218">
        <f t="shared" si="17"/>
        <v>3.675</v>
      </c>
      <c r="L168" s="208">
        <f t="shared" si="18"/>
        <v>20.128803988314854</v>
      </c>
      <c r="M168" s="219">
        <v>58.8</v>
      </c>
    </row>
    <row r="169" spans="1:13" s="7" customFormat="1" ht="15">
      <c r="A169" s="193" t="s">
        <v>431</v>
      </c>
      <c r="B169" s="179">
        <v>1050</v>
      </c>
      <c r="C169" s="284">
        <f>Volume!J169</f>
        <v>218.8</v>
      </c>
      <c r="D169" s="318">
        <v>32.78</v>
      </c>
      <c r="E169" s="206">
        <f t="shared" si="14"/>
        <v>34419</v>
      </c>
      <c r="F169" s="211">
        <f t="shared" si="15"/>
        <v>14.981718464351005</v>
      </c>
      <c r="G169" s="277">
        <f t="shared" si="16"/>
        <v>45906</v>
      </c>
      <c r="H169" s="275">
        <v>5</v>
      </c>
      <c r="I169" s="207">
        <f t="shared" si="19"/>
        <v>43.72</v>
      </c>
      <c r="J169" s="214">
        <f t="shared" si="20"/>
        <v>0.19981718464351003</v>
      </c>
      <c r="K169" s="218">
        <f t="shared" si="17"/>
        <v>3.046875</v>
      </c>
      <c r="L169" s="208">
        <f t="shared" si="18"/>
        <v>16.68842167398553</v>
      </c>
      <c r="M169" s="219">
        <v>48.75</v>
      </c>
    </row>
    <row r="170" spans="1:13" s="8" customFormat="1" ht="15">
      <c r="A170" s="193" t="s">
        <v>151</v>
      </c>
      <c r="B170" s="179">
        <v>225</v>
      </c>
      <c r="C170" s="284">
        <f>Volume!J170</f>
        <v>1061.45</v>
      </c>
      <c r="D170" s="318">
        <v>115.76</v>
      </c>
      <c r="E170" s="206">
        <f t="shared" si="14"/>
        <v>26046</v>
      </c>
      <c r="F170" s="211">
        <f t="shared" si="15"/>
        <v>10.905836355928212</v>
      </c>
      <c r="G170" s="277">
        <f t="shared" si="16"/>
        <v>37987.3125</v>
      </c>
      <c r="H170" s="275">
        <v>5</v>
      </c>
      <c r="I170" s="207">
        <f t="shared" si="19"/>
        <v>168.8325</v>
      </c>
      <c r="J170" s="214">
        <f t="shared" si="20"/>
        <v>0.15905836355928213</v>
      </c>
      <c r="K170" s="218">
        <f t="shared" si="17"/>
        <v>1.796147375</v>
      </c>
      <c r="L170" s="208">
        <f t="shared" si="18"/>
        <v>9.837904338911907</v>
      </c>
      <c r="M170" s="219">
        <v>28.738358</v>
      </c>
    </row>
    <row r="171" spans="1:13" s="8" customFormat="1" ht="15">
      <c r="A171" s="193" t="s">
        <v>214</v>
      </c>
      <c r="B171" s="179">
        <v>125</v>
      </c>
      <c r="C171" s="284">
        <f>Volume!J171</f>
        <v>1359.8</v>
      </c>
      <c r="D171" s="318">
        <v>178.34</v>
      </c>
      <c r="E171" s="206">
        <f t="shared" si="14"/>
        <v>22292.5</v>
      </c>
      <c r="F171" s="211">
        <f t="shared" si="15"/>
        <v>13.115163994705103</v>
      </c>
      <c r="G171" s="277">
        <f t="shared" si="16"/>
        <v>30791.25</v>
      </c>
      <c r="H171" s="275">
        <v>5</v>
      </c>
      <c r="I171" s="207">
        <f t="shared" si="19"/>
        <v>246.33</v>
      </c>
      <c r="J171" s="214">
        <f t="shared" si="20"/>
        <v>0.18115163994705105</v>
      </c>
      <c r="K171" s="218">
        <f t="shared" si="17"/>
        <v>3.8444254375</v>
      </c>
      <c r="L171" s="208">
        <f t="shared" si="18"/>
        <v>21.056785327654172</v>
      </c>
      <c r="M171" s="219">
        <v>61.510807</v>
      </c>
    </row>
    <row r="172" spans="1:13" s="8" customFormat="1" ht="15">
      <c r="A172" s="193" t="s">
        <v>229</v>
      </c>
      <c r="B172" s="179">
        <v>200</v>
      </c>
      <c r="C172" s="284">
        <f>Volume!J172</f>
        <v>1373.25</v>
      </c>
      <c r="D172" s="318">
        <v>289.88</v>
      </c>
      <c r="E172" s="206">
        <f t="shared" si="14"/>
        <v>57976</v>
      </c>
      <c r="F172" s="211">
        <f t="shared" si="15"/>
        <v>21.10904787911888</v>
      </c>
      <c r="G172" s="277">
        <f t="shared" si="16"/>
        <v>71708.5</v>
      </c>
      <c r="H172" s="275">
        <v>5</v>
      </c>
      <c r="I172" s="207">
        <f t="shared" si="19"/>
        <v>358.5425</v>
      </c>
      <c r="J172" s="214">
        <f t="shared" si="20"/>
        <v>0.2610904787911888</v>
      </c>
      <c r="K172" s="218">
        <f t="shared" si="17"/>
        <v>2.4607636875</v>
      </c>
      <c r="L172" s="208">
        <f t="shared" si="18"/>
        <v>13.478157803333435</v>
      </c>
      <c r="M172" s="219">
        <v>39.372219</v>
      </c>
    </row>
    <row r="173" spans="1:13" s="7" customFormat="1" ht="15">
      <c r="A173" s="193" t="s">
        <v>91</v>
      </c>
      <c r="B173" s="179">
        <v>3800</v>
      </c>
      <c r="C173" s="284">
        <f>Volume!J173</f>
        <v>77.1</v>
      </c>
      <c r="D173" s="318">
        <v>8.48</v>
      </c>
      <c r="E173" s="206">
        <f t="shared" si="14"/>
        <v>32224</v>
      </c>
      <c r="F173" s="211">
        <f t="shared" si="15"/>
        <v>10.998702983138783</v>
      </c>
      <c r="G173" s="277">
        <f t="shared" si="16"/>
        <v>46873</v>
      </c>
      <c r="H173" s="275">
        <v>5</v>
      </c>
      <c r="I173" s="207">
        <f t="shared" si="19"/>
        <v>12.335</v>
      </c>
      <c r="J173" s="214">
        <f t="shared" si="20"/>
        <v>0.15998702983138782</v>
      </c>
      <c r="K173" s="218">
        <f t="shared" si="17"/>
        <v>3.15655025</v>
      </c>
      <c r="L173" s="208">
        <f t="shared" si="18"/>
        <v>17.289137758235714</v>
      </c>
      <c r="M173" s="219">
        <v>50.504804</v>
      </c>
    </row>
    <row r="174" spans="1:13" s="7" customFormat="1" ht="15">
      <c r="A174" s="193" t="s">
        <v>152</v>
      </c>
      <c r="B174" s="179">
        <v>1350</v>
      </c>
      <c r="C174" s="284">
        <f>Volume!J174</f>
        <v>240.85</v>
      </c>
      <c r="D174" s="318">
        <v>27.97</v>
      </c>
      <c r="E174" s="206">
        <f t="shared" si="14"/>
        <v>37759.5</v>
      </c>
      <c r="F174" s="211">
        <f t="shared" si="15"/>
        <v>11.613037160058127</v>
      </c>
      <c r="G174" s="277">
        <f t="shared" si="16"/>
        <v>54016.875</v>
      </c>
      <c r="H174" s="275">
        <v>5</v>
      </c>
      <c r="I174" s="207">
        <f t="shared" si="19"/>
        <v>40.0125</v>
      </c>
      <c r="J174" s="214">
        <f t="shared" si="20"/>
        <v>0.16613037160058128</v>
      </c>
      <c r="K174" s="218">
        <f t="shared" si="17"/>
        <v>1.588664125</v>
      </c>
      <c r="L174" s="208">
        <f t="shared" si="18"/>
        <v>8.701471775617069</v>
      </c>
      <c r="M174" s="219">
        <v>25.418626</v>
      </c>
    </row>
    <row r="175" spans="1:13" s="8" customFormat="1" ht="15">
      <c r="A175" s="193" t="s">
        <v>208</v>
      </c>
      <c r="B175" s="179">
        <v>412</v>
      </c>
      <c r="C175" s="284">
        <f>Volume!J175</f>
        <v>677.85</v>
      </c>
      <c r="D175" s="318">
        <v>74.14</v>
      </c>
      <c r="E175" s="206">
        <f t="shared" si="14"/>
        <v>30545.68</v>
      </c>
      <c r="F175" s="211">
        <f t="shared" si="15"/>
        <v>10.937523050822454</v>
      </c>
      <c r="G175" s="277">
        <f t="shared" si="16"/>
        <v>44509.39</v>
      </c>
      <c r="H175" s="275">
        <v>5</v>
      </c>
      <c r="I175" s="207">
        <f t="shared" si="19"/>
        <v>108.0325</v>
      </c>
      <c r="J175" s="214">
        <f t="shared" si="20"/>
        <v>0.15937523050822452</v>
      </c>
      <c r="K175" s="218">
        <f t="shared" si="17"/>
        <v>2.4501476875</v>
      </c>
      <c r="L175" s="208">
        <f t="shared" si="18"/>
        <v>13.420011576628685</v>
      </c>
      <c r="M175" s="219">
        <v>39.202363</v>
      </c>
    </row>
    <row r="176" spans="1:13" s="7" customFormat="1" ht="15">
      <c r="A176" s="193" t="s">
        <v>230</v>
      </c>
      <c r="B176" s="179">
        <v>400</v>
      </c>
      <c r="C176" s="284">
        <f>Volume!J176</f>
        <v>581.1</v>
      </c>
      <c r="D176" s="318">
        <v>63.74</v>
      </c>
      <c r="E176" s="206">
        <f t="shared" si="14"/>
        <v>25496</v>
      </c>
      <c r="F176" s="211">
        <f t="shared" si="15"/>
        <v>10.968852176905868</v>
      </c>
      <c r="G176" s="277">
        <f t="shared" si="16"/>
        <v>37118</v>
      </c>
      <c r="H176" s="275">
        <v>5</v>
      </c>
      <c r="I176" s="207">
        <f t="shared" si="19"/>
        <v>92.795</v>
      </c>
      <c r="J176" s="214">
        <f t="shared" si="20"/>
        <v>0.15968852176905868</v>
      </c>
      <c r="K176" s="218">
        <f t="shared" si="17"/>
        <v>2.229290125</v>
      </c>
      <c r="L176" s="208">
        <f t="shared" si="18"/>
        <v>12.210324886860114</v>
      </c>
      <c r="M176" s="219">
        <v>35.668642</v>
      </c>
    </row>
    <row r="177" spans="1:13" s="8" customFormat="1" ht="15">
      <c r="A177" s="193" t="s">
        <v>185</v>
      </c>
      <c r="B177" s="179">
        <v>675</v>
      </c>
      <c r="C177" s="284">
        <f>Volume!J177</f>
        <v>614.95</v>
      </c>
      <c r="D177" s="318">
        <v>75.41</v>
      </c>
      <c r="E177" s="206">
        <f t="shared" si="14"/>
        <v>50901.75</v>
      </c>
      <c r="F177" s="211">
        <f t="shared" si="15"/>
        <v>12.262785592324578</v>
      </c>
      <c r="G177" s="277">
        <f t="shared" si="16"/>
        <v>71656.3125</v>
      </c>
      <c r="H177" s="275">
        <v>5</v>
      </c>
      <c r="I177" s="207">
        <f t="shared" si="19"/>
        <v>106.1575</v>
      </c>
      <c r="J177" s="214">
        <f t="shared" si="20"/>
        <v>0.17262785592324578</v>
      </c>
      <c r="K177" s="218">
        <f t="shared" si="17"/>
        <v>2.3935184375</v>
      </c>
      <c r="L177" s="208">
        <f t="shared" si="18"/>
        <v>13.109840400232692</v>
      </c>
      <c r="M177" s="219">
        <v>38.296295</v>
      </c>
    </row>
    <row r="178" spans="1:13" s="7" customFormat="1" ht="15">
      <c r="A178" s="193" t="s">
        <v>206</v>
      </c>
      <c r="B178" s="179">
        <v>550</v>
      </c>
      <c r="C178" s="284">
        <f>Volume!J178</f>
        <v>842.25</v>
      </c>
      <c r="D178" s="318">
        <v>133.03</v>
      </c>
      <c r="E178" s="206">
        <f t="shared" si="14"/>
        <v>73166.5</v>
      </c>
      <c r="F178" s="211">
        <f t="shared" si="15"/>
        <v>15.794597803502523</v>
      </c>
      <c r="G178" s="277">
        <f t="shared" si="16"/>
        <v>96328.375</v>
      </c>
      <c r="H178" s="275">
        <v>5</v>
      </c>
      <c r="I178" s="207">
        <f t="shared" si="19"/>
        <v>175.1425</v>
      </c>
      <c r="J178" s="214">
        <f t="shared" si="20"/>
        <v>0.20794597803502524</v>
      </c>
      <c r="K178" s="218">
        <f t="shared" si="17"/>
        <v>1.6223405</v>
      </c>
      <c r="L178" s="208">
        <f t="shared" si="18"/>
        <v>8.885924878042099</v>
      </c>
      <c r="M178" s="219">
        <v>25.957448</v>
      </c>
    </row>
    <row r="179" spans="1:13" s="7" customFormat="1" ht="15">
      <c r="A179" s="193" t="s">
        <v>118</v>
      </c>
      <c r="B179" s="179">
        <v>250</v>
      </c>
      <c r="C179" s="284">
        <f>Volume!J179</f>
        <v>1207</v>
      </c>
      <c r="D179" s="318">
        <v>129.19</v>
      </c>
      <c r="E179" s="206">
        <f t="shared" si="14"/>
        <v>32297.5</v>
      </c>
      <c r="F179" s="211">
        <f t="shared" si="15"/>
        <v>10.703396851698425</v>
      </c>
      <c r="G179" s="277">
        <f t="shared" si="16"/>
        <v>47385</v>
      </c>
      <c r="H179" s="275">
        <v>5</v>
      </c>
      <c r="I179" s="207">
        <f t="shared" si="19"/>
        <v>189.54</v>
      </c>
      <c r="J179" s="214">
        <f t="shared" si="20"/>
        <v>0.15703396851698426</v>
      </c>
      <c r="K179" s="218">
        <f t="shared" si="17"/>
        <v>2.07079775</v>
      </c>
      <c r="L179" s="208">
        <f t="shared" si="18"/>
        <v>11.342226397059436</v>
      </c>
      <c r="M179" s="219">
        <v>33.132764</v>
      </c>
    </row>
    <row r="180" spans="1:13" s="7" customFormat="1" ht="15">
      <c r="A180" s="193" t="s">
        <v>231</v>
      </c>
      <c r="B180" s="179">
        <v>206</v>
      </c>
      <c r="C180" s="284">
        <f>Volume!J180</f>
        <v>1063.7</v>
      </c>
      <c r="D180" s="318">
        <v>130.65</v>
      </c>
      <c r="E180" s="206">
        <f t="shared" si="14"/>
        <v>26913.9</v>
      </c>
      <c r="F180" s="211">
        <f t="shared" si="15"/>
        <v>12.282598477014197</v>
      </c>
      <c r="G180" s="277">
        <f t="shared" si="16"/>
        <v>37870.01</v>
      </c>
      <c r="H180" s="275">
        <v>5</v>
      </c>
      <c r="I180" s="207">
        <f t="shared" si="19"/>
        <v>183.835</v>
      </c>
      <c r="J180" s="214">
        <f t="shared" si="20"/>
        <v>0.17282598477014197</v>
      </c>
      <c r="K180" s="218">
        <f t="shared" si="17"/>
        <v>3.570430625</v>
      </c>
      <c r="L180" s="208">
        <f t="shared" si="18"/>
        <v>19.55605393319769</v>
      </c>
      <c r="M180" s="219">
        <v>57.12689</v>
      </c>
    </row>
    <row r="181" spans="1:13" s="7" customFormat="1" ht="15">
      <c r="A181" s="193" t="s">
        <v>300</v>
      </c>
      <c r="B181" s="179">
        <v>7700</v>
      </c>
      <c r="C181" s="284">
        <f>Volume!J181</f>
        <v>52.8</v>
      </c>
      <c r="D181" s="318">
        <v>7.47</v>
      </c>
      <c r="E181" s="206">
        <f t="shared" si="14"/>
        <v>57519</v>
      </c>
      <c r="F181" s="211">
        <f t="shared" si="15"/>
        <v>14.147727272727273</v>
      </c>
      <c r="G181" s="277">
        <f t="shared" si="16"/>
        <v>77847</v>
      </c>
      <c r="H181" s="275">
        <v>5</v>
      </c>
      <c r="I181" s="207">
        <f t="shared" si="19"/>
        <v>10.11</v>
      </c>
      <c r="J181" s="214">
        <f t="shared" si="20"/>
        <v>0.19147727272727272</v>
      </c>
      <c r="K181" s="218">
        <f t="shared" si="17"/>
        <v>3.0576005625</v>
      </c>
      <c r="L181" s="208">
        <f t="shared" si="18"/>
        <v>16.747167999217343</v>
      </c>
      <c r="M181" s="219">
        <v>48.921609</v>
      </c>
    </row>
    <row r="182" spans="1:13" s="7" customFormat="1" ht="15">
      <c r="A182" s="193" t="s">
        <v>301</v>
      </c>
      <c r="B182" s="179">
        <v>10450</v>
      </c>
      <c r="C182" s="284">
        <f>Volume!J182</f>
        <v>27.4</v>
      </c>
      <c r="D182" s="318">
        <v>3.63</v>
      </c>
      <c r="E182" s="206">
        <f t="shared" si="14"/>
        <v>37933.5</v>
      </c>
      <c r="F182" s="211">
        <f t="shared" si="15"/>
        <v>13.248175182481752</v>
      </c>
      <c r="G182" s="277">
        <f t="shared" si="16"/>
        <v>52250</v>
      </c>
      <c r="H182" s="275">
        <v>5</v>
      </c>
      <c r="I182" s="207">
        <f t="shared" si="19"/>
        <v>5</v>
      </c>
      <c r="J182" s="214">
        <f t="shared" si="20"/>
        <v>0.18248175182481752</v>
      </c>
      <c r="K182" s="218">
        <f t="shared" si="17"/>
        <v>3.3860664375</v>
      </c>
      <c r="L182" s="208">
        <f t="shared" si="18"/>
        <v>18.546249690299067</v>
      </c>
      <c r="M182" s="219">
        <v>54.177063</v>
      </c>
    </row>
    <row r="183" spans="1:13" s="8" customFormat="1" ht="15">
      <c r="A183" s="193" t="s">
        <v>173</v>
      </c>
      <c r="B183" s="179">
        <v>2950</v>
      </c>
      <c r="C183" s="284">
        <f>Volume!J183</f>
        <v>66.5</v>
      </c>
      <c r="D183" s="318">
        <v>11.19</v>
      </c>
      <c r="E183" s="206">
        <f t="shared" si="14"/>
        <v>33010.5</v>
      </c>
      <c r="F183" s="211">
        <f t="shared" si="15"/>
        <v>16.827067669172934</v>
      </c>
      <c r="G183" s="277">
        <f t="shared" si="16"/>
        <v>42819.25</v>
      </c>
      <c r="H183" s="275">
        <v>5</v>
      </c>
      <c r="I183" s="207">
        <f t="shared" si="19"/>
        <v>14.515</v>
      </c>
      <c r="J183" s="214">
        <f t="shared" si="20"/>
        <v>0.21827067669172934</v>
      </c>
      <c r="K183" s="218">
        <f t="shared" si="17"/>
        <v>2.736723</v>
      </c>
      <c r="L183" s="208">
        <f t="shared" si="18"/>
        <v>14.989649207432107</v>
      </c>
      <c r="M183" s="219">
        <v>43.787568</v>
      </c>
    </row>
    <row r="184" spans="1:13" s="7" customFormat="1" ht="15">
      <c r="A184" s="193" t="s">
        <v>302</v>
      </c>
      <c r="B184" s="179">
        <v>200</v>
      </c>
      <c r="C184" s="284">
        <f>Volume!J184</f>
        <v>803.4</v>
      </c>
      <c r="D184" s="318">
        <v>88.38</v>
      </c>
      <c r="E184" s="206">
        <f t="shared" si="14"/>
        <v>17676</v>
      </c>
      <c r="F184" s="211">
        <f t="shared" si="15"/>
        <v>11.000746825989543</v>
      </c>
      <c r="G184" s="277">
        <f t="shared" si="16"/>
        <v>25710</v>
      </c>
      <c r="H184" s="275">
        <v>5</v>
      </c>
      <c r="I184" s="207">
        <f t="shared" si="19"/>
        <v>128.55</v>
      </c>
      <c r="J184" s="214">
        <f t="shared" si="20"/>
        <v>0.16000746825989545</v>
      </c>
      <c r="K184" s="218">
        <f t="shared" si="17"/>
        <v>2.5993168125</v>
      </c>
      <c r="L184" s="208">
        <f t="shared" si="18"/>
        <v>14.237044523086764</v>
      </c>
      <c r="M184" s="219">
        <v>41.589069</v>
      </c>
    </row>
    <row r="185" spans="1:13" s="7" customFormat="1" ht="15">
      <c r="A185" s="193" t="s">
        <v>82</v>
      </c>
      <c r="B185" s="179">
        <v>2100</v>
      </c>
      <c r="C185" s="284">
        <f>Volume!J185</f>
        <v>121.55</v>
      </c>
      <c r="D185" s="318">
        <v>15.14</v>
      </c>
      <c r="E185" s="206">
        <f t="shared" si="14"/>
        <v>31794</v>
      </c>
      <c r="F185" s="211">
        <f t="shared" si="15"/>
        <v>12.455779514603044</v>
      </c>
      <c r="G185" s="277">
        <f t="shared" si="16"/>
        <v>44556.75</v>
      </c>
      <c r="H185" s="275">
        <v>5</v>
      </c>
      <c r="I185" s="207">
        <f t="shared" si="19"/>
        <v>21.2175</v>
      </c>
      <c r="J185" s="214">
        <f t="shared" si="20"/>
        <v>0.17455779514603045</v>
      </c>
      <c r="K185" s="218">
        <f t="shared" si="17"/>
        <v>3.184963</v>
      </c>
      <c r="L185" s="208">
        <f t="shared" si="18"/>
        <v>17.444760799193265</v>
      </c>
      <c r="M185" s="219">
        <v>50.959408</v>
      </c>
    </row>
    <row r="186" spans="1:13" s="7" customFormat="1" ht="15">
      <c r="A186" s="193" t="s">
        <v>432</v>
      </c>
      <c r="B186" s="179">
        <v>700</v>
      </c>
      <c r="C186" s="284">
        <f>Volume!J186</f>
        <v>274.65</v>
      </c>
      <c r="D186" s="318">
        <v>30</v>
      </c>
      <c r="E186" s="206">
        <f t="shared" si="14"/>
        <v>21000</v>
      </c>
      <c r="F186" s="211">
        <f t="shared" si="15"/>
        <v>10.922992900054616</v>
      </c>
      <c r="G186" s="277">
        <f t="shared" si="16"/>
        <v>30612.75</v>
      </c>
      <c r="H186" s="275">
        <v>5</v>
      </c>
      <c r="I186" s="207">
        <f t="shared" si="19"/>
        <v>43.7325</v>
      </c>
      <c r="J186" s="214">
        <f t="shared" si="20"/>
        <v>0.15922992900054617</v>
      </c>
      <c r="K186" s="218">
        <f t="shared" si="17"/>
        <v>2.865625</v>
      </c>
      <c r="L186" s="208">
        <f t="shared" si="18"/>
        <v>15.695674538507417</v>
      </c>
      <c r="M186" s="219">
        <v>45.85</v>
      </c>
    </row>
    <row r="187" spans="1:13" s="7" customFormat="1" ht="15">
      <c r="A187" s="193" t="s">
        <v>433</v>
      </c>
      <c r="B187" s="179">
        <v>450</v>
      </c>
      <c r="C187" s="284">
        <f>Volume!J187</f>
        <v>539.25</v>
      </c>
      <c r="D187" s="318">
        <v>101.61</v>
      </c>
      <c r="E187" s="206">
        <f t="shared" si="14"/>
        <v>45724.5</v>
      </c>
      <c r="F187" s="211">
        <f t="shared" si="15"/>
        <v>18.842837273991655</v>
      </c>
      <c r="G187" s="277">
        <f t="shared" si="16"/>
        <v>59726.12625</v>
      </c>
      <c r="H187" s="275">
        <v>5.77</v>
      </c>
      <c r="I187" s="207">
        <f t="shared" si="19"/>
        <v>132.724725</v>
      </c>
      <c r="J187" s="214">
        <f t="shared" si="20"/>
        <v>0.24612837273991656</v>
      </c>
      <c r="K187" s="218">
        <f t="shared" si="17"/>
        <v>4.4</v>
      </c>
      <c r="L187" s="208">
        <f t="shared" si="18"/>
        <v>24.09979253022731</v>
      </c>
      <c r="M187" s="219">
        <v>70.4</v>
      </c>
    </row>
    <row r="188" spans="1:13" s="8" customFormat="1" ht="15">
      <c r="A188" s="193" t="s">
        <v>153</v>
      </c>
      <c r="B188" s="179">
        <v>450</v>
      </c>
      <c r="C188" s="284">
        <f>Volume!J188</f>
        <v>569.9</v>
      </c>
      <c r="D188" s="318">
        <v>62.02</v>
      </c>
      <c r="E188" s="206">
        <f t="shared" si="14"/>
        <v>27909</v>
      </c>
      <c r="F188" s="211">
        <f t="shared" si="15"/>
        <v>10.882610984383225</v>
      </c>
      <c r="G188" s="277">
        <f t="shared" si="16"/>
        <v>40731.75</v>
      </c>
      <c r="H188" s="275">
        <v>5</v>
      </c>
      <c r="I188" s="207">
        <f t="shared" si="19"/>
        <v>90.515</v>
      </c>
      <c r="J188" s="214">
        <f t="shared" si="20"/>
        <v>0.15882610984383225</v>
      </c>
      <c r="K188" s="218">
        <f t="shared" si="17"/>
        <v>2.238566375</v>
      </c>
      <c r="L188" s="208">
        <f t="shared" si="18"/>
        <v>12.261133000600688</v>
      </c>
      <c r="M188" s="219">
        <v>35.817062</v>
      </c>
    </row>
    <row r="189" spans="1:13" s="7" customFormat="1" ht="15">
      <c r="A189" s="193" t="s">
        <v>154</v>
      </c>
      <c r="B189" s="179">
        <v>6900</v>
      </c>
      <c r="C189" s="284">
        <f>Volume!J189</f>
        <v>47.6</v>
      </c>
      <c r="D189" s="318">
        <v>6.86</v>
      </c>
      <c r="E189" s="206">
        <f t="shared" si="14"/>
        <v>47334</v>
      </c>
      <c r="F189" s="211">
        <f t="shared" si="15"/>
        <v>14.411764705882355</v>
      </c>
      <c r="G189" s="277">
        <f t="shared" si="16"/>
        <v>63756</v>
      </c>
      <c r="H189" s="275">
        <v>5</v>
      </c>
      <c r="I189" s="207">
        <f t="shared" si="19"/>
        <v>9.24</v>
      </c>
      <c r="J189" s="214">
        <f t="shared" si="20"/>
        <v>0.19411764705882353</v>
      </c>
      <c r="K189" s="218">
        <f t="shared" si="17"/>
        <v>2.8847229375</v>
      </c>
      <c r="L189" s="208">
        <f t="shared" si="18"/>
        <v>15.800278250213154</v>
      </c>
      <c r="M189" s="219">
        <v>46.155567</v>
      </c>
    </row>
    <row r="190" spans="1:13" s="7" customFormat="1" ht="15">
      <c r="A190" s="193" t="s">
        <v>303</v>
      </c>
      <c r="B190" s="179">
        <v>3600</v>
      </c>
      <c r="C190" s="284">
        <f>Volume!J190</f>
        <v>93</v>
      </c>
      <c r="D190" s="318">
        <v>10.7</v>
      </c>
      <c r="E190" s="206">
        <f t="shared" si="14"/>
        <v>38520</v>
      </c>
      <c r="F190" s="211">
        <f t="shared" si="15"/>
        <v>11.505376344086022</v>
      </c>
      <c r="G190" s="277">
        <f t="shared" si="16"/>
        <v>55260</v>
      </c>
      <c r="H190" s="275">
        <v>5</v>
      </c>
      <c r="I190" s="207">
        <f t="shared" si="19"/>
        <v>15.35</v>
      </c>
      <c r="J190" s="214">
        <f t="shared" si="20"/>
        <v>0.1650537634408602</v>
      </c>
      <c r="K190" s="218">
        <f t="shared" si="17"/>
        <v>3.3780660625</v>
      </c>
      <c r="L190" s="208">
        <f t="shared" si="18"/>
        <v>18.50242983173906</v>
      </c>
      <c r="M190" s="219">
        <v>54.049057</v>
      </c>
    </row>
    <row r="191" spans="1:13" s="8" customFormat="1" ht="15">
      <c r="A191" s="193" t="s">
        <v>155</v>
      </c>
      <c r="B191" s="179">
        <v>525</v>
      </c>
      <c r="C191" s="284">
        <f>Volume!J191</f>
        <v>472.8</v>
      </c>
      <c r="D191" s="318">
        <v>52.72</v>
      </c>
      <c r="E191" s="206">
        <f t="shared" si="14"/>
        <v>27678</v>
      </c>
      <c r="F191" s="211">
        <f t="shared" si="15"/>
        <v>11.150592216582064</v>
      </c>
      <c r="G191" s="277">
        <f t="shared" si="16"/>
        <v>40089</v>
      </c>
      <c r="H191" s="275">
        <v>5</v>
      </c>
      <c r="I191" s="207">
        <f t="shared" si="19"/>
        <v>76.36</v>
      </c>
      <c r="J191" s="214">
        <f t="shared" si="20"/>
        <v>0.16150592216582063</v>
      </c>
      <c r="K191" s="218">
        <f t="shared" si="17"/>
        <v>2.8725259375</v>
      </c>
      <c r="L191" s="208">
        <f t="shared" si="18"/>
        <v>15.733472529874248</v>
      </c>
      <c r="M191" s="219">
        <v>45.960415</v>
      </c>
    </row>
    <row r="192" spans="1:13" s="7" customFormat="1" ht="15">
      <c r="A192" s="193" t="s">
        <v>38</v>
      </c>
      <c r="B192" s="179">
        <v>600</v>
      </c>
      <c r="C192" s="284">
        <f>Volume!J192</f>
        <v>545.4</v>
      </c>
      <c r="D192" s="318">
        <v>57.37</v>
      </c>
      <c r="E192" s="206">
        <f t="shared" si="14"/>
        <v>34422</v>
      </c>
      <c r="F192" s="211">
        <f t="shared" si="15"/>
        <v>10.518885221855518</v>
      </c>
      <c r="G192" s="277">
        <f t="shared" si="16"/>
        <v>50784</v>
      </c>
      <c r="H192" s="275">
        <v>5</v>
      </c>
      <c r="I192" s="207">
        <f t="shared" si="19"/>
        <v>84.64</v>
      </c>
      <c r="J192" s="214">
        <f t="shared" si="20"/>
        <v>0.1551888522185552</v>
      </c>
      <c r="K192" s="218">
        <f t="shared" si="17"/>
        <v>2.2368231875</v>
      </c>
      <c r="L192" s="208">
        <f t="shared" si="18"/>
        <v>12.251585169443578</v>
      </c>
      <c r="M192" s="219">
        <v>35.789171</v>
      </c>
    </row>
    <row r="193" spans="1:13" s="8" customFormat="1" ht="15">
      <c r="A193" s="193" t="s">
        <v>156</v>
      </c>
      <c r="B193" s="179">
        <v>600</v>
      </c>
      <c r="C193" s="284">
        <f>Volume!J193</f>
        <v>414.4</v>
      </c>
      <c r="D193" s="318">
        <v>45.35</v>
      </c>
      <c r="E193" s="206">
        <f t="shared" si="14"/>
        <v>27210</v>
      </c>
      <c r="F193" s="211">
        <f t="shared" si="15"/>
        <v>10.94353281853282</v>
      </c>
      <c r="G193" s="277">
        <f t="shared" si="16"/>
        <v>39642</v>
      </c>
      <c r="H193" s="275">
        <v>5</v>
      </c>
      <c r="I193" s="207">
        <f t="shared" si="19"/>
        <v>66.07</v>
      </c>
      <c r="J193" s="214">
        <f t="shared" si="20"/>
        <v>0.15943532818532818</v>
      </c>
      <c r="K193" s="218">
        <f t="shared" si="17"/>
        <v>2.1191735</v>
      </c>
      <c r="L193" s="208">
        <f t="shared" si="18"/>
        <v>11.607191292171741</v>
      </c>
      <c r="M193" s="219">
        <v>33.906776</v>
      </c>
    </row>
    <row r="194" spans="1:13" s="7" customFormat="1" ht="15">
      <c r="A194" s="193" t="s">
        <v>395</v>
      </c>
      <c r="B194" s="179">
        <v>700</v>
      </c>
      <c r="C194" s="284">
        <f>Volume!J194</f>
        <v>287.2</v>
      </c>
      <c r="D194" s="318">
        <v>43.58</v>
      </c>
      <c r="E194" s="206">
        <f t="shared" si="14"/>
        <v>30506</v>
      </c>
      <c r="F194" s="211">
        <f t="shared" si="15"/>
        <v>15.17409470752089</v>
      </c>
      <c r="G194" s="277">
        <f t="shared" si="16"/>
        <v>40558</v>
      </c>
      <c r="H194" s="275">
        <v>5</v>
      </c>
      <c r="I194" s="207">
        <f t="shared" si="19"/>
        <v>57.94</v>
      </c>
      <c r="J194" s="214">
        <f t="shared" si="20"/>
        <v>0.20174094707520893</v>
      </c>
      <c r="K194" s="218">
        <f t="shared" si="17"/>
        <v>3.3919564375</v>
      </c>
      <c r="L194" s="208">
        <f t="shared" si="18"/>
        <v>18.578510548936123</v>
      </c>
      <c r="M194" s="219">
        <v>54.271303</v>
      </c>
    </row>
    <row r="195" spans="3:13" ht="14.25">
      <c r="C195" s="2"/>
      <c r="D195" s="111"/>
      <c r="H195" s="275"/>
      <c r="M195" s="71"/>
    </row>
    <row r="196" spans="3:13" ht="14.25">
      <c r="C196" s="2"/>
      <c r="D196" s="112"/>
      <c r="F196" s="67"/>
      <c r="H196" s="275"/>
      <c r="M196" s="71"/>
    </row>
    <row r="197" spans="3:13" ht="12.75">
      <c r="C197" s="2"/>
      <c r="D197" s="113"/>
      <c r="M197" s="71"/>
    </row>
    <row r="198" spans="3:13" ht="12.75">
      <c r="C198" s="2"/>
      <c r="D198" s="113"/>
      <c r="M198" s="1"/>
    </row>
    <row r="199" spans="3:13" ht="12.75">
      <c r="C199" s="2"/>
      <c r="D199" s="113"/>
      <c r="M199" s="1"/>
    </row>
    <row r="200" spans="3:13" ht="12.75">
      <c r="C200" s="2"/>
      <c r="D200" s="113"/>
      <c r="M200" s="1"/>
    </row>
    <row r="201" spans="3:13" ht="12.75">
      <c r="C201" s="2"/>
      <c r="D201" s="113"/>
      <c r="M201" s="1"/>
    </row>
    <row r="202" spans="3:13" ht="12.75">
      <c r="C202" s="2"/>
      <c r="D202" s="113"/>
      <c r="E202" s="2"/>
      <c r="F202" s="5"/>
      <c r="M202" s="1"/>
    </row>
    <row r="203" spans="3:13" ht="12.75">
      <c r="C203" s="2"/>
      <c r="D203" s="113"/>
      <c r="M203" s="1"/>
    </row>
    <row r="204" spans="3:13" ht="12.75">
      <c r="C204" s="2"/>
      <c r="D204" s="112"/>
      <c r="M204" s="1"/>
    </row>
    <row r="205" spans="3:13" ht="12.75">
      <c r="C205" s="2"/>
      <c r="D205" s="112"/>
      <c r="M205" s="1"/>
    </row>
    <row r="206" spans="3:13" ht="12.75">
      <c r="C206" s="2"/>
      <c r="D206" s="112"/>
      <c r="M206" s="1"/>
    </row>
    <row r="207" spans="3:13" ht="12.75">
      <c r="C207" s="2"/>
      <c r="D207" s="112"/>
      <c r="M207" s="1"/>
    </row>
    <row r="208" spans="3:13" ht="12.75">
      <c r="C208" s="2"/>
      <c r="D208" s="112"/>
      <c r="M208" s="1"/>
    </row>
    <row r="209" spans="1:13" ht="12.75">
      <c r="A209" s="76"/>
      <c r="C209" s="2"/>
      <c r="D209" s="112"/>
      <c r="M209" s="1"/>
    </row>
    <row r="210" spans="3:13" ht="12.75">
      <c r="C210" s="2"/>
      <c r="D210" s="112"/>
      <c r="M210" s="1"/>
    </row>
    <row r="211" spans="3:13" ht="12.75">
      <c r="C211" s="2"/>
      <c r="D211" s="112"/>
      <c r="M211" s="1"/>
    </row>
    <row r="212" spans="3:13" ht="12.75">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M226" s="1"/>
    </row>
    <row r="227" spans="3:13" ht="12.75">
      <c r="C227" s="2"/>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2"/>
    </row>
    <row r="480" ht="12.75">
      <c r="M480" s="2"/>
    </row>
    <row r="481" ht="12.75">
      <c r="M481" s="2"/>
    </row>
    <row r="482" ht="12.75">
      <c r="M482" s="2"/>
    </row>
    <row r="483" ht="12.75">
      <c r="M483" s="2"/>
    </row>
    <row r="484" ht="12.75">
      <c r="M484"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2007-06-07T12:57:58Z</dcterms:modified>
  <cp:category/>
  <cp:version/>
  <cp:contentType/>
  <cp:contentStatus/>
</cp:coreProperties>
</file>