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753" activeTab="0"/>
  </bookViews>
  <sheets>
    <sheet name="Snap shot" sheetId="1" r:id="rId1"/>
    <sheet name="Open Int." sheetId="2" r:id="rId2"/>
    <sheet name="Volume" sheetId="3" r:id="rId3"/>
    <sheet name="Nifty Basket" sheetId="4" r:id="rId4"/>
    <sheet name="PCR" sheetId="5" r:id="rId5"/>
    <sheet name="Basis" sheetId="6" r:id="rId6"/>
    <sheet name="Position Limit" sheetId="7" r:id="rId7"/>
    <sheet name="Margin &amp; Volatility" sheetId="8" r:id="rId8"/>
    <sheet name="General Info" sheetId="9" r:id="rId9"/>
  </sheets>
  <definedNames/>
  <calcPr fullCalcOnLoad="1" refMode="R1C1"/>
</workbook>
</file>

<file path=xl/comments7.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8.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<sst xmlns="http://schemas.openxmlformats.org/spreadsheetml/2006/main" count="1101" uniqueCount="280">
  <si>
    <t>ACC</t>
  </si>
  <si>
    <t>BHEL</t>
  </si>
  <si>
    <t>BPCL</t>
  </si>
  <si>
    <t>CIPLA</t>
  </si>
  <si>
    <t>HDFC</t>
  </si>
  <si>
    <t>HINDALC0</t>
  </si>
  <si>
    <t>ITC</t>
  </si>
  <si>
    <t>M&amp;M</t>
  </si>
  <si>
    <t>MTNL</t>
  </si>
  <si>
    <t>NIFTY</t>
  </si>
  <si>
    <t>Futures</t>
  </si>
  <si>
    <t>Total</t>
  </si>
  <si>
    <t>Index / Scrip</t>
  </si>
  <si>
    <t>Today</t>
  </si>
  <si>
    <t>Previous</t>
  </si>
  <si>
    <t>Market Lot</t>
  </si>
  <si>
    <t>Bajaj Auto</t>
  </si>
  <si>
    <t>HLL</t>
  </si>
  <si>
    <t>HPCL</t>
  </si>
  <si>
    <t>SBI</t>
  </si>
  <si>
    <t>%</t>
  </si>
  <si>
    <t>Daily (%)</t>
  </si>
  <si>
    <t>30 Days (%)</t>
  </si>
  <si>
    <t>Tata Tea</t>
  </si>
  <si>
    <t>Annual (%)</t>
  </si>
  <si>
    <t>Volume</t>
  </si>
  <si>
    <t>Call</t>
  </si>
  <si>
    <t>Put</t>
  </si>
  <si>
    <t>Dr. Reddy</t>
  </si>
  <si>
    <t>Gujarat Ambuja</t>
  </si>
  <si>
    <t>Infosys</t>
  </si>
  <si>
    <t>Ranbaxy</t>
  </si>
  <si>
    <t>RIL</t>
  </si>
  <si>
    <t>Satyam</t>
  </si>
  <si>
    <t>Tata Power</t>
  </si>
  <si>
    <t>Grasim</t>
  </si>
  <si>
    <t>Remarks</t>
  </si>
  <si>
    <t>Position Limit and Current Open Interest</t>
  </si>
  <si>
    <t>Index/Scrip</t>
  </si>
  <si>
    <t>Current Open Interest (Cr)</t>
  </si>
  <si>
    <t>Current Open Interest as % of Market-wide Limit</t>
  </si>
  <si>
    <t>Market-wide Limit</t>
  </si>
  <si>
    <t>Margin and Volatility</t>
  </si>
  <si>
    <t>Settlement/  Closing Price</t>
  </si>
  <si>
    <t>Histroical Volatility</t>
  </si>
  <si>
    <t>Per Contract</t>
  </si>
  <si>
    <t>BEL</t>
  </si>
  <si>
    <t>HERO HONDA</t>
  </si>
  <si>
    <t>HCL TECH</t>
  </si>
  <si>
    <t>ICICI Bank</t>
  </si>
  <si>
    <t>IPCL</t>
  </si>
  <si>
    <t>NALCO</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</si>
  <si>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</si>
  <si>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</si>
  <si>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</si>
  <si>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</si>
  <si>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</si>
  <si>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</si>
  <si>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</si>
  <si>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</si>
  <si>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</si>
  <si>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</si>
  <si>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</si>
  <si>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</si>
  <si>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</si>
  <si>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</si>
  <si>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</si>
  <si>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</si>
  <si>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</si>
  <si>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</si>
  <si>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</si>
  <si>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</si>
  <si>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</si>
  <si>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</si>
  <si>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</si>
  <si>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</si>
  <si>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</si>
  <si>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</si>
  <si>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</si>
  <si>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</si>
  <si>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</si>
  <si>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</si>
  <si>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</si>
  <si>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</si>
  <si>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</si>
  <si>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</si>
  <si>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</si>
  <si>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</si>
  <si>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</si>
  <si>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</si>
  <si>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</si>
  <si>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</si>
  <si>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</si>
  <si>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</si>
  <si>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</si>
  <si>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</si>
  <si>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</si>
  <si>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</si>
  <si>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</si>
  <si>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</si>
  <si>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</si>
  <si>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</si>
  <si>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</si>
  <si>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</si>
  <si>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</si>
  <si>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</si>
  <si>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</si>
  <si>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</si>
  <si>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</si>
  <si>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</si>
  <si>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</si>
  <si>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Tata Motors</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</si>
  <si>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</si>
  <si>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</si>
  <si>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</si>
  <si>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</si>
  <si>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</si>
  <si>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</si>
  <si>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</si>
  <si>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</si>
  <si>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</si>
  <si>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</si>
  <si>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</si>
  <si>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</si>
  <si>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</si>
  <si>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</si>
  <si>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</si>
  <si>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</si>
  <si>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</si>
  <si>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</si>
  <si>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</si>
  <si>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</si>
  <si>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</si>
  <si>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</si>
  <si>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</si>
  <si>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</si>
  <si>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</si>
  <si>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</si>
  <si>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</si>
  <si>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</si>
  <si>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</si>
  <si>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</si>
  <si>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</si>
  <si>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</si>
  <si>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</si>
  <si>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</si>
  <si>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</si>
  <si>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</si>
  <si>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</si>
  <si>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</si>
  <si>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</si>
  <si>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</si>
  <si>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</si>
  <si>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</si>
  <si>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</si>
  <si>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</si>
  <si>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</si>
  <si>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CHENNPETRO</t>
  </si>
  <si>
    <t>COCHINREFN</t>
  </si>
  <si>
    <t>Dabur</t>
  </si>
  <si>
    <t>GESHIPPING</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</si>
  <si>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</si>
  <si>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</si>
  <si>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</si>
  <si>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</si>
  <si>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</si>
  <si>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</si>
  <si>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</si>
  <si>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</si>
  <si>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</si>
  <si>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</si>
  <si>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</si>
  <si>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</si>
  <si>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</si>
  <si>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</si>
  <si>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</si>
  <si>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</si>
  <si>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</si>
  <si>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</si>
  <si>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</si>
  <si>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</si>
  <si>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</si>
  <si>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</si>
  <si>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</si>
  <si>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</si>
  <si>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</si>
  <si>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</si>
  <si>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</si>
  <si>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</si>
  <si>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</si>
  <si>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</si>
  <si>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</si>
  <si>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MPHASISBFL</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</si>
  <si>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</si>
  <si>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</si>
  <si>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</si>
  <si>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</si>
  <si>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</si>
  <si>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</si>
  <si>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</si>
  <si>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</si>
  <si>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</si>
  <si>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</si>
  <si>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</si>
  <si>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</si>
  <si>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</si>
  <si>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</si>
  <si>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</si>
  <si>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</si>
  <si>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</si>
  <si>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</si>
  <si>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</si>
  <si>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</si>
  <si>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</si>
  <si>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</si>
  <si>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</si>
  <si>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</si>
  <si>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</si>
  <si>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</si>
  <si>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</si>
  <si>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</si>
  <si>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</si>
  <si>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</si>
  <si>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</si>
  <si>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</si>
  <si>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</si>
  <si>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</si>
  <si>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</si>
  <si>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</si>
  <si>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</si>
  <si>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</si>
  <si>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</si>
  <si>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</si>
  <si>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ZEETELE</t>
  </si>
  <si>
    <t>Sail</t>
  </si>
  <si>
    <t>Nifty</t>
  </si>
  <si>
    <t>Lot Size</t>
  </si>
  <si>
    <t>SUNTV</t>
  </si>
  <si>
    <t>July</t>
  </si>
  <si>
    <t>Margin</t>
  </si>
  <si>
    <t>RPL</t>
  </si>
  <si>
    <t>Todays Price</t>
  </si>
  <si>
    <t>COLGATE</t>
  </si>
  <si>
    <t>DABUR</t>
  </si>
  <si>
    <t>ESCORTS</t>
  </si>
  <si>
    <t>GLAXO</t>
  </si>
  <si>
    <t>GRASIM</t>
  </si>
  <si>
    <t>MARUTI</t>
  </si>
  <si>
    <t>PATNI</t>
  </si>
  <si>
    <t>POLARIS</t>
  </si>
  <si>
    <t>PUNJLLOYD</t>
  </si>
  <si>
    <t>RANBAXY</t>
  </si>
  <si>
    <t>SIEMENS</t>
  </si>
  <si>
    <t>SUZLON</t>
  </si>
  <si>
    <t>TATAPOWER</t>
  </si>
  <si>
    <t>TITAN</t>
  </si>
  <si>
    <t>Aug</t>
  </si>
  <si>
    <t>BHARTIARTL</t>
  </si>
  <si>
    <t>AGM/DIVIDEND-25%</t>
  </si>
  <si>
    <t>AGM/DIV-RS.2.50/- PER SH</t>
  </si>
  <si>
    <t>AGM/DIV-RS.8.50/- PER SH</t>
  </si>
  <si>
    <t xml:space="preserve">AGM/DIVIDEND-30%         </t>
  </si>
  <si>
    <t>AGM/DIVIDEND-85%</t>
  </si>
  <si>
    <t>DIVIDEND-100%</t>
  </si>
  <si>
    <t>AGM/DIV-RS.2.65/- PER SH</t>
  </si>
  <si>
    <t>DIVIDEND-RS.1.50/- PER SH</t>
  </si>
  <si>
    <t>BONUS 1:1</t>
  </si>
  <si>
    <t>DIVIDEND-130%</t>
  </si>
  <si>
    <t>DIVIDEND-RS.2.20/- PER SH</t>
  </si>
  <si>
    <t>DIVIDEND-18%</t>
  </si>
  <si>
    <t>AGM/FINAL DIVIDEND-100%</t>
  </si>
  <si>
    <t>AGM/DIVIDEND-60%</t>
  </si>
  <si>
    <t>AGM/DIVIDEND-10%</t>
  </si>
  <si>
    <t>DIVIDEND-150%</t>
  </si>
  <si>
    <t>AGM/DIV-RS.12/- PER SH</t>
  </si>
  <si>
    <t>AGM</t>
  </si>
  <si>
    <t>Sept</t>
  </si>
  <si>
    <t>AGM/DIVIDEND-120%</t>
  </si>
  <si>
    <t>AGM/DIVIDEND-20%</t>
  </si>
  <si>
    <t>Derivatives Info Kit for 7 July, 2006</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</si>
</sst>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s>
  <fonts count="38">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10"/>
      <color indexed="10"/>
      <name val="Trebuchet MS"/>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b/>
      <sz val="8"/>
      <color indexed="53"/>
      <name val="Trebuchet MS"/>
      <family val="2"/>
    </font>
    <font>
      <sz val="8"/>
      <color indexed="14"/>
      <name val="Trebuchet MS"/>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9">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thin"/>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medium"/>
      <right style="medium"/>
      <top>
        <color indexed="63"/>
      </top>
      <bottom style="thin"/>
    </border>
    <border>
      <left>
        <color indexed="63"/>
      </left>
      <right>
        <color indexed="63"/>
      </right>
      <top>
        <color indexed="63"/>
      </top>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color indexed="63"/>
      </top>
      <bottom style="thin"/>
    </border>
    <border>
      <left>
        <color indexed="63"/>
      </left>
      <right style="thin"/>
      <top style="medium"/>
      <bottom style="medium"/>
    </border>
    <border>
      <left>
        <color indexed="63"/>
      </left>
      <right>
        <color indexed="63"/>
      </right>
      <top>
        <color indexed="63"/>
      </top>
      <bottom style="thin"/>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516">
    <xf numFmtId="0" fontId="0" fillId="0" borderId="0" xfId="0" applyAlignment="1">
      <alignment/>
    </xf>
    <xf numFmtId="0" fontId="3" fillId="0" borderId="0" xfId="0" applyFont="1"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0" fontId="15" fillId="3" borderId="5" xfId="0" applyFont="1" applyFill="1" applyBorder="1" applyAlignment="1">
      <alignment horizontal="center"/>
    </xf>
    <xf numFmtId="1" fontId="15" fillId="3" borderId="5" xfId="0" applyNumberFormat="1" applyFont="1" applyFill="1" applyBorder="1" applyAlignment="1">
      <alignment horizontal="center"/>
    </xf>
    <xf numFmtId="2" fontId="24" fillId="3" borderId="4" xfId="0" applyNumberFormat="1" applyFont="1" applyFill="1" applyBorder="1" applyAlignment="1">
      <alignment horizontal="center"/>
    </xf>
    <xf numFmtId="2" fontId="24" fillId="3" borderId="6" xfId="0" applyNumberFormat="1" applyFont="1" applyFill="1" applyBorder="1" applyAlignment="1">
      <alignment horizontal="center"/>
    </xf>
    <xf numFmtId="0" fontId="24" fillId="3" borderId="7" xfId="0" applyFont="1" applyFill="1" applyBorder="1" applyAlignment="1">
      <alignment horizontal="right"/>
    </xf>
    <xf numFmtId="0" fontId="18" fillId="2" borderId="5"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179" fontId="8" fillId="0" borderId="0" xfId="0" applyNumberFormat="1" applyFont="1" applyAlignment="1">
      <alignment/>
    </xf>
    <xf numFmtId="0" fontId="18" fillId="2" borderId="7" xfId="0" applyFont="1" applyFill="1" applyBorder="1" applyAlignment="1">
      <alignment horizontal="center" wrapText="1"/>
    </xf>
    <xf numFmtId="2" fontId="18" fillId="2" borderId="6"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0" fontId="3" fillId="0" borderId="0" xfId="0" applyFont="1" applyBorder="1" applyAlignment="1">
      <alignment horizontal="righ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195" fontId="13" fillId="0" borderId="0" xfId="0" applyNumberFormat="1" applyFont="1" applyFill="1" applyAlignment="1">
      <alignment horizontal="righ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lef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3"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0" fontId="8" fillId="0" borderId="0" xfId="0" applyFont="1" applyFill="1" applyBorder="1" applyAlignment="1">
      <alignment/>
    </xf>
    <xf numFmtId="2" fontId="18" fillId="2" borderId="6" xfId="0" applyNumberFormat="1" applyFont="1" applyFill="1" applyBorder="1" applyAlignment="1">
      <alignment horizontal="center"/>
    </xf>
    <xf numFmtId="0" fontId="18" fillId="2" borderId="7"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5" fillId="3" borderId="5" xfId="22" applyFont="1" applyFill="1" applyBorder="1" applyAlignment="1">
      <alignment horizontal="center"/>
    </xf>
    <xf numFmtId="9" fontId="18" fillId="2" borderId="7" xfId="22" applyFont="1" applyFill="1" applyBorder="1" applyAlignment="1">
      <alignment horizontal="center" wrapText="1"/>
    </xf>
    <xf numFmtId="9" fontId="0" fillId="0" borderId="0" xfId="22" applyBorder="1" applyAlignment="1">
      <alignment horizontal="center"/>
    </xf>
    <xf numFmtId="2" fontId="12" fillId="0" borderId="18" xfId="0" applyNumberFormat="1" applyFont="1" applyBorder="1" applyAlignment="1">
      <alignment horizontal="right"/>
    </xf>
    <xf numFmtId="0" fontId="12" fillId="0" borderId="18" xfId="0" applyFont="1" applyBorder="1" applyAlignment="1">
      <alignment horizontal="center" wrapText="1"/>
    </xf>
    <xf numFmtId="0" fontId="12" fillId="0" borderId="19" xfId="0" applyFont="1" applyBorder="1" applyAlignment="1">
      <alignment horizontal="center" wrapText="1"/>
    </xf>
    <xf numFmtId="1" fontId="15" fillId="3" borderId="11" xfId="0" applyNumberFormat="1" applyFont="1" applyFill="1" applyBorder="1" applyAlignment="1">
      <alignment horizontal="center"/>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20"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9" fontId="0" fillId="0" borderId="0" xfId="22" applyBorder="1" applyAlignment="1">
      <alignment horizontal="right"/>
    </xf>
    <xf numFmtId="1" fontId="18" fillId="2" borderId="21"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5" fillId="0" borderId="0" xfId="22" applyFont="1" applyFill="1" applyBorder="1" applyAlignment="1">
      <alignment/>
    </xf>
    <xf numFmtId="0" fontId="36" fillId="0" borderId="0" xfId="0" applyFont="1" applyAlignment="1">
      <alignment/>
    </xf>
    <xf numFmtId="2" fontId="36" fillId="0" borderId="0" xfId="0" applyNumberFormat="1" applyFont="1" applyAlignment="1">
      <alignment horizontal="right"/>
    </xf>
    <xf numFmtId="9" fontId="36" fillId="0" borderId="0" xfId="22" applyFont="1" applyAlignment="1">
      <alignment/>
    </xf>
    <xf numFmtId="0" fontId="16" fillId="0" borderId="0" xfId="0" applyFont="1" applyBorder="1" applyAlignment="1">
      <alignment/>
    </xf>
    <xf numFmtId="0" fontId="18" fillId="2" borderId="2" xfId="0" applyFont="1" applyFill="1" applyBorder="1" applyAlignment="1">
      <alignment horizontal="center"/>
    </xf>
    <xf numFmtId="10" fontId="12" fillId="0" borderId="22" xfId="22" applyNumberFormat="1" applyFont="1" applyBorder="1" applyAlignment="1">
      <alignment/>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10" fontId="12" fillId="0" borderId="23" xfId="22" applyNumberFormat="1" applyFont="1" applyBorder="1" applyAlignment="1">
      <alignmen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4" xfId="0" applyNumberFormat="1" applyFont="1" applyBorder="1" applyAlignment="1">
      <alignment horizontal="right"/>
    </xf>
    <xf numFmtId="1" fontId="3" fillId="0" borderId="25" xfId="0" applyNumberFormat="1" applyFont="1" applyBorder="1" applyAlignment="1">
      <alignment/>
    </xf>
    <xf numFmtId="1" fontId="3" fillId="0" borderId="26"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2" fontId="12" fillId="0" borderId="25" xfId="0" applyNumberFormat="1" applyFont="1" applyBorder="1" applyAlignment="1">
      <alignment horizontal="right"/>
    </xf>
    <xf numFmtId="0" fontId="18" fillId="0" borderId="0" xfId="0" applyFont="1" applyFill="1" applyBorder="1" applyAlignment="1">
      <alignment/>
    </xf>
    <xf numFmtId="0" fontId="31" fillId="0" borderId="0" xfId="0" applyFont="1" applyFill="1" applyBorder="1" applyAlignment="1">
      <alignment/>
    </xf>
    <xf numFmtId="2" fontId="31" fillId="0" borderId="0" xfId="0" applyNumberFormat="1" applyFont="1" applyFill="1" applyBorder="1" applyAlignment="1">
      <alignment/>
    </xf>
    <xf numFmtId="2" fontId="8" fillId="0" borderId="0" xfId="0" applyNumberFormat="1" applyFont="1" applyFill="1" applyBorder="1" applyAlignment="1">
      <alignment/>
    </xf>
    <xf numFmtId="180" fontId="12" fillId="0" borderId="22" xfId="0" applyNumberFormat="1" applyFont="1" applyBorder="1" applyAlignment="1">
      <alignment/>
    </xf>
    <xf numFmtId="180" fontId="12" fillId="0" borderId="20" xfId="0" applyNumberFormat="1" applyFont="1" applyBorder="1" applyAlignment="1">
      <alignment/>
    </xf>
    <xf numFmtId="180" fontId="12" fillId="0" borderId="23" xfId="0" applyNumberFormat="1" applyFont="1" applyBorder="1" applyAlignment="1">
      <alignment/>
    </xf>
    <xf numFmtId="9" fontId="12" fillId="0" borderId="27" xfId="0" applyNumberFormat="1" applyFont="1" applyFill="1" applyBorder="1" applyAlignment="1">
      <alignment horizontal="center"/>
    </xf>
    <xf numFmtId="9" fontId="12" fillId="0" borderId="28"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1" xfId="0" applyNumberFormat="1" applyFont="1" applyBorder="1" applyAlignment="1">
      <alignment/>
    </xf>
    <xf numFmtId="1" fontId="12" fillId="0" borderId="21" xfId="0" applyNumberFormat="1" applyFont="1" applyBorder="1" applyAlignment="1">
      <alignment/>
    </xf>
    <xf numFmtId="0" fontId="3" fillId="0" borderId="29"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2" xfId="22" applyFont="1" applyBorder="1" applyAlignment="1">
      <alignment horizontal="right"/>
    </xf>
    <xf numFmtId="9" fontId="12" fillId="0" borderId="22" xfId="22" applyFont="1" applyBorder="1" applyAlignment="1">
      <alignment horizontal="right"/>
    </xf>
    <xf numFmtId="9" fontId="3" fillId="0" borderId="23" xfId="22" applyFont="1" applyBorder="1" applyAlignment="1">
      <alignment horizontal="right"/>
    </xf>
    <xf numFmtId="1" fontId="12" fillId="0" borderId="21" xfId="22" applyNumberFormat="1" applyFont="1" applyBorder="1" applyAlignment="1">
      <alignment/>
    </xf>
    <xf numFmtId="9" fontId="8" fillId="0" borderId="22" xfId="22" applyFont="1" applyBorder="1" applyAlignment="1">
      <alignment horizontal="right"/>
    </xf>
    <xf numFmtId="0" fontId="3" fillId="0" borderId="21" xfId="0" applyFont="1" applyBorder="1" applyAlignment="1">
      <alignment/>
    </xf>
    <xf numFmtId="9" fontId="12" fillId="0" borderId="22" xfId="22" applyFont="1" applyFill="1" applyBorder="1" applyAlignment="1">
      <alignment/>
    </xf>
    <xf numFmtId="0" fontId="8" fillId="0" borderId="21" xfId="0" applyFont="1" applyBorder="1" applyAlignment="1">
      <alignment/>
    </xf>
    <xf numFmtId="2" fontId="12" fillId="0" borderId="24" xfId="0" applyNumberFormat="1" applyFont="1" applyBorder="1" applyAlignment="1">
      <alignment horizontal="right"/>
    </xf>
    <xf numFmtId="9" fontId="12" fillId="0" borderId="25" xfId="22" applyFont="1" applyBorder="1" applyAlignment="1">
      <alignment horizontal="right"/>
    </xf>
    <xf numFmtId="0" fontId="12" fillId="0" borderId="30" xfId="0" applyFont="1" applyFill="1" applyBorder="1" applyAlignment="1">
      <alignment horizontal="right" wrapText="1"/>
    </xf>
    <xf numFmtId="2" fontId="12" fillId="0" borderId="24" xfId="0" applyNumberFormat="1" applyFont="1" applyBorder="1" applyAlignment="1">
      <alignment horizontal="center"/>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7" xfId="0" applyFont="1" applyFill="1" applyBorder="1" applyAlignment="1">
      <alignment horizontal="right" wrapText="1"/>
    </xf>
    <xf numFmtId="0" fontId="12" fillId="0" borderId="28" xfId="0" applyFont="1" applyFill="1" applyBorder="1" applyAlignment="1">
      <alignment horizontal="right" wrapText="1"/>
    </xf>
    <xf numFmtId="2" fontId="12" fillId="0" borderId="3" xfId="0" applyNumberFormat="1" applyFont="1" applyBorder="1" applyAlignment="1">
      <alignment horizontal="center"/>
    </xf>
    <xf numFmtId="1" fontId="12" fillId="0" borderId="5" xfId="22" applyNumberFormat="1" applyFont="1" applyBorder="1" applyAlignment="1">
      <alignment horizontal="center"/>
    </xf>
    <xf numFmtId="1" fontId="12" fillId="0" borderId="20" xfId="0" applyNumberFormat="1" applyFont="1" applyBorder="1" applyAlignment="1">
      <alignment horizontal="center"/>
    </xf>
    <xf numFmtId="2" fontId="12" fillId="0" borderId="21" xfId="0" applyNumberFormat="1" applyFont="1" applyBorder="1" applyAlignment="1">
      <alignment horizontal="center"/>
    </xf>
    <xf numFmtId="1" fontId="12" fillId="0" borderId="22" xfId="0" applyNumberFormat="1" applyFont="1" applyBorder="1" applyAlignment="1">
      <alignment horizontal="center"/>
    </xf>
    <xf numFmtId="2" fontId="12" fillId="0" borderId="3" xfId="0" applyNumberFormat="1" applyFont="1" applyBorder="1" applyAlignment="1">
      <alignment horizontal="right"/>
    </xf>
    <xf numFmtId="2" fontId="12" fillId="0" borderId="5" xfId="0" applyNumberFormat="1" applyFont="1" applyBorder="1" applyAlignment="1">
      <alignment horizontal="right"/>
    </xf>
    <xf numFmtId="9" fontId="12" fillId="0" borderId="20" xfId="22" applyFont="1" applyBorder="1" applyAlignment="1">
      <alignment horizontal="right"/>
    </xf>
    <xf numFmtId="2" fontId="12" fillId="0" borderId="21" xfId="0" applyNumberFormat="1" applyFont="1" applyBorder="1" applyAlignment="1">
      <alignment horizontal="right"/>
    </xf>
    <xf numFmtId="2" fontId="12" fillId="0" borderId="29" xfId="0" applyNumberFormat="1" applyFont="1" applyBorder="1" applyAlignment="1">
      <alignment horizontal="right"/>
    </xf>
    <xf numFmtId="2" fontId="12" fillId="0" borderId="31" xfId="0" applyNumberFormat="1" applyFont="1" applyBorder="1" applyAlignment="1">
      <alignment horizontal="right"/>
    </xf>
    <xf numFmtId="2" fontId="12" fillId="0" borderId="20" xfId="0" applyNumberFormat="1" applyFont="1" applyBorder="1" applyAlignment="1">
      <alignment horizontal="right"/>
    </xf>
    <xf numFmtId="2" fontId="12" fillId="0" borderId="22" xfId="0" applyNumberFormat="1" applyFont="1" applyBorder="1" applyAlignment="1">
      <alignment horizontal="righ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0" applyNumberFormat="1" applyFont="1" applyBorder="1" applyAlignment="1">
      <alignment/>
    </xf>
    <xf numFmtId="1" fontId="3" fillId="0" borderId="21" xfId="22" applyNumberFormat="1" applyFont="1" applyBorder="1" applyAlignment="1">
      <alignment horizontal="right"/>
    </xf>
    <xf numFmtId="1" fontId="3" fillId="0" borderId="29" xfId="22" applyNumberFormat="1" applyFont="1" applyBorder="1" applyAlignment="1">
      <alignment horizontal="right"/>
    </xf>
    <xf numFmtId="2" fontId="3" fillId="0" borderId="21" xfId="0" applyNumberFormat="1" applyFont="1" applyBorder="1" applyAlignment="1">
      <alignment/>
    </xf>
    <xf numFmtId="2" fontId="3" fillId="0" borderId="29" xfId="0" applyNumberFormat="1" applyFont="1" applyBorder="1" applyAlignment="1">
      <alignment/>
    </xf>
    <xf numFmtId="0" fontId="16" fillId="2" borderId="3" xfId="0" applyFont="1" applyFill="1" applyBorder="1" applyAlignment="1">
      <alignment/>
    </xf>
    <xf numFmtId="1" fontId="18" fillId="2" borderId="32" xfId="0" applyNumberFormat="1" applyFont="1" applyFill="1" applyBorder="1" applyAlignment="1">
      <alignment horizontal="center"/>
    </xf>
    <xf numFmtId="1" fontId="18" fillId="2" borderId="33" xfId="0" applyNumberFormat="1" applyFont="1" applyFill="1" applyBorder="1" applyAlignment="1">
      <alignment horizontal="center"/>
    </xf>
    <xf numFmtId="1" fontId="18" fillId="2" borderId="32" xfId="22" applyNumberFormat="1" applyFont="1" applyFill="1" applyBorder="1" applyAlignment="1">
      <alignment horizontal="center"/>
    </xf>
    <xf numFmtId="1" fontId="18" fillId="2" borderId="34" xfId="22" applyNumberFormat="1" applyFont="1" applyFill="1" applyBorder="1" applyAlignment="1">
      <alignment horizontal="center"/>
    </xf>
    <xf numFmtId="1" fontId="12" fillId="0" borderId="31" xfId="0" applyNumberFormat="1" applyFont="1" applyBorder="1" applyAlignment="1">
      <alignment horizontal="right"/>
    </xf>
    <xf numFmtId="0" fontId="18" fillId="2" borderId="27" xfId="0" applyFont="1" applyFill="1" applyBorder="1" applyAlignment="1">
      <alignment/>
    </xf>
    <xf numFmtId="0" fontId="18" fillId="2" borderId="28" xfId="0" applyFont="1" applyFill="1" applyBorder="1" applyAlignment="1">
      <alignment/>
    </xf>
    <xf numFmtId="2" fontId="3" fillId="0" borderId="0" xfId="22" applyNumberFormat="1" applyFont="1" applyFill="1" applyBorder="1" applyAlignment="1">
      <alignment/>
    </xf>
    <xf numFmtId="2" fontId="3" fillId="0" borderId="21" xfId="0" applyNumberFormat="1" applyFont="1" applyFill="1" applyBorder="1" applyAlignment="1">
      <alignment/>
    </xf>
    <xf numFmtId="2" fontId="3" fillId="0" borderId="29" xfId="0" applyNumberFormat="1" applyFont="1" applyFill="1" applyBorder="1" applyAlignment="1">
      <alignment/>
    </xf>
    <xf numFmtId="2" fontId="3" fillId="0" borderId="31" xfId="22" applyNumberFormat="1" applyFont="1" applyFill="1" applyBorder="1" applyAlignment="1">
      <alignment/>
    </xf>
    <xf numFmtId="0" fontId="25" fillId="2" borderId="2" xfId="0" applyFont="1" applyFill="1" applyBorder="1" applyAlignment="1">
      <alignment horizontal="right"/>
    </xf>
    <xf numFmtId="1" fontId="25" fillId="2" borderId="35" xfId="0" applyNumberFormat="1" applyFont="1" applyFill="1" applyBorder="1" applyAlignment="1">
      <alignment horizontal="right"/>
    </xf>
    <xf numFmtId="1" fontId="25" fillId="2" borderId="35" xfId="22" applyNumberFormat="1" applyFont="1" applyFill="1" applyBorder="1" applyAlignment="1">
      <alignment horizontal="right"/>
    </xf>
    <xf numFmtId="9" fontId="25" fillId="2" borderId="36" xfId="22" applyFont="1" applyFill="1" applyBorder="1" applyAlignment="1">
      <alignment horizontal="right"/>
    </xf>
    <xf numFmtId="0" fontId="25" fillId="2" borderId="10" xfId="0" applyFont="1" applyFill="1" applyBorder="1" applyAlignment="1">
      <alignment/>
    </xf>
    <xf numFmtId="0" fontId="26" fillId="2" borderId="27" xfId="0" applyFont="1" applyFill="1" applyBorder="1" applyAlignment="1">
      <alignment/>
    </xf>
    <xf numFmtId="0" fontId="25" fillId="2" borderId="27" xfId="0" applyFont="1" applyFill="1" applyBorder="1" applyAlignment="1">
      <alignment/>
    </xf>
    <xf numFmtId="0" fontId="26" fillId="2" borderId="28" xfId="0" applyFont="1" applyFill="1" applyBorder="1" applyAlignment="1">
      <alignment/>
    </xf>
    <xf numFmtId="0" fontId="17" fillId="2" borderId="1" xfId="0" applyFont="1" applyFill="1" applyBorder="1" applyAlignment="1">
      <alignment/>
    </xf>
    <xf numFmtId="0" fontId="18" fillId="2" borderId="21" xfId="0" applyFont="1" applyFill="1" applyBorder="1" applyAlignment="1">
      <alignment/>
    </xf>
    <xf numFmtId="0" fontId="16" fillId="2" borderId="21" xfId="0" applyFont="1" applyFill="1" applyBorder="1" applyAlignment="1">
      <alignment/>
    </xf>
    <xf numFmtId="2" fontId="12" fillId="0" borderId="22" xfId="0" applyNumberFormat="1" applyFont="1" applyBorder="1" applyAlignment="1">
      <alignment/>
    </xf>
    <xf numFmtId="0" fontId="16" fillId="2" borderId="29" xfId="0" applyFont="1" applyFill="1" applyBorder="1" applyAlignment="1">
      <alignment/>
    </xf>
    <xf numFmtId="0" fontId="18" fillId="2" borderId="1" xfId="0" applyFont="1" applyFill="1" applyBorder="1" applyAlignment="1">
      <alignment/>
    </xf>
    <xf numFmtId="0" fontId="18" fillId="2" borderId="36" xfId="0" applyFont="1" applyFill="1" applyBorder="1" applyAlignment="1">
      <alignment horizontal="center"/>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5" xfId="15" applyNumberFormat="1" applyFont="1" applyFill="1" applyBorder="1" applyAlignment="1">
      <alignment horizontal="center"/>
    </xf>
    <xf numFmtId="1" fontId="12" fillId="0" borderId="20" xfId="22" applyNumberFormat="1" applyFont="1" applyFill="1" applyBorder="1" applyAlignment="1">
      <alignment horizontal="center"/>
    </xf>
    <xf numFmtId="1" fontId="12" fillId="0" borderId="22" xfId="22" applyNumberFormat="1" applyFont="1" applyFill="1" applyBorder="1" applyAlignment="1">
      <alignment horizontal="center"/>
    </xf>
    <xf numFmtId="1" fontId="12" fillId="0" borderId="31" xfId="15" applyNumberFormat="1" applyFont="1" applyFill="1" applyBorder="1" applyAlignment="1">
      <alignment horizontal="center"/>
    </xf>
    <xf numFmtId="1" fontId="12" fillId="0" borderId="23" xfId="22" applyNumberFormat="1" applyFont="1" applyFill="1" applyBorder="1" applyAlignment="1">
      <alignment horizontal="center"/>
    </xf>
    <xf numFmtId="1" fontId="12" fillId="0" borderId="5" xfId="0" applyNumberFormat="1" applyFont="1" applyFill="1" applyBorder="1" applyAlignment="1">
      <alignment horizontal="center"/>
    </xf>
    <xf numFmtId="9" fontId="12" fillId="0" borderId="20" xfId="22" applyFont="1" applyFill="1" applyBorder="1" applyAlignment="1">
      <alignment horizontal="center"/>
    </xf>
    <xf numFmtId="9" fontId="12" fillId="0" borderId="22" xfId="22" applyFont="1" applyFill="1" applyBorder="1" applyAlignment="1">
      <alignment horizontal="center"/>
    </xf>
    <xf numFmtId="1" fontId="12" fillId="0" borderId="31" xfId="0" applyNumberFormat="1" applyFont="1" applyFill="1" applyBorder="1" applyAlignment="1">
      <alignment horizontal="center"/>
    </xf>
    <xf numFmtId="9" fontId="12" fillId="0" borderId="23" xfId="22" applyFont="1" applyFill="1" applyBorder="1" applyAlignment="1">
      <alignment horizontal="center"/>
    </xf>
    <xf numFmtId="2" fontId="12" fillId="0" borderId="3" xfId="0" applyNumberFormat="1" applyFont="1" applyFill="1" applyBorder="1" applyAlignment="1">
      <alignment/>
    </xf>
    <xf numFmtId="2" fontId="12" fillId="0" borderId="5" xfId="0" applyNumberFormat="1" applyFont="1" applyFill="1" applyBorder="1" applyAlignment="1">
      <alignment/>
    </xf>
    <xf numFmtId="2" fontId="3" fillId="0" borderId="20" xfId="0" applyNumberFormat="1" applyFont="1" applyBorder="1" applyAlignment="1">
      <alignment/>
    </xf>
    <xf numFmtId="2" fontId="12" fillId="0" borderId="21" xfId="0" applyNumberFormat="1" applyFont="1" applyFill="1" applyBorder="1" applyAlignment="1">
      <alignment/>
    </xf>
    <xf numFmtId="2" fontId="3" fillId="0" borderId="22" xfId="0" applyNumberFormat="1" applyFont="1" applyBorder="1" applyAlignment="1">
      <alignment/>
    </xf>
    <xf numFmtId="2" fontId="12" fillId="0" borderId="29" xfId="0" applyNumberFormat="1" applyFont="1" applyFill="1" applyBorder="1" applyAlignment="1">
      <alignment/>
    </xf>
    <xf numFmtId="2" fontId="12" fillId="0" borderId="31" xfId="0" applyNumberFormat="1" applyFont="1" applyFill="1" applyBorder="1" applyAlignment="1">
      <alignment/>
    </xf>
    <xf numFmtId="2" fontId="3" fillId="0" borderId="23"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32" xfId="0" applyNumberFormat="1" applyFont="1" applyFill="1" applyBorder="1" applyAlignment="1">
      <alignment horizontal="center" vertical="center" wrapText="1"/>
    </xf>
    <xf numFmtId="9" fontId="18" fillId="2" borderId="37" xfId="0" applyNumberFormat="1" applyFont="1" applyFill="1" applyBorder="1" applyAlignment="1">
      <alignment horizontal="center" vertical="center" wrapText="1"/>
    </xf>
    <xf numFmtId="9" fontId="18" fillId="2" borderId="34" xfId="0" applyNumberFormat="1" applyFont="1" applyFill="1" applyBorder="1" applyAlignment="1">
      <alignment horizontal="center" vertical="center" wrapText="1"/>
    </xf>
    <xf numFmtId="0" fontId="18" fillId="2" borderId="32" xfId="0" applyNumberFormat="1" applyFont="1" applyFill="1" applyBorder="1" applyAlignment="1">
      <alignment horizontal="center" vertical="center" wrapText="1"/>
    </xf>
    <xf numFmtId="0" fontId="18" fillId="2" borderId="37"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2" fillId="0" borderId="0" xfId="0" applyNumberFormat="1" applyFont="1" applyBorder="1" applyAlignment="1">
      <alignment vertical="top"/>
    </xf>
    <xf numFmtId="1" fontId="12" fillId="0" borderId="0" xfId="22" applyNumberFormat="1" applyFont="1" applyFill="1" applyBorder="1" applyAlignment="1">
      <alignment/>
    </xf>
    <xf numFmtId="1" fontId="34" fillId="0" borderId="0" xfId="0" applyNumberFormat="1" applyFont="1" applyBorder="1" applyAlignment="1">
      <alignment/>
    </xf>
    <xf numFmtId="1" fontId="12" fillId="0" borderId="10" xfId="0" applyNumberFormat="1" applyFont="1" applyBorder="1" applyAlignment="1">
      <alignment/>
    </xf>
    <xf numFmtId="1" fontId="12" fillId="0" borderId="27" xfId="0" applyNumberFormat="1" applyFont="1" applyBorder="1" applyAlignment="1">
      <alignment/>
    </xf>
    <xf numFmtId="1" fontId="12" fillId="0" borderId="28" xfId="0" applyNumberFormat="1" applyFont="1" applyBorder="1" applyAlignment="1">
      <alignment/>
    </xf>
    <xf numFmtId="2" fontId="12" fillId="0" borderId="10" xfId="0" applyNumberFormat="1" applyFont="1" applyBorder="1" applyAlignment="1">
      <alignment/>
    </xf>
    <xf numFmtId="2" fontId="12" fillId="0" borderId="27" xfId="0" applyNumberFormat="1" applyFont="1" applyBorder="1" applyAlignment="1">
      <alignment/>
    </xf>
    <xf numFmtId="2" fontId="12" fillId="0" borderId="28"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5" xfId="0" applyNumberFormat="1" applyFont="1" applyBorder="1" applyAlignment="1">
      <alignment horizontal="center"/>
    </xf>
    <xf numFmtId="9" fontId="12" fillId="0" borderId="20" xfId="0" applyNumberFormat="1" applyFont="1" applyBorder="1" applyAlignment="1">
      <alignment horizontal="center"/>
    </xf>
    <xf numFmtId="9" fontId="12" fillId="0" borderId="21" xfId="0" applyNumberFormat="1" applyFont="1" applyBorder="1" applyAlignment="1">
      <alignment horizontal="center"/>
    </xf>
    <xf numFmtId="9" fontId="12" fillId="0" borderId="22" xfId="0" applyNumberFormat="1" applyFont="1" applyBorder="1" applyAlignment="1">
      <alignment horizontal="center"/>
    </xf>
    <xf numFmtId="9" fontId="12" fillId="0" borderId="29" xfId="0" applyNumberFormat="1" applyFont="1" applyBorder="1" applyAlignment="1">
      <alignment horizontal="center"/>
    </xf>
    <xf numFmtId="9" fontId="12" fillId="0" borderId="31" xfId="0" applyNumberFormat="1" applyFont="1" applyBorder="1" applyAlignment="1">
      <alignment horizontal="center"/>
    </xf>
    <xf numFmtId="9" fontId="12" fillId="0" borderId="23" xfId="0" applyNumberFormat="1" applyFont="1" applyBorder="1" applyAlignment="1">
      <alignment horizontal="center"/>
    </xf>
    <xf numFmtId="1" fontId="12" fillId="0" borderId="3" xfId="0" applyNumberFormat="1" applyFont="1" applyBorder="1" applyAlignment="1">
      <alignment/>
    </xf>
    <xf numFmtId="1" fontId="12" fillId="0" borderId="5" xfId="22" applyNumberFormat="1" applyFont="1" applyBorder="1" applyAlignment="1">
      <alignment/>
    </xf>
    <xf numFmtId="1" fontId="12" fillId="0" borderId="20" xfId="0" applyNumberFormat="1" applyFont="1" applyBorder="1" applyAlignment="1">
      <alignment/>
    </xf>
    <xf numFmtId="1" fontId="32" fillId="0" borderId="21" xfId="0" applyNumberFormat="1" applyFont="1" applyBorder="1" applyAlignment="1">
      <alignment vertical="top"/>
    </xf>
    <xf numFmtId="1" fontId="12" fillId="0" borderId="22" xfId="0" applyNumberFormat="1" applyFont="1" applyFill="1" applyBorder="1" applyAlignment="1">
      <alignment wrapText="1"/>
    </xf>
    <xf numFmtId="1" fontId="12" fillId="0" borderId="22" xfId="0" applyNumberFormat="1" applyFont="1" applyBorder="1" applyAlignment="1">
      <alignment/>
    </xf>
    <xf numFmtId="1" fontId="12" fillId="0" borderId="22" xfId="0" applyNumberFormat="1" applyFont="1" applyBorder="1" applyAlignment="1">
      <alignment horizontal="right"/>
    </xf>
    <xf numFmtId="1" fontId="12" fillId="0" borderId="21" xfId="0" applyNumberFormat="1" applyFont="1" applyFill="1" applyBorder="1" applyAlignment="1">
      <alignment/>
    </xf>
    <xf numFmtId="1" fontId="34" fillId="0" borderId="21" xfId="0" applyNumberFormat="1" applyFont="1" applyBorder="1" applyAlignment="1">
      <alignment/>
    </xf>
    <xf numFmtId="1" fontId="3" fillId="0" borderId="22" xfId="0" applyNumberFormat="1" applyFont="1" applyBorder="1" applyAlignment="1">
      <alignment/>
    </xf>
    <xf numFmtId="1" fontId="12" fillId="0" borderId="29" xfId="0" applyNumberFormat="1" applyFont="1" applyBorder="1" applyAlignment="1">
      <alignment/>
    </xf>
    <xf numFmtId="1" fontId="12" fillId="0" borderId="31" xfId="22" applyNumberFormat="1" applyFont="1" applyBorder="1" applyAlignment="1">
      <alignment/>
    </xf>
    <xf numFmtId="1" fontId="12" fillId="0" borderId="23" xfId="0" applyNumberFormat="1" applyFont="1" applyBorder="1" applyAlignment="1">
      <alignment/>
    </xf>
    <xf numFmtId="179" fontId="12" fillId="0" borderId="10" xfId="0" applyNumberFormat="1" applyFont="1" applyBorder="1" applyAlignment="1">
      <alignment/>
    </xf>
    <xf numFmtId="179" fontId="12" fillId="0" borderId="28" xfId="0" applyNumberFormat="1" applyFont="1" applyBorder="1" applyAlignment="1">
      <alignment/>
    </xf>
    <xf numFmtId="2" fontId="12" fillId="0" borderId="10" xfId="0" applyNumberFormat="1" applyFont="1" applyFill="1" applyBorder="1" applyAlignment="1">
      <alignment/>
    </xf>
    <xf numFmtId="2" fontId="12" fillId="0" borderId="28" xfId="0" applyNumberFormat="1" applyFont="1" applyFill="1" applyBorder="1" applyAlignment="1">
      <alignment/>
    </xf>
    <xf numFmtId="179" fontId="12" fillId="0" borderId="27" xfId="0" applyNumberFormat="1" applyFont="1" applyBorder="1" applyAlignment="1">
      <alignment/>
    </xf>
    <xf numFmtId="2" fontId="18" fillId="2" borderId="10" xfId="22" applyNumberFormat="1" applyFont="1" applyFill="1" applyBorder="1" applyAlignment="1">
      <alignment horizontal="center"/>
    </xf>
    <xf numFmtId="2" fontId="12" fillId="0" borderId="10" xfId="22" applyNumberFormat="1" applyFont="1" applyBorder="1" applyAlignment="1">
      <alignment/>
    </xf>
    <xf numFmtId="2" fontId="12" fillId="0" borderId="27" xfId="22" applyNumberFormat="1" applyFont="1" applyBorder="1" applyAlignment="1">
      <alignment/>
    </xf>
    <xf numFmtId="2" fontId="12" fillId="0" borderId="28" xfId="22" applyNumberFormat="1" applyFont="1" applyBorder="1" applyAlignment="1">
      <alignment/>
    </xf>
    <xf numFmtId="2" fontId="18" fillId="2" borderId="1" xfId="22" applyNumberFormat="1" applyFont="1" applyFill="1" applyBorder="1" applyAlignment="1">
      <alignment/>
    </xf>
    <xf numFmtId="2" fontId="12" fillId="0" borderId="10" xfId="22" applyNumberFormat="1" applyFont="1" applyFill="1" applyBorder="1" applyAlignment="1">
      <alignment/>
    </xf>
    <xf numFmtId="2" fontId="12" fillId="0" borderId="28" xfId="22" applyNumberFormat="1" applyFont="1" applyFill="1" applyBorder="1" applyAlignment="1">
      <alignment/>
    </xf>
    <xf numFmtId="182" fontId="3" fillId="0" borderId="22" xfId="22" applyNumberFormat="1" applyFont="1" applyFill="1" applyBorder="1" applyAlignment="1">
      <alignment horizontal="right"/>
    </xf>
    <xf numFmtId="182" fontId="3" fillId="0" borderId="23" xfId="22" applyNumberFormat="1" applyFont="1" applyFill="1" applyBorder="1" applyAlignment="1">
      <alignment horizontal="right"/>
    </xf>
    <xf numFmtId="0" fontId="18" fillId="2" borderId="29" xfId="0" applyFont="1" applyFill="1" applyBorder="1" applyAlignment="1">
      <alignment/>
    </xf>
    <xf numFmtId="0" fontId="12" fillId="0" borderId="5" xfId="0" applyFont="1" applyBorder="1" applyAlignment="1">
      <alignment/>
    </xf>
    <xf numFmtId="0" fontId="12" fillId="0" borderId="31" xfId="0" applyFont="1" applyBorder="1" applyAlignment="1">
      <alignment/>
    </xf>
    <xf numFmtId="9" fontId="18" fillId="2" borderId="7" xfId="22" applyFont="1" applyFill="1" applyBorder="1" applyAlignment="1">
      <alignment horizontal="center"/>
    </xf>
    <xf numFmtId="1" fontId="18" fillId="2" borderId="4" xfId="0" applyNumberFormat="1" applyFont="1" applyFill="1" applyBorder="1" applyAlignment="1">
      <alignment horizontal="center"/>
    </xf>
    <xf numFmtId="1" fontId="18" fillId="2" borderId="6" xfId="0" applyNumberFormat="1" applyFont="1" applyFill="1" applyBorder="1" applyAlignment="1">
      <alignment horizontal="center"/>
    </xf>
    <xf numFmtId="9" fontId="3" fillId="0" borderId="20" xfId="22" applyFont="1" applyBorder="1" applyAlignment="1">
      <alignment horizontal="right"/>
    </xf>
    <xf numFmtId="0" fontId="12" fillId="0" borderId="3" xfId="0" applyFont="1" applyBorder="1" applyAlignment="1">
      <alignment/>
    </xf>
    <xf numFmtId="0" fontId="12" fillId="0" borderId="21" xfId="0" applyFont="1" applyBorder="1" applyAlignment="1">
      <alignment/>
    </xf>
    <xf numFmtId="0" fontId="12" fillId="0" borderId="29" xfId="0" applyFont="1" applyBorder="1" applyAlignment="1">
      <alignment/>
    </xf>
    <xf numFmtId="0" fontId="3" fillId="0" borderId="31" xfId="0" applyFont="1" applyBorder="1" applyAlignment="1">
      <alignment/>
    </xf>
    <xf numFmtId="2" fontId="3" fillId="0" borderId="3" xfId="0" applyNumberFormat="1" applyFont="1" applyBorder="1" applyAlignment="1">
      <alignment/>
    </xf>
    <xf numFmtId="1" fontId="3" fillId="0" borderId="31" xfId="22" applyNumberFormat="1" applyFont="1" applyBorder="1" applyAlignment="1">
      <alignment horizontal="right"/>
    </xf>
    <xf numFmtId="2" fontId="3" fillId="0" borderId="5" xfId="0" applyNumberFormat="1" applyFont="1" applyBorder="1" applyAlignment="1">
      <alignment/>
    </xf>
    <xf numFmtId="2" fontId="3" fillId="0" borderId="31" xfId="0" applyNumberFormat="1" applyFont="1" applyBorder="1" applyAlignment="1">
      <alignment/>
    </xf>
    <xf numFmtId="2" fontId="8" fillId="0" borderId="0" xfId="0" applyNumberFormat="1" applyFont="1" applyAlignment="1">
      <alignment/>
    </xf>
    <xf numFmtId="0" fontId="37" fillId="0" borderId="0" xfId="0" applyFont="1" applyBorder="1" applyAlignment="1">
      <alignment/>
    </xf>
    <xf numFmtId="0" fontId="18" fillId="2" borderId="17" xfId="0" applyFont="1" applyFill="1" applyBorder="1" applyAlignment="1">
      <alignment/>
    </xf>
    <xf numFmtId="0" fontId="3" fillId="0" borderId="5" xfId="0" applyFont="1" applyBorder="1" applyAlignment="1">
      <alignment/>
    </xf>
    <xf numFmtId="0" fontId="12" fillId="0" borderId="3" xfId="0" applyFont="1" applyFill="1" applyBorder="1" applyAlignment="1">
      <alignment/>
    </xf>
    <xf numFmtId="10" fontId="12" fillId="0" borderId="20" xfId="22" applyNumberFormat="1" applyFont="1" applyBorder="1" applyAlignment="1">
      <alignment/>
    </xf>
    <xf numFmtId="0" fontId="18" fillId="2" borderId="21" xfId="0" applyFont="1" applyFill="1" applyBorder="1" applyAlignment="1">
      <alignment horizontal="left"/>
    </xf>
    <xf numFmtId="0" fontId="12" fillId="0" borderId="20" xfId="0" applyFont="1" applyFill="1" applyBorder="1" applyAlignment="1">
      <alignment/>
    </xf>
    <xf numFmtId="0" fontId="12" fillId="0" borderId="21" xfId="0" applyFont="1" applyFill="1" applyBorder="1" applyAlignment="1">
      <alignment/>
    </xf>
    <xf numFmtId="0" fontId="3" fillId="0" borderId="22" xfId="0" applyFont="1" applyBorder="1" applyAlignment="1">
      <alignment/>
    </xf>
    <xf numFmtId="0" fontId="3" fillId="0" borderId="23" xfId="0" applyFont="1" applyBorder="1" applyAlignment="1">
      <alignment/>
    </xf>
    <xf numFmtId="0" fontId="12" fillId="0" borderId="29" xfId="0" applyFont="1" applyFill="1" applyBorder="1" applyAlignment="1">
      <alignment/>
    </xf>
    <xf numFmtId="180" fontId="12" fillId="0" borderId="5"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1" xfId="22" applyNumberFormat="1" applyFont="1" applyFill="1" applyBorder="1" applyAlignment="1">
      <alignment horizontal="center"/>
    </xf>
    <xf numFmtId="1" fontId="12" fillId="0" borderId="29" xfId="22" applyNumberFormat="1" applyFont="1" applyFill="1" applyBorder="1" applyAlignment="1">
      <alignment horizontal="center"/>
    </xf>
    <xf numFmtId="1" fontId="3" fillId="0" borderId="24" xfId="0" applyNumberFormat="1" applyFont="1" applyBorder="1" applyAlignment="1">
      <alignment/>
    </xf>
    <xf numFmtId="9" fontId="18" fillId="2" borderId="7" xfId="22" applyFont="1" applyFill="1" applyBorder="1" applyAlignment="1">
      <alignment/>
    </xf>
    <xf numFmtId="0" fontId="18" fillId="2" borderId="7" xfId="0" applyFont="1" applyFill="1" applyBorder="1" applyAlignment="1">
      <alignment/>
    </xf>
    <xf numFmtId="1" fontId="3" fillId="0" borderId="3" xfId="0" applyNumberFormat="1" applyFont="1" applyBorder="1" applyAlignment="1">
      <alignment/>
    </xf>
    <xf numFmtId="1" fontId="3" fillId="0" borderId="5" xfId="0" applyNumberFormat="1" applyFont="1" applyBorder="1" applyAlignment="1">
      <alignment/>
    </xf>
    <xf numFmtId="1" fontId="3" fillId="0" borderId="5" xfId="0" applyNumberFormat="1" applyFont="1" applyBorder="1" applyAlignment="1">
      <alignment horizontal="right"/>
    </xf>
    <xf numFmtId="0" fontId="3" fillId="0" borderId="3" xfId="0" applyFont="1" applyBorder="1" applyAlignment="1">
      <alignment/>
    </xf>
    <xf numFmtId="2" fontId="12" fillId="0" borderId="38" xfId="0" applyNumberFormat="1" applyFont="1" applyBorder="1" applyAlignment="1">
      <alignment/>
    </xf>
    <xf numFmtId="2" fontId="12" fillId="0" borderId="39" xfId="0" applyNumberFormat="1" applyFont="1" applyBorder="1" applyAlignment="1">
      <alignment/>
    </xf>
    <xf numFmtId="0" fontId="12" fillId="0" borderId="39" xfId="0" applyNumberFormat="1" applyFont="1" applyBorder="1" applyAlignment="1">
      <alignment/>
    </xf>
    <xf numFmtId="2" fontId="12" fillId="0" borderId="40" xfId="0" applyNumberFormat="1" applyFont="1" applyBorder="1" applyAlignment="1">
      <alignment/>
    </xf>
    <xf numFmtId="1" fontId="12" fillId="0" borderId="21" xfId="0" applyNumberFormat="1" applyFont="1" applyFill="1" applyBorder="1" applyAlignment="1">
      <alignment wrapText="1"/>
    </xf>
    <xf numFmtId="1" fontId="3" fillId="0" borderId="29" xfId="0" applyNumberFormat="1" applyFont="1" applyBorder="1" applyAlignment="1">
      <alignment/>
    </xf>
    <xf numFmtId="1" fontId="3" fillId="0" borderId="31" xfId="0" applyNumberFormat="1" applyFont="1" applyBorder="1" applyAlignment="1">
      <alignment/>
    </xf>
    <xf numFmtId="1" fontId="3" fillId="0" borderId="31" xfId="0" applyNumberFormat="1" applyFont="1" applyBorder="1" applyAlignment="1">
      <alignment horizontal="right"/>
    </xf>
    <xf numFmtId="0" fontId="3" fillId="0" borderId="29" xfId="0" applyFont="1" applyBorder="1" applyAlignment="1">
      <alignment/>
    </xf>
    <xf numFmtId="9" fontId="12" fillId="0" borderId="23" xfId="22" applyFont="1" applyFill="1" applyBorder="1" applyAlignment="1">
      <alignment/>
    </xf>
    <xf numFmtId="0" fontId="12" fillId="0" borderId="31" xfId="0" applyFont="1" applyFill="1" applyBorder="1" applyAlignment="1">
      <alignment/>
    </xf>
    <xf numFmtId="2" fontId="12" fillId="0" borderId="29" xfId="0" applyNumberFormat="1" applyFont="1" applyBorder="1" applyAlignment="1">
      <alignment horizontal="center"/>
    </xf>
    <xf numFmtId="1" fontId="12" fillId="0" borderId="31" xfId="22" applyNumberFormat="1" applyFont="1" applyBorder="1" applyAlignment="1">
      <alignment horizontal="center"/>
    </xf>
    <xf numFmtId="1" fontId="12" fillId="0" borderId="23" xfId="0" applyNumberFormat="1" applyFont="1" applyBorder="1" applyAlignment="1">
      <alignment horizontal="center"/>
    </xf>
    <xf numFmtId="9" fontId="12" fillId="0" borderId="23" xfId="22" applyFont="1" applyBorder="1" applyAlignment="1">
      <alignment horizontal="right"/>
    </xf>
    <xf numFmtId="2" fontId="12" fillId="0" borderId="23" xfId="0" applyNumberFormat="1" applyFont="1" applyBorder="1" applyAlignment="1">
      <alignment horizontal="right"/>
    </xf>
    <xf numFmtId="1" fontId="12" fillId="0" borderId="27" xfId="0" applyNumberFormat="1" applyFont="1" applyFill="1" applyBorder="1" applyAlignment="1">
      <alignment horizontal="right" wrapText="1"/>
    </xf>
    <xf numFmtId="1" fontId="12" fillId="0" borderId="27" xfId="0" applyNumberFormat="1" applyFont="1" applyFill="1" applyBorder="1" applyAlignment="1">
      <alignment/>
    </xf>
    <xf numFmtId="0" fontId="12" fillId="0" borderId="27" xfId="0" applyFont="1" applyBorder="1" applyAlignment="1">
      <alignment/>
    </xf>
    <xf numFmtId="1" fontId="3" fillId="0" borderId="27" xfId="0" applyNumberFormat="1" applyFont="1" applyBorder="1" applyAlignment="1">
      <alignment/>
    </xf>
    <xf numFmtId="0" fontId="3" fillId="0" borderId="28" xfId="0" applyFont="1" applyBorder="1" applyAlignment="1">
      <alignment/>
    </xf>
    <xf numFmtId="2" fontId="12" fillId="0" borderId="30" xfId="0" applyNumberFormat="1" applyFont="1" applyBorder="1" applyAlignment="1">
      <alignment/>
    </xf>
    <xf numFmtId="2" fontId="12" fillId="0" borderId="8" xfId="0" applyNumberFormat="1" applyFont="1" applyBorder="1" applyAlignment="1">
      <alignment/>
    </xf>
    <xf numFmtId="2" fontId="12" fillId="0" borderId="6" xfId="0" applyNumberFormat="1" applyFont="1" applyBorder="1" applyAlignment="1">
      <alignment/>
    </xf>
    <xf numFmtId="0" fontId="12" fillId="0" borderId="6" xfId="0" applyNumberFormat="1" applyFont="1" applyBorder="1" applyAlignment="1">
      <alignment/>
    </xf>
    <xf numFmtId="2" fontId="12" fillId="0" borderId="17" xfId="0" applyNumberFormat="1" applyFont="1" applyBorder="1" applyAlignment="1">
      <alignment/>
    </xf>
    <xf numFmtId="2" fontId="12" fillId="0" borderId="41" xfId="0" applyNumberFormat="1" applyFont="1" applyBorder="1" applyAlignment="1">
      <alignment/>
    </xf>
    <xf numFmtId="2" fontId="12" fillId="0" borderId="12" xfId="0" applyNumberFormat="1" applyFont="1" applyBorder="1" applyAlignment="1">
      <alignment/>
    </xf>
    <xf numFmtId="0" fontId="12" fillId="0" borderId="12" xfId="0" applyNumberFormat="1" applyFont="1" applyBorder="1" applyAlignment="1">
      <alignment/>
    </xf>
    <xf numFmtId="2" fontId="12" fillId="0" borderId="25" xfId="0" applyNumberFormat="1" applyFont="1" applyBorder="1" applyAlignment="1">
      <alignment/>
    </xf>
    <xf numFmtId="2" fontId="12" fillId="0" borderId="20" xfId="0" applyNumberFormat="1" applyFont="1" applyBorder="1" applyAlignment="1">
      <alignment/>
    </xf>
    <xf numFmtId="2" fontId="12" fillId="0" borderId="42" xfId="0" applyNumberFormat="1" applyFont="1" applyBorder="1" applyAlignment="1">
      <alignment/>
    </xf>
    <xf numFmtId="2" fontId="12" fillId="0" borderId="37" xfId="0" applyNumberFormat="1" applyFont="1" applyBorder="1" applyAlignment="1">
      <alignment/>
    </xf>
    <xf numFmtId="0" fontId="12" fillId="0" borderId="37" xfId="0" applyNumberFormat="1" applyFont="1" applyBorder="1" applyAlignment="1">
      <alignment/>
    </xf>
    <xf numFmtId="2" fontId="12" fillId="0" borderId="33" xfId="0" applyNumberFormat="1" applyFont="1" applyBorder="1" applyAlignment="1">
      <alignment/>
    </xf>
    <xf numFmtId="2" fontId="12" fillId="0" borderId="23" xfId="0" applyNumberFormat="1" applyFont="1" applyBorder="1" applyAlignment="1">
      <alignment/>
    </xf>
    <xf numFmtId="0" fontId="12" fillId="0" borderId="3" xfId="0" applyFont="1" applyFill="1" applyBorder="1" applyAlignment="1">
      <alignment horizontal="right" wrapText="1"/>
    </xf>
    <xf numFmtId="0" fontId="12" fillId="0" borderId="21" xfId="0" applyFont="1" applyFill="1" applyBorder="1" applyAlignment="1">
      <alignment horizontal="right" wrapText="1"/>
    </xf>
    <xf numFmtId="0" fontId="12" fillId="0" borderId="29" xfId="0" applyFont="1" applyFill="1" applyBorder="1" applyAlignment="1">
      <alignment horizontal="right" wrapText="1"/>
    </xf>
    <xf numFmtId="1" fontId="12" fillId="0" borderId="0" xfId="0" applyNumberFormat="1" applyFont="1" applyBorder="1" applyAlignment="1">
      <alignment horizontal="center"/>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7" xfId="22" applyNumberFormat="1" applyFont="1" applyFill="1" applyBorder="1" applyAlignment="1">
      <alignment horizontal="center"/>
    </xf>
    <xf numFmtId="9" fontId="18" fillId="2" borderId="5" xfId="22" applyFont="1" applyFill="1" applyBorder="1" applyAlignment="1">
      <alignment horizontal="center"/>
    </xf>
    <xf numFmtId="9" fontId="12" fillId="0" borderId="22" xfId="22" applyFont="1" applyBorder="1" applyAlignment="1">
      <alignment/>
    </xf>
    <xf numFmtId="9" fontId="12" fillId="0" borderId="0" xfId="22" applyFont="1" applyBorder="1" applyAlignment="1">
      <alignment/>
    </xf>
    <xf numFmtId="2" fontId="12" fillId="0" borderId="5" xfId="0" applyNumberFormat="1" applyFont="1" applyFill="1" applyBorder="1" applyAlignment="1">
      <alignment horizontal="right"/>
    </xf>
    <xf numFmtId="2" fontId="12" fillId="0" borderId="20" xfId="22" applyNumberFormat="1" applyFont="1" applyFill="1" applyBorder="1" applyAlignment="1">
      <alignment horizontal="right"/>
    </xf>
    <xf numFmtId="2" fontId="12" fillId="0" borderId="22" xfId="22" applyNumberFormat="1" applyFont="1" applyFill="1" applyBorder="1" applyAlignment="1">
      <alignment horizontal="right"/>
    </xf>
    <xf numFmtId="0" fontId="12" fillId="0" borderId="0" xfId="21" applyFont="1" applyBorder="1">
      <alignment/>
      <protection/>
    </xf>
    <xf numFmtId="9" fontId="12" fillId="0" borderId="23" xfId="22" applyFont="1" applyBorder="1" applyAlignment="1">
      <alignment/>
    </xf>
    <xf numFmtId="1" fontId="12" fillId="0" borderId="29" xfId="22" applyNumberFormat="1" applyFont="1" applyBorder="1" applyAlignment="1">
      <alignment/>
    </xf>
    <xf numFmtId="9" fontId="12" fillId="0" borderId="31" xfId="22" applyFont="1" applyBorder="1" applyAlignment="1">
      <alignment/>
    </xf>
    <xf numFmtId="2" fontId="12" fillId="0" borderId="31" xfId="0" applyNumberFormat="1" applyFont="1" applyFill="1" applyBorder="1" applyAlignment="1">
      <alignment horizontal="right"/>
    </xf>
    <xf numFmtId="2" fontId="12" fillId="0" borderId="23" xfId="22" applyNumberFormat="1" applyFont="1" applyFill="1" applyBorder="1" applyAlignment="1">
      <alignment horizontal="right"/>
    </xf>
    <xf numFmtId="15" fontId="16" fillId="0" borderId="0" xfId="0" applyNumberFormat="1" applyFont="1" applyAlignment="1">
      <alignment/>
    </xf>
    <xf numFmtId="1" fontId="12" fillId="0" borderId="24" xfId="22" applyNumberFormat="1" applyFont="1" applyBorder="1" applyAlignment="1">
      <alignment/>
    </xf>
    <xf numFmtId="2" fontId="12" fillId="0" borderId="26" xfId="22" applyNumberFormat="1" applyFont="1" applyBorder="1" applyAlignment="1">
      <alignment/>
    </xf>
    <xf numFmtId="0" fontId="12" fillId="0" borderId="43" xfId="0" applyFont="1" applyBorder="1" applyAlignment="1">
      <alignment/>
    </xf>
    <xf numFmtId="1" fontId="12" fillId="0" borderId="0" xfId="22" applyNumberFormat="1" applyFont="1" applyAlignment="1">
      <alignment/>
    </xf>
    <xf numFmtId="15" fontId="18" fillId="2" borderId="3" xfId="0" applyNumberFormat="1" applyFont="1" applyFill="1" applyBorder="1" applyAlignment="1">
      <alignment/>
    </xf>
    <xf numFmtId="15" fontId="18" fillId="2" borderId="21" xfId="0" applyNumberFormat="1" applyFont="1" applyFill="1" applyBorder="1" applyAlignment="1">
      <alignment/>
    </xf>
    <xf numFmtId="15" fontId="18" fillId="2" borderId="29" xfId="0" applyNumberFormat="1" applyFont="1" applyFill="1" applyBorder="1" applyAlignment="1">
      <alignment/>
    </xf>
    <xf numFmtId="1" fontId="18" fillId="2" borderId="4" xfId="22" applyNumberFormat="1" applyFont="1" applyFill="1" applyBorder="1" applyAlignment="1">
      <alignment horizontal="center"/>
    </xf>
    <xf numFmtId="9" fontId="12" fillId="0" borderId="0" xfId="22" applyFont="1" applyFill="1" applyBorder="1" applyAlignment="1">
      <alignment wrapText="1"/>
    </xf>
    <xf numFmtId="1" fontId="12" fillId="0" borderId="3" xfId="22" applyNumberFormat="1" applyFont="1" applyBorder="1" applyAlignment="1">
      <alignment/>
    </xf>
    <xf numFmtId="9" fontId="12" fillId="0" borderId="20" xfId="22" applyFont="1" applyBorder="1" applyAlignment="1">
      <alignment/>
    </xf>
    <xf numFmtId="1" fontId="12" fillId="0" borderId="21" xfId="22" applyNumberFormat="1" applyFont="1" applyFill="1" applyBorder="1" applyAlignment="1">
      <alignment wrapText="1"/>
    </xf>
    <xf numFmtId="9" fontId="12" fillId="0" borderId="5" xfId="22" applyFont="1" applyBorder="1" applyAlignment="1">
      <alignment/>
    </xf>
    <xf numFmtId="1" fontId="3" fillId="0" borderId="21" xfId="0" applyNumberFormat="1" applyFont="1" applyBorder="1" applyAlignment="1">
      <alignment/>
    </xf>
    <xf numFmtId="1" fontId="8" fillId="0" borderId="21" xfId="0" applyNumberFormat="1" applyFont="1" applyBorder="1" applyAlignment="1">
      <alignment/>
    </xf>
    <xf numFmtId="1" fontId="12" fillId="0" borderId="29" xfId="0" applyNumberFormat="1" applyFont="1" applyBorder="1" applyAlignment="1">
      <alignment horizontal="right"/>
    </xf>
    <xf numFmtId="1" fontId="3" fillId="0" borderId="3" xfId="0" applyNumberFormat="1" applyFont="1" applyBorder="1" applyAlignment="1">
      <alignment/>
    </xf>
    <xf numFmtId="15" fontId="12" fillId="0" borderId="0" xfId="0" applyNumberFormat="1" applyFont="1" applyAlignment="1">
      <alignment/>
    </xf>
    <xf numFmtId="180" fontId="12" fillId="0" borderId="31" xfId="0" applyNumberFormat="1" applyFont="1" applyFill="1" applyBorder="1" applyAlignment="1">
      <alignment/>
    </xf>
    <xf numFmtId="9" fontId="12" fillId="0" borderId="20" xfId="22" applyFont="1" applyFill="1" applyBorder="1" applyAlignment="1">
      <alignment/>
    </xf>
    <xf numFmtId="0" fontId="18" fillId="2" borderId="44" xfId="0" applyFont="1" applyFill="1" applyBorder="1" applyAlignment="1">
      <alignment wrapText="1"/>
    </xf>
    <xf numFmtId="0" fontId="19" fillId="2" borderId="45" xfId="0" applyFont="1" applyFill="1" applyBorder="1" applyAlignment="1">
      <alignment/>
    </xf>
    <xf numFmtId="0" fontId="18" fillId="2" borderId="2" xfId="0" applyFont="1" applyFill="1" applyBorder="1" applyAlignment="1">
      <alignment/>
    </xf>
    <xf numFmtId="0" fontId="18" fillId="2" borderId="35" xfId="0" applyFont="1" applyFill="1" applyBorder="1" applyAlignment="1">
      <alignment/>
    </xf>
    <xf numFmtId="0" fontId="18" fillId="2" borderId="36" xfId="0" applyFont="1" applyFill="1" applyBorder="1" applyAlignment="1">
      <alignment/>
    </xf>
    <xf numFmtId="0" fontId="18" fillId="2" borderId="3" xfId="0" applyFont="1" applyFill="1" applyBorder="1" applyAlignment="1">
      <alignment horizontal="center"/>
    </xf>
    <xf numFmtId="0" fontId="19" fillId="2" borderId="20" xfId="0" applyFont="1" applyFill="1" applyBorder="1" applyAlignment="1">
      <alignment/>
    </xf>
    <xf numFmtId="0" fontId="15" fillId="3" borderId="2" xfId="0" applyFont="1" applyFill="1" applyBorder="1" applyAlignment="1">
      <alignment horizontal="center"/>
    </xf>
    <xf numFmtId="0" fontId="15" fillId="3" borderId="35" xfId="0" applyFont="1" applyFill="1" applyBorder="1" applyAlignment="1">
      <alignment horizontal="center"/>
    </xf>
    <xf numFmtId="0" fontId="15" fillId="3" borderId="36" xfId="0" applyFont="1" applyFill="1" applyBorder="1" applyAlignment="1">
      <alignment horizontal="center"/>
    </xf>
    <xf numFmtId="0" fontId="19" fillId="2" borderId="5" xfId="0" applyFont="1" applyFill="1" applyBorder="1" applyAlignment="1">
      <alignment horizontal="center"/>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7" xfId="0" applyFont="1" applyFill="1" applyBorder="1" applyAlignment="1">
      <alignment horizontal="center"/>
    </xf>
    <xf numFmtId="0" fontId="17" fillId="2" borderId="4" xfId="0" applyFont="1" applyFill="1" applyBorder="1" applyAlignment="1">
      <alignment horizontal="center"/>
    </xf>
    <xf numFmtId="0" fontId="17" fillId="2" borderId="6" xfId="0" applyFont="1" applyFill="1" applyBorder="1" applyAlignment="1">
      <alignment horizontal="center"/>
    </xf>
    <xf numFmtId="9" fontId="17" fillId="2" borderId="7" xfId="22" applyFont="1" applyFill="1" applyBorder="1" applyAlignment="1">
      <alignment horizontal="center"/>
    </xf>
    <xf numFmtId="0" fontId="18" fillId="2" borderId="6" xfId="0" applyFont="1" applyFill="1" applyBorder="1" applyAlignment="1">
      <alignment horizontal="center"/>
    </xf>
    <xf numFmtId="9" fontId="18" fillId="2" borderId="7" xfId="22" applyFont="1" applyFill="1" applyBorder="1" applyAlignment="1">
      <alignment horizontal="center"/>
    </xf>
    <xf numFmtId="0" fontId="16" fillId="2" borderId="6" xfId="0" applyFont="1" applyFill="1" applyBorder="1" applyAlignment="1">
      <alignment horizontal="center"/>
    </xf>
    <xf numFmtId="9" fontId="16" fillId="2" borderId="7" xfId="22" applyFont="1" applyFill="1" applyBorder="1" applyAlignment="1">
      <alignment horizontal="center"/>
    </xf>
    <xf numFmtId="2" fontId="18" fillId="2" borderId="3" xfId="22" applyNumberFormat="1" applyFont="1" applyFill="1" applyBorder="1" applyAlignment="1">
      <alignment horizontal="center"/>
    </xf>
    <xf numFmtId="2" fontId="18" fillId="2" borderId="5" xfId="22" applyNumberFormat="1" applyFont="1" applyFill="1" applyBorder="1" applyAlignment="1">
      <alignment horizontal="center"/>
    </xf>
    <xf numFmtId="2" fontId="16" fillId="2" borderId="5"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5" xfId="0" applyFont="1" applyFill="1" applyBorder="1" applyAlignment="1">
      <alignment horizontal="center"/>
    </xf>
    <xf numFmtId="9" fontId="16" fillId="2" borderId="20" xfId="22" applyFont="1" applyFill="1" applyBorder="1" applyAlignment="1">
      <alignment horizontal="center"/>
    </xf>
    <xf numFmtId="0" fontId="18" fillId="3" borderId="29" xfId="0" applyFont="1" applyFill="1" applyBorder="1" applyAlignment="1">
      <alignment horizontal="center"/>
    </xf>
    <xf numFmtId="0" fontId="18" fillId="3" borderId="31" xfId="0" applyFont="1" applyFill="1" applyBorder="1" applyAlignment="1">
      <alignment horizontal="center"/>
    </xf>
    <xf numFmtId="1" fontId="17" fillId="2" borderId="3" xfId="0" applyNumberFormat="1" applyFont="1" applyFill="1" applyBorder="1" applyAlignment="1">
      <alignment horizontal="center"/>
    </xf>
    <xf numFmtId="1" fontId="17" fillId="2" borderId="5" xfId="0" applyNumberFormat="1" applyFont="1" applyFill="1" applyBorder="1" applyAlignment="1">
      <alignment horizontal="center"/>
    </xf>
    <xf numFmtId="1" fontId="17" fillId="2" borderId="20" xfId="0" applyNumberFormat="1" applyFont="1" applyFill="1" applyBorder="1" applyAlignment="1">
      <alignment horizontal="center"/>
    </xf>
    <xf numFmtId="0" fontId="21" fillId="3" borderId="2" xfId="0" applyFont="1" applyFill="1" applyBorder="1" applyAlignment="1">
      <alignment horizontal="left" wrapText="1"/>
    </xf>
    <xf numFmtId="0" fontId="0" fillId="0" borderId="35" xfId="0" applyBorder="1" applyAlignment="1">
      <alignment/>
    </xf>
    <xf numFmtId="0" fontId="0" fillId="0" borderId="36" xfId="0" applyBorder="1" applyAlignment="1">
      <alignment/>
    </xf>
    <xf numFmtId="0" fontId="15" fillId="3" borderId="3" xfId="0" applyFont="1" applyFill="1" applyBorder="1" applyAlignment="1">
      <alignment horizontal="center"/>
    </xf>
    <xf numFmtId="0" fontId="15" fillId="3" borderId="5" xfId="0" applyFont="1" applyFill="1" applyBorder="1" applyAlignment="1">
      <alignment horizontal="center"/>
    </xf>
    <xf numFmtId="0" fontId="18" fillId="2" borderId="8" xfId="0" applyFont="1" applyFill="1" applyBorder="1" applyAlignment="1">
      <alignment horizontal="center" wrapText="1"/>
    </xf>
    <xf numFmtId="0" fontId="18" fillId="2" borderId="6" xfId="0" applyFont="1" applyFill="1" applyBorder="1" applyAlignment="1">
      <alignment horizontal="center" wrapText="1"/>
    </xf>
    <xf numFmtId="0" fontId="18" fillId="2" borderId="7" xfId="0" applyFont="1" applyFill="1" applyBorder="1" applyAlignment="1">
      <alignment horizontal="center" wrapText="1"/>
    </xf>
    <xf numFmtId="0" fontId="18" fillId="2" borderId="46" xfId="0" applyFont="1" applyFill="1" applyBorder="1" applyAlignment="1">
      <alignment horizontal="left" wrapText="1"/>
    </xf>
    <xf numFmtId="0" fontId="18" fillId="2" borderId="47" xfId="0" applyFont="1" applyFill="1" applyBorder="1" applyAlignment="1">
      <alignment horizontal="left"/>
    </xf>
    <xf numFmtId="0" fontId="18" fillId="2" borderId="44" xfId="0" applyFont="1" applyFill="1" applyBorder="1" applyAlignment="1">
      <alignment horizontal="center" wrapText="1"/>
    </xf>
    <xf numFmtId="0" fontId="18" fillId="2" borderId="48" xfId="0" applyFont="1" applyFill="1" applyBorder="1" applyAlignment="1">
      <alignment horizontal="center"/>
    </xf>
    <xf numFmtId="1" fontId="18" fillId="2" borderId="44" xfId="0" applyNumberFormat="1" applyFont="1" applyFill="1" applyBorder="1" applyAlignment="1">
      <alignment horizontal="center" wrapText="1"/>
    </xf>
    <xf numFmtId="0" fontId="16" fillId="2" borderId="48" xfId="0" applyFont="1" applyFill="1" applyBorder="1" applyAlignment="1">
      <alignment wrapText="1"/>
    </xf>
    <xf numFmtId="0" fontId="18" fillId="2" borderId="32" xfId="0" applyFont="1" applyFill="1" applyBorder="1" applyAlignment="1">
      <alignment horizontal="center" wrapText="1"/>
    </xf>
    <xf numFmtId="0" fontId="18" fillId="2" borderId="37" xfId="0" applyFont="1" applyFill="1" applyBorder="1" applyAlignment="1">
      <alignment horizontal="center" wrapText="1"/>
    </xf>
    <xf numFmtId="0" fontId="18" fillId="2" borderId="34" xfId="0" applyFont="1" applyFill="1" applyBorder="1" applyAlignment="1">
      <alignment horizontal="center" wrapText="1"/>
    </xf>
    <xf numFmtId="0" fontId="18" fillId="2" borderId="5" xfId="0" applyFont="1" applyFill="1" applyBorder="1" applyAlignment="1">
      <alignment horizontal="center" wrapText="1"/>
    </xf>
    <xf numFmtId="0" fontId="18" fillId="3" borderId="4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44"/>
  <sheetViews>
    <sheetView tabSelected="1" workbookViewId="0" topLeftCell="A1">
      <pane xSplit="1" ySplit="3" topLeftCell="B112" activePane="bottomRight" state="frozen"/>
      <selection pane="topLeft" activeCell="A1" sqref="A1"/>
      <selection pane="topRight" activeCell="B1" sqref="B1"/>
      <selection pane="bottomLeft" activeCell="A4" sqref="A4"/>
      <selection pane="bottomRight" activeCell="E145" sqref="E145"/>
    </sheetView>
  </sheetViews>
  <sheetFormatPr defaultColWidth="9.140625" defaultRowHeight="12.75"/>
  <cols>
    <col min="1" max="1" width="12.57421875" style="8" customWidth="1"/>
    <col min="2" max="2" width="9.8515625" style="8" customWidth="1"/>
    <col min="3" max="3" width="8.8515625" style="8" customWidth="1"/>
    <col min="4" max="4" width="8.28125" style="8" customWidth="1"/>
    <col min="5" max="5" width="7.8515625" style="10" customWidth="1"/>
    <col min="6" max="6" width="8.140625" style="8" customWidth="1"/>
    <col min="7" max="7" width="9.421875" style="12" customWidth="1"/>
    <col min="8" max="8" width="8.140625" style="12" customWidth="1"/>
    <col min="9" max="9" width="8.57421875" style="13" customWidth="1"/>
    <col min="10" max="10" width="7.8515625" style="13" customWidth="1"/>
    <col min="11" max="11" width="9.140625" style="8" customWidth="1"/>
    <col min="12" max="12" width="13.140625" style="111" customWidth="1"/>
    <col min="13" max="16384" width="9.140625" style="8" customWidth="1"/>
  </cols>
  <sheetData>
    <row r="1" spans="1:11" ht="21.75" thickBot="1">
      <c r="A1" s="469" t="s">
        <v>279</v>
      </c>
      <c r="B1" s="470"/>
      <c r="C1" s="470"/>
      <c r="D1" s="470"/>
      <c r="E1" s="470"/>
      <c r="F1" s="470"/>
      <c r="G1" s="470"/>
      <c r="H1" s="470"/>
      <c r="I1" s="470"/>
      <c r="J1" s="470"/>
      <c r="K1" s="471"/>
    </row>
    <row r="2" spans="1:11" ht="15.75" thickBot="1">
      <c r="A2" s="28"/>
      <c r="B2" s="109"/>
      <c r="C2" s="29"/>
      <c r="D2" s="467" t="s">
        <v>117</v>
      </c>
      <c r="E2" s="472"/>
      <c r="F2" s="472"/>
      <c r="G2" s="464" t="s">
        <v>120</v>
      </c>
      <c r="H2" s="465"/>
      <c r="I2" s="466"/>
      <c r="J2" s="467" t="s">
        <v>68</v>
      </c>
      <c r="K2" s="468"/>
    </row>
    <row r="3" spans="1:11" ht="28.5" thickBot="1">
      <c r="A3" s="253" t="s">
        <v>12</v>
      </c>
      <c r="B3" s="108" t="s">
        <v>118</v>
      </c>
      <c r="C3" s="53" t="s">
        <v>116</v>
      </c>
      <c r="D3" s="34" t="s">
        <v>85</v>
      </c>
      <c r="E3" s="52" t="s">
        <v>25</v>
      </c>
      <c r="F3" s="51" t="s">
        <v>75</v>
      </c>
      <c r="G3" s="94" t="s">
        <v>121</v>
      </c>
      <c r="H3" s="40" t="s">
        <v>122</v>
      </c>
      <c r="I3" s="114" t="s">
        <v>119</v>
      </c>
      <c r="J3" s="174" t="s">
        <v>58</v>
      </c>
      <c r="K3" s="176" t="s">
        <v>74</v>
      </c>
    </row>
    <row r="4" spans="1:12" ht="15">
      <c r="A4" s="30" t="s">
        <v>204</v>
      </c>
      <c r="B4" s="210">
        <f>'Margin &amp; Volatility'!B4</f>
        <v>100</v>
      </c>
      <c r="C4" s="412">
        <f>Volume!J4</f>
        <v>3704.95</v>
      </c>
      <c r="D4" s="213">
        <f>Volume!M4</f>
        <v>-1.4968428049185825</v>
      </c>
      <c r="E4" s="214">
        <f>Volume!C4*100</f>
        <v>133</v>
      </c>
      <c r="F4" s="215">
        <f>'Open Int.'!D4*100</f>
        <v>0</v>
      </c>
      <c r="G4" s="219">
        <f>'Open Int.'!R4</f>
        <v>20.8588685</v>
      </c>
      <c r="H4" s="219">
        <f>'Open Int.'!Z4</f>
        <v>-0.24174400000000063</v>
      </c>
      <c r="I4" s="220">
        <f>'Open Int.'!O4</f>
        <v>1</v>
      </c>
      <c r="J4" s="218">
        <f>IF(Volume!D4=0,0,Volume!F4/Volume!D4)</f>
        <v>0</v>
      </c>
      <c r="K4" s="224">
        <f>IF('Open Int.'!E4=0,0,'Open Int.'!H4/'Open Int.'!E4)</f>
        <v>0</v>
      </c>
      <c r="L4" s="178"/>
    </row>
    <row r="5" spans="1:12" ht="15">
      <c r="A5" s="254" t="s">
        <v>90</v>
      </c>
      <c r="B5" s="211">
        <f>'Margin &amp; Volatility'!B5</f>
        <v>100</v>
      </c>
      <c r="C5" s="413">
        <f>Volume!J5</f>
        <v>3872.2</v>
      </c>
      <c r="D5" s="216">
        <f>Volume!M5</f>
        <v>-2.9462998934770392</v>
      </c>
      <c r="E5" s="207">
        <f>Volume!C5*100</f>
        <v>294</v>
      </c>
      <c r="F5" s="217">
        <f>'Open Int.'!D5*100</f>
        <v>22</v>
      </c>
      <c r="G5" s="208">
        <f>'Open Int.'!R5</f>
        <v>5.537246</v>
      </c>
      <c r="H5" s="208">
        <f>'Open Int.'!Z5</f>
        <v>0.5500584999999996</v>
      </c>
      <c r="I5" s="196">
        <f>'Open Int.'!O5</f>
        <v>1</v>
      </c>
      <c r="J5" s="221">
        <f>IF(Volume!D5=0,0,Volume!F5/Volume!D5)</f>
        <v>0</v>
      </c>
      <c r="K5" s="225">
        <f>IF('Open Int.'!E5=0,0,'Open Int.'!H5/'Open Int.'!E5)</f>
        <v>0</v>
      </c>
      <c r="L5" s="178"/>
    </row>
    <row r="6" spans="1:12" ht="15">
      <c r="A6" s="254" t="s">
        <v>9</v>
      </c>
      <c r="B6" s="211">
        <f>'Margin &amp; Volatility'!B6</f>
        <v>100</v>
      </c>
      <c r="C6" s="413">
        <f>Volume!J6</f>
        <v>3075.85</v>
      </c>
      <c r="D6" s="216">
        <f>Volume!M6</f>
        <v>-2.5519579267520016</v>
      </c>
      <c r="E6" s="207">
        <f>Volume!C6*100</f>
        <v>23</v>
      </c>
      <c r="F6" s="217">
        <f>'Open Int.'!D6*100</f>
        <v>4</v>
      </c>
      <c r="G6" s="208">
        <f>'Open Int.'!R6</f>
        <v>11173.271193</v>
      </c>
      <c r="H6" s="208">
        <f>'Open Int.'!Z6</f>
        <v>12.745817000000898</v>
      </c>
      <c r="I6" s="196">
        <f>'Open Int.'!O6</f>
        <v>0.9782303486777992</v>
      </c>
      <c r="J6" s="221">
        <f>IF(Volume!D6=0,0,Volume!F6/Volume!D6)</f>
        <v>1.2188255439161966</v>
      </c>
      <c r="K6" s="225">
        <f>IF('Open Int.'!E6=0,0,'Open Int.'!H6/'Open Int.'!E6)</f>
        <v>0.9743125037445329</v>
      </c>
      <c r="L6" s="178"/>
    </row>
    <row r="7" spans="1:12" ht="15">
      <c r="A7" s="254" t="s">
        <v>152</v>
      </c>
      <c r="B7" s="211">
        <f>'Margin &amp; Volatility'!B7</f>
        <v>200</v>
      </c>
      <c r="C7" s="413">
        <f>Volume!J7</f>
        <v>2509.3</v>
      </c>
      <c r="D7" s="216">
        <f>Volume!M7</f>
        <v>-0.2960166881891256</v>
      </c>
      <c r="E7" s="207">
        <f>Volume!C7*100</f>
        <v>6</v>
      </c>
      <c r="F7" s="217">
        <f>'Open Int.'!D7*100</f>
        <v>11</v>
      </c>
      <c r="G7" s="208">
        <f>'Open Int.'!R7</f>
        <v>50.135814</v>
      </c>
      <c r="H7" s="208">
        <f>'Open Int.'!Z7</f>
        <v>4.733644000000005</v>
      </c>
      <c r="I7" s="196">
        <f>'Open Int.'!O7</f>
        <v>0.992992992992993</v>
      </c>
      <c r="J7" s="221">
        <f>IF(Volume!D7=0,0,Volume!F7/Volume!D7)</f>
        <v>0</v>
      </c>
      <c r="K7" s="225">
        <f>IF('Open Int.'!E7=0,0,'Open Int.'!H7/'Open Int.'!E7)</f>
        <v>0</v>
      </c>
      <c r="L7" s="178"/>
    </row>
    <row r="8" spans="1:12" ht="15">
      <c r="A8" s="254" t="s">
        <v>0</v>
      </c>
      <c r="B8" s="211">
        <f>'Margin &amp; Volatility'!B8</f>
        <v>750</v>
      </c>
      <c r="C8" s="413">
        <f>Volume!J8</f>
        <v>793.35</v>
      </c>
      <c r="D8" s="216">
        <f>Volume!M8</f>
        <v>-2.578743783385522</v>
      </c>
      <c r="E8" s="207">
        <f>Volume!C8*100</f>
        <v>-9</v>
      </c>
      <c r="F8" s="217">
        <f>'Open Int.'!D8*100</f>
        <v>-10</v>
      </c>
      <c r="G8" s="208">
        <f>'Open Int.'!R8</f>
        <v>214.02599625</v>
      </c>
      <c r="H8" s="208">
        <f>'Open Int.'!Z8</f>
        <v>-23.499539999999996</v>
      </c>
      <c r="I8" s="196">
        <f>'Open Int.'!O8</f>
        <v>0.9949958298582152</v>
      </c>
      <c r="J8" s="221">
        <f>IF(Volume!D8=0,0,Volume!F8/Volume!D8)</f>
        <v>0.2109375</v>
      </c>
      <c r="K8" s="225">
        <f>IF('Open Int.'!E8=0,0,'Open Int.'!H8/'Open Int.'!E8)</f>
        <v>0.14473684210526316</v>
      </c>
      <c r="L8" s="178"/>
    </row>
    <row r="9" spans="1:12" ht="15">
      <c r="A9" s="254" t="s">
        <v>153</v>
      </c>
      <c r="B9" s="211">
        <f>'Margin &amp; Volatility'!B9</f>
        <v>2450</v>
      </c>
      <c r="C9" s="413">
        <f>Volume!J9</f>
        <v>60.1</v>
      </c>
      <c r="D9" s="216">
        <f>Volume!M9</f>
        <v>-4.678826328310858</v>
      </c>
      <c r="E9" s="207">
        <f>Volume!C9*100</f>
        <v>67</v>
      </c>
      <c r="F9" s="217">
        <f>'Open Int.'!D9*100</f>
        <v>2</v>
      </c>
      <c r="G9" s="208">
        <f>'Open Int.'!R9</f>
        <v>28.3152135</v>
      </c>
      <c r="H9" s="208">
        <f>'Open Int.'!Z9</f>
        <v>-0.5556967500000027</v>
      </c>
      <c r="I9" s="196">
        <f>'Open Int.'!O9</f>
        <v>0.9937597503900156</v>
      </c>
      <c r="J9" s="221">
        <f>IF(Volume!D9=0,0,Volume!F9/Volume!D9)</f>
        <v>0.07894736842105263</v>
      </c>
      <c r="K9" s="225">
        <f>IF('Open Int.'!E9=0,0,'Open Int.'!H9/'Open Int.'!E9)</f>
        <v>0.07333333333333333</v>
      </c>
      <c r="L9" s="178"/>
    </row>
    <row r="10" spans="1:12" ht="15">
      <c r="A10" s="254" t="s">
        <v>196</v>
      </c>
      <c r="B10" s="211">
        <f>'Margin &amp; Volatility'!B10</f>
        <v>3350</v>
      </c>
      <c r="C10" s="413">
        <f>Volume!J10</f>
        <v>54.9</v>
      </c>
      <c r="D10" s="216">
        <f>Volume!M10</f>
        <v>-3.5149384885764503</v>
      </c>
      <c r="E10" s="207">
        <f>Volume!C10*100</f>
        <v>-16</v>
      </c>
      <c r="F10" s="217">
        <f>'Open Int.'!D10*100</f>
        <v>1</v>
      </c>
      <c r="G10" s="208">
        <f>'Open Int.'!R10</f>
        <v>26.8699815</v>
      </c>
      <c r="H10" s="208">
        <f>'Open Int.'!Z10</f>
        <v>-0.5404555000000002</v>
      </c>
      <c r="I10" s="196">
        <f>'Open Int.'!O10</f>
        <v>0.9945242984257358</v>
      </c>
      <c r="J10" s="221">
        <f>IF(Volume!D10=0,0,Volume!F10/Volume!D10)</f>
        <v>0.017543859649122806</v>
      </c>
      <c r="K10" s="225">
        <f>IF('Open Int.'!E10=0,0,'Open Int.'!H10/'Open Int.'!E10)</f>
        <v>0.039603960396039604</v>
      </c>
      <c r="L10" s="178"/>
    </row>
    <row r="11" spans="1:12" ht="15">
      <c r="A11" s="254" t="s">
        <v>91</v>
      </c>
      <c r="B11" s="211">
        <f>'Margin &amp; Volatility'!B11</f>
        <v>2300</v>
      </c>
      <c r="C11" s="413">
        <f>Volume!J11</f>
        <v>59.7</v>
      </c>
      <c r="D11" s="216">
        <f>Volume!M11</f>
        <v>-2.6101141924959124</v>
      </c>
      <c r="E11" s="207">
        <f>Volume!C11*100</f>
        <v>174</v>
      </c>
      <c r="F11" s="217">
        <f>'Open Int.'!D11*100</f>
        <v>-1</v>
      </c>
      <c r="G11" s="208">
        <f>'Open Int.'!R11</f>
        <v>17.754183</v>
      </c>
      <c r="H11" s="208">
        <f>'Open Int.'!Z11</f>
        <v>-0.6027149999999999</v>
      </c>
      <c r="I11" s="196">
        <f>'Open Int.'!O11</f>
        <v>0.9976798143851509</v>
      </c>
      <c r="J11" s="221">
        <f>IF(Volume!D11=0,0,Volume!F11/Volume!D11)</f>
        <v>0</v>
      </c>
      <c r="K11" s="225">
        <f>IF('Open Int.'!E11=0,0,'Open Int.'!H11/'Open Int.'!E11)</f>
        <v>0.011111111111111112</v>
      </c>
      <c r="L11" s="178"/>
    </row>
    <row r="12" spans="1:12" ht="15">
      <c r="A12" s="254" t="s">
        <v>104</v>
      </c>
      <c r="B12" s="211">
        <f>'Margin &amp; Volatility'!B12</f>
        <v>2150</v>
      </c>
      <c r="C12" s="413">
        <f>Volume!J12</f>
        <v>63.65</v>
      </c>
      <c r="D12" s="216">
        <f>Volume!M12</f>
        <v>-1.8504240555127154</v>
      </c>
      <c r="E12" s="207">
        <f>Volume!C12*100</f>
        <v>6</v>
      </c>
      <c r="F12" s="217">
        <f>'Open Int.'!D12*100</f>
        <v>-13</v>
      </c>
      <c r="G12" s="208">
        <f>'Open Int.'!R12</f>
        <v>36.729869</v>
      </c>
      <c r="H12" s="208">
        <f>'Open Int.'!Z12</f>
        <v>-3.982960999999996</v>
      </c>
      <c r="I12" s="196">
        <f>'Open Int.'!O12</f>
        <v>0.988822652757079</v>
      </c>
      <c r="J12" s="221">
        <f>IF(Volume!D12=0,0,Volume!F12/Volume!D12)</f>
        <v>0.18627450980392157</v>
      </c>
      <c r="K12" s="225">
        <f>IF('Open Int.'!E12=0,0,'Open Int.'!H12/'Open Int.'!E12)</f>
        <v>0.20094562647754138</v>
      </c>
      <c r="L12" s="178"/>
    </row>
    <row r="13" spans="1:12" ht="15">
      <c r="A13" s="254" t="s">
        <v>154</v>
      </c>
      <c r="B13" s="211">
        <f>'Margin &amp; Volatility'!B13</f>
        <v>9550</v>
      </c>
      <c r="C13" s="413">
        <f>Volume!J13</f>
        <v>36.55</v>
      </c>
      <c r="D13" s="216">
        <f>Volume!M13</f>
        <v>-1.6150740242261141</v>
      </c>
      <c r="E13" s="207">
        <f>Volume!C13*100</f>
        <v>84</v>
      </c>
      <c r="F13" s="217">
        <f>'Open Int.'!D13*100</f>
        <v>-7.000000000000001</v>
      </c>
      <c r="G13" s="208">
        <f>'Open Int.'!R13</f>
        <v>86.11125175</v>
      </c>
      <c r="H13" s="208">
        <f>'Open Int.'!Z13</f>
        <v>-4.251851000000002</v>
      </c>
      <c r="I13" s="196">
        <f>'Open Int.'!O13</f>
        <v>0.9854073773814349</v>
      </c>
      <c r="J13" s="221">
        <f>IF(Volume!D13=0,0,Volume!F13/Volume!D13)</f>
        <v>0.17412935323383086</v>
      </c>
      <c r="K13" s="225">
        <f>IF('Open Int.'!E13=0,0,'Open Int.'!H13/'Open Int.'!E13)</f>
        <v>0.16182572614107885</v>
      </c>
      <c r="L13" s="178"/>
    </row>
    <row r="14" spans="1:12" ht="15">
      <c r="A14" s="254" t="s">
        <v>178</v>
      </c>
      <c r="B14" s="211">
        <f>'Margin &amp; Volatility'!B14</f>
        <v>700</v>
      </c>
      <c r="C14" s="413">
        <f>Volume!J14</f>
        <v>579.95</v>
      </c>
      <c r="D14" s="216">
        <f>Volume!M14</f>
        <v>-1.8447998646018409</v>
      </c>
      <c r="E14" s="207">
        <f>Volume!C14*100</f>
        <v>4</v>
      </c>
      <c r="F14" s="217">
        <f>'Open Int.'!D14*100</f>
        <v>-16</v>
      </c>
      <c r="G14" s="208">
        <f>'Open Int.'!R14</f>
        <v>19.445723500000003</v>
      </c>
      <c r="H14" s="208">
        <f>'Open Int.'!Z14</f>
        <v>-4.253269999999997</v>
      </c>
      <c r="I14" s="196">
        <f>'Open Int.'!O14</f>
        <v>0.9498956158663883</v>
      </c>
      <c r="J14" s="221">
        <f>IF(Volume!D14=0,0,Volume!F14/Volume!D14)</f>
        <v>0</v>
      </c>
      <c r="K14" s="225">
        <f>IF('Open Int.'!E14=0,0,'Open Int.'!H14/'Open Int.'!E14)</f>
        <v>0</v>
      </c>
      <c r="L14" s="178"/>
    </row>
    <row r="15" spans="1:12" s="9" customFormat="1" ht="15">
      <c r="A15" s="254" t="s">
        <v>215</v>
      </c>
      <c r="B15" s="211">
        <f>'Margin &amp; Volatility'!B15</f>
        <v>200</v>
      </c>
      <c r="C15" s="413">
        <f>Volume!J15</f>
        <v>2743.1</v>
      </c>
      <c r="D15" s="216">
        <f>Volume!M15</f>
        <v>-0.8386653652893854</v>
      </c>
      <c r="E15" s="207">
        <f>Volume!C15*100</f>
        <v>102</v>
      </c>
      <c r="F15" s="217">
        <f>'Open Int.'!D15*100</f>
        <v>-2</v>
      </c>
      <c r="G15" s="208">
        <f>'Open Int.'!R15</f>
        <v>76.422766</v>
      </c>
      <c r="H15" s="208">
        <f>'Open Int.'!Z15</f>
        <v>-2.029502000000008</v>
      </c>
      <c r="I15" s="196">
        <f>'Open Int.'!O15</f>
        <v>0.9978463747307968</v>
      </c>
      <c r="J15" s="221">
        <f>IF(Volume!D15=0,0,Volume!F15/Volume!D15)</f>
        <v>0</v>
      </c>
      <c r="K15" s="225">
        <f>IF('Open Int.'!E15=0,0,'Open Int.'!H15/'Open Int.'!E15)</f>
        <v>0</v>
      </c>
      <c r="L15" s="178"/>
    </row>
    <row r="16" spans="1:12" ht="15">
      <c r="A16" s="254" t="s">
        <v>92</v>
      </c>
      <c r="B16" s="211">
        <f>'Margin &amp; Volatility'!B16</f>
        <v>1400</v>
      </c>
      <c r="C16" s="413">
        <f>Volume!J16</f>
        <v>201</v>
      </c>
      <c r="D16" s="216">
        <f>Volume!M16</f>
        <v>-3.5045607297167605</v>
      </c>
      <c r="E16" s="207">
        <f>Volume!C16*100</f>
        <v>-12</v>
      </c>
      <c r="F16" s="217">
        <f>'Open Int.'!D16*100</f>
        <v>-2</v>
      </c>
      <c r="G16" s="208">
        <f>'Open Int.'!R16</f>
        <v>109.6053</v>
      </c>
      <c r="H16" s="208">
        <f>'Open Int.'!Z16</f>
        <v>-6.634432000000004</v>
      </c>
      <c r="I16" s="196">
        <f>'Open Int.'!O16</f>
        <v>0.9989730423620026</v>
      </c>
      <c r="J16" s="221">
        <f>IF(Volume!D16=0,0,Volume!F16/Volume!D16)</f>
        <v>0.5</v>
      </c>
      <c r="K16" s="225">
        <f>IF('Open Int.'!E16=0,0,'Open Int.'!H16/'Open Int.'!E16)</f>
        <v>0.02857142857142857</v>
      </c>
      <c r="L16" s="178"/>
    </row>
    <row r="17" spans="1:12" ht="15">
      <c r="A17" s="254" t="s">
        <v>93</v>
      </c>
      <c r="B17" s="211">
        <f>'Margin &amp; Volatility'!B17</f>
        <v>1900</v>
      </c>
      <c r="C17" s="413">
        <f>Volume!J17</f>
        <v>98.1</v>
      </c>
      <c r="D17" s="216">
        <f>Volume!M17</f>
        <v>-3.063241106719376</v>
      </c>
      <c r="E17" s="207">
        <f>Volume!C17*100</f>
        <v>-35</v>
      </c>
      <c r="F17" s="217">
        <f>'Open Int.'!D17*100</f>
        <v>-4</v>
      </c>
      <c r="G17" s="208">
        <f>'Open Int.'!R17</f>
        <v>20.931597</v>
      </c>
      <c r="H17" s="208">
        <f>'Open Int.'!Z17</f>
        <v>-1.1036910000000013</v>
      </c>
      <c r="I17" s="196">
        <f>'Open Int.'!O17</f>
        <v>0.9991095280498664</v>
      </c>
      <c r="J17" s="221">
        <f>IF(Volume!D17=0,0,Volume!F17/Volume!D17)</f>
        <v>0.038461538461538464</v>
      </c>
      <c r="K17" s="225">
        <f>IF('Open Int.'!E17=0,0,'Open Int.'!H17/'Open Int.'!E17)</f>
        <v>0.015151515151515152</v>
      </c>
      <c r="L17" s="178"/>
    </row>
    <row r="18" spans="1:12" s="9" customFormat="1" ht="15">
      <c r="A18" s="254" t="s">
        <v>46</v>
      </c>
      <c r="B18" s="211">
        <f>'Margin &amp; Volatility'!B18</f>
        <v>550</v>
      </c>
      <c r="C18" s="413">
        <f>Volume!J18</f>
        <v>1050.35</v>
      </c>
      <c r="D18" s="216">
        <f>Volume!M18</f>
        <v>-5.38239798216377</v>
      </c>
      <c r="E18" s="207">
        <f>Volume!C18*100</f>
        <v>26</v>
      </c>
      <c r="F18" s="217">
        <f>'Open Int.'!D18*100</f>
        <v>-6</v>
      </c>
      <c r="G18" s="208">
        <f>'Open Int.'!R18</f>
        <v>36.33685824999999</v>
      </c>
      <c r="H18" s="208">
        <f>'Open Int.'!Z18</f>
        <v>-4.448215750000003</v>
      </c>
      <c r="I18" s="196">
        <f>'Open Int.'!O18</f>
        <v>0.9984101748807631</v>
      </c>
      <c r="J18" s="221">
        <f>IF(Volume!D18=0,0,Volume!F18/Volume!D18)</f>
        <v>1</v>
      </c>
      <c r="K18" s="225">
        <f>IF('Open Int.'!E18=0,0,'Open Int.'!H18/'Open Int.'!E18)</f>
        <v>1</v>
      </c>
      <c r="L18" s="178"/>
    </row>
    <row r="19" spans="1:12" s="9" customFormat="1" ht="15">
      <c r="A19" s="254" t="s">
        <v>155</v>
      </c>
      <c r="B19" s="211">
        <f>'Margin &amp; Volatility'!B19</f>
        <v>1000</v>
      </c>
      <c r="C19" s="413">
        <f>Volume!J19</f>
        <v>306.05</v>
      </c>
      <c r="D19" s="216">
        <f>Volume!M19</f>
        <v>-5.772783251231527</v>
      </c>
      <c r="E19" s="207">
        <f>Volume!C19*100</f>
        <v>-14.000000000000002</v>
      </c>
      <c r="F19" s="217">
        <f>'Open Int.'!D19*100</f>
        <v>2</v>
      </c>
      <c r="G19" s="208">
        <f>'Open Int.'!R19</f>
        <v>40.15376</v>
      </c>
      <c r="H19" s="208">
        <f>'Open Int.'!Z19</f>
        <v>-1.6155200000000036</v>
      </c>
      <c r="I19" s="196">
        <f>'Open Int.'!O19</f>
        <v>0.9984756097560976</v>
      </c>
      <c r="J19" s="221">
        <f>IF(Volume!D19=0,0,Volume!F19/Volume!D19)</f>
        <v>0</v>
      </c>
      <c r="K19" s="225">
        <f>IF('Open Int.'!E19=0,0,'Open Int.'!H19/'Open Int.'!E19)</f>
        <v>0.06666666666666667</v>
      </c>
      <c r="L19" s="178"/>
    </row>
    <row r="20" spans="1:12" s="9" customFormat="1" ht="15">
      <c r="A20" s="254" t="s">
        <v>257</v>
      </c>
      <c r="B20" s="211">
        <f>'Margin &amp; Volatility'!B20</f>
        <v>1000</v>
      </c>
      <c r="C20" s="413">
        <f>Volume!J20</f>
        <v>371</v>
      </c>
      <c r="D20" s="216">
        <f>Volume!M20</f>
        <v>1.076147663806018</v>
      </c>
      <c r="E20" s="207">
        <f>Volume!C20*100</f>
        <v>229</v>
      </c>
      <c r="F20" s="217">
        <f>'Open Int.'!D20*100</f>
        <v>2</v>
      </c>
      <c r="G20" s="208">
        <f>'Open Int.'!R20</f>
        <v>178.4139</v>
      </c>
      <c r="H20" s="208">
        <f>'Open Int.'!Z20</f>
        <v>5.34982500000001</v>
      </c>
      <c r="I20" s="196">
        <f>'Open Int.'!O20</f>
        <v>0.9954252443335413</v>
      </c>
      <c r="J20" s="221">
        <f>IF(Volume!D20=0,0,Volume!F20/Volume!D20)</f>
        <v>0</v>
      </c>
      <c r="K20" s="225">
        <f>IF('Open Int.'!E20=0,0,'Open Int.'!H20/'Open Int.'!E20)</f>
        <v>0.04</v>
      </c>
      <c r="L20" s="178"/>
    </row>
    <row r="21" spans="1:12" ht="15">
      <c r="A21" s="254" t="s">
        <v>1</v>
      </c>
      <c r="B21" s="211">
        <f>'Margin &amp; Volatility'!B21</f>
        <v>300</v>
      </c>
      <c r="C21" s="413">
        <f>Volume!J21</f>
        <v>1891.1</v>
      </c>
      <c r="D21" s="216">
        <f>Volume!M21</f>
        <v>-0.9739749698905658</v>
      </c>
      <c r="E21" s="207">
        <f>Volume!C21*100</f>
        <v>114.99999999999999</v>
      </c>
      <c r="F21" s="217">
        <f>'Open Int.'!D21*100</f>
        <v>2</v>
      </c>
      <c r="G21" s="208">
        <f>'Open Int.'!R21</f>
        <v>154.143561</v>
      </c>
      <c r="H21" s="208">
        <f>'Open Int.'!Z21</f>
        <v>2.436993000000001</v>
      </c>
      <c r="I21" s="196">
        <f>'Open Int.'!O21</f>
        <v>0.9812292970187707</v>
      </c>
      <c r="J21" s="221">
        <f>IF(Volume!D21=0,0,Volume!F21/Volume!D21)</f>
        <v>0.25</v>
      </c>
      <c r="K21" s="225">
        <f>IF('Open Int.'!E21=0,0,'Open Int.'!H21/'Open Int.'!E21)</f>
        <v>0.16666666666666666</v>
      </c>
      <c r="L21" s="178"/>
    </row>
    <row r="22" spans="1:12" ht="15">
      <c r="A22" s="254" t="s">
        <v>179</v>
      </c>
      <c r="B22" s="211">
        <f>'Margin &amp; Volatility'!B22</f>
        <v>1900</v>
      </c>
      <c r="C22" s="413">
        <f>Volume!J22</f>
        <v>99.5</v>
      </c>
      <c r="D22" s="216">
        <f>Volume!M22</f>
        <v>-3.725205611998059</v>
      </c>
      <c r="E22" s="207">
        <f>Volume!C22*100</f>
        <v>72</v>
      </c>
      <c r="F22" s="217">
        <f>'Open Int.'!D22*100</f>
        <v>-9</v>
      </c>
      <c r="G22" s="208">
        <f>'Open Int.'!R22</f>
        <v>12.874305</v>
      </c>
      <c r="H22" s="208">
        <f>'Open Int.'!Z22</f>
        <v>-1.7745239999999995</v>
      </c>
      <c r="I22" s="196">
        <f>'Open Int.'!O22</f>
        <v>0.9941262848751835</v>
      </c>
      <c r="J22" s="221">
        <f>IF(Volume!D22=0,0,Volume!F22/Volume!D22)</f>
        <v>0</v>
      </c>
      <c r="K22" s="225">
        <f>IF('Open Int.'!E22=0,0,'Open Int.'!H22/'Open Int.'!E22)</f>
        <v>0</v>
      </c>
      <c r="L22" s="178"/>
    </row>
    <row r="23" spans="1:12" ht="15">
      <c r="A23" s="254" t="s">
        <v>180</v>
      </c>
      <c r="B23" s="211">
        <f>'Margin &amp; Volatility'!B23</f>
        <v>2250</v>
      </c>
      <c r="C23" s="413">
        <f>Volume!J23</f>
        <v>46.3</v>
      </c>
      <c r="D23" s="216">
        <f>Volume!M23</f>
        <v>-1.9067796610169612</v>
      </c>
      <c r="E23" s="207">
        <f>Volume!C23*100</f>
        <v>-14.000000000000002</v>
      </c>
      <c r="F23" s="217">
        <f>'Open Int.'!D23*100</f>
        <v>-1</v>
      </c>
      <c r="G23" s="208">
        <f>'Open Int.'!R23</f>
        <v>7.25058</v>
      </c>
      <c r="H23" s="208">
        <f>'Open Int.'!Z23</f>
        <v>-0.20465999999999962</v>
      </c>
      <c r="I23" s="196">
        <f>'Open Int.'!O23</f>
        <v>0.7902298850574713</v>
      </c>
      <c r="J23" s="221">
        <f>IF(Volume!D23=0,0,Volume!F23/Volume!D23)</f>
        <v>0</v>
      </c>
      <c r="K23" s="225">
        <f>IF('Open Int.'!E23=0,0,'Open Int.'!H23/'Open Int.'!E23)</f>
        <v>0</v>
      </c>
      <c r="L23" s="178"/>
    </row>
    <row r="24" spans="1:12" ht="15">
      <c r="A24" s="254" t="s">
        <v>2</v>
      </c>
      <c r="B24" s="211">
        <f>'Margin &amp; Volatility'!B24</f>
        <v>550</v>
      </c>
      <c r="C24" s="413">
        <f>Volume!J24</f>
        <v>337.65</v>
      </c>
      <c r="D24" s="216">
        <f>Volume!M24</f>
        <v>-3.349076857020193</v>
      </c>
      <c r="E24" s="207">
        <f>Volume!C24*100</f>
        <v>-10</v>
      </c>
      <c r="F24" s="217">
        <f>'Open Int.'!D24*100</f>
        <v>5</v>
      </c>
      <c r="G24" s="208">
        <f>'Open Int.'!R24</f>
        <v>38.53430625</v>
      </c>
      <c r="H24" s="208">
        <f>'Open Int.'!Z24</f>
        <v>0.6822337500000017</v>
      </c>
      <c r="I24" s="196">
        <f>'Open Int.'!O24</f>
        <v>0.9946987951807229</v>
      </c>
      <c r="J24" s="221">
        <f>IF(Volume!D24=0,0,Volume!F24/Volume!D24)</f>
        <v>0</v>
      </c>
      <c r="K24" s="225">
        <f>IF('Open Int.'!E24=0,0,'Open Int.'!H24/'Open Int.'!E24)</f>
        <v>0</v>
      </c>
      <c r="L24" s="178"/>
    </row>
    <row r="25" spans="1:12" ht="15">
      <c r="A25" s="254" t="s">
        <v>94</v>
      </c>
      <c r="B25" s="211">
        <f>'Margin &amp; Volatility'!B25</f>
        <v>1600</v>
      </c>
      <c r="C25" s="413">
        <f>Volume!J25</f>
        <v>195.2</v>
      </c>
      <c r="D25" s="216">
        <f>Volume!M25</f>
        <v>-3.7712595513926574</v>
      </c>
      <c r="E25" s="207">
        <f>Volume!C25*100</f>
        <v>7.000000000000001</v>
      </c>
      <c r="F25" s="217">
        <f>'Open Int.'!D25*100</f>
        <v>0</v>
      </c>
      <c r="G25" s="208">
        <f>'Open Int.'!R25</f>
        <v>17.614848</v>
      </c>
      <c r="H25" s="208">
        <f>'Open Int.'!Z25</f>
        <v>-0.7552480000000017</v>
      </c>
      <c r="I25" s="196">
        <f>'Open Int.'!O25</f>
        <v>0.9964539007092199</v>
      </c>
      <c r="J25" s="221">
        <f>IF(Volume!D25=0,0,Volume!F25/Volume!D25)</f>
        <v>0</v>
      </c>
      <c r="K25" s="225">
        <f>IF('Open Int.'!E25=0,0,'Open Int.'!H25/'Open Int.'!E25)</f>
        <v>0</v>
      </c>
      <c r="L25" s="178"/>
    </row>
    <row r="26" spans="1:12" ht="15">
      <c r="A26" s="254" t="s">
        <v>156</v>
      </c>
      <c r="B26" s="211">
        <f>'Margin &amp; Volatility'!B26</f>
        <v>850</v>
      </c>
      <c r="C26" s="413">
        <f>Volume!J26</f>
        <v>368.8</v>
      </c>
      <c r="D26" s="216">
        <f>Volume!M26</f>
        <v>-4.133090720041585</v>
      </c>
      <c r="E26" s="207">
        <f>Volume!C26*100</f>
        <v>19</v>
      </c>
      <c r="F26" s="217">
        <f>'Open Int.'!D26*100</f>
        <v>-12</v>
      </c>
      <c r="G26" s="208">
        <f>'Open Int.'!R26</f>
        <v>147.555036</v>
      </c>
      <c r="H26" s="208">
        <f>'Open Int.'!Z26</f>
        <v>-24.50973300000001</v>
      </c>
      <c r="I26" s="196">
        <f>'Open Int.'!O26</f>
        <v>0.9978755045676652</v>
      </c>
      <c r="J26" s="221">
        <f>IF(Volume!D26=0,0,Volume!F26/Volume!D26)</f>
        <v>0.04878048780487805</v>
      </c>
      <c r="K26" s="225">
        <f>IF('Open Int.'!E26=0,0,'Open Int.'!H26/'Open Int.'!E26)</f>
        <v>0.06936416184971098</v>
      </c>
      <c r="L26" s="178"/>
    </row>
    <row r="27" spans="1:12" ht="15">
      <c r="A27" s="254" t="s">
        <v>181</v>
      </c>
      <c r="B27" s="211">
        <f>'Margin &amp; Volatility'!B27</f>
        <v>1100</v>
      </c>
      <c r="C27" s="413">
        <f>Volume!J27</f>
        <v>258.55</v>
      </c>
      <c r="D27" s="216">
        <f>Volume!M27</f>
        <v>-5.793404991801777</v>
      </c>
      <c r="E27" s="207">
        <f>Volume!C27*100</f>
        <v>125</v>
      </c>
      <c r="F27" s="217">
        <f>'Open Int.'!D27*100</f>
        <v>15</v>
      </c>
      <c r="G27" s="208">
        <f>'Open Int.'!R27</f>
        <v>4.8633255</v>
      </c>
      <c r="H27" s="208">
        <f>'Open Int.'!Z27</f>
        <v>0.42546900000000054</v>
      </c>
      <c r="I27" s="196">
        <f>'Open Int.'!O27</f>
        <v>0.9941520467836257</v>
      </c>
      <c r="J27" s="221">
        <f>IF(Volume!D27=0,0,Volume!F27/Volume!D27)</f>
        <v>0</v>
      </c>
      <c r="K27" s="225">
        <f>IF('Open Int.'!E27=0,0,'Open Int.'!H27/'Open Int.'!E27)</f>
        <v>0</v>
      </c>
      <c r="L27" s="178"/>
    </row>
    <row r="28" spans="1:12" ht="15">
      <c r="A28" s="254" t="s">
        <v>182</v>
      </c>
      <c r="B28" s="211">
        <f>'Margin &amp; Volatility'!B28</f>
        <v>6900</v>
      </c>
      <c r="C28" s="413">
        <f>Volume!J28</f>
        <v>33.85</v>
      </c>
      <c r="D28" s="216">
        <f>Volume!M28</f>
        <v>-1.5988372093023173</v>
      </c>
      <c r="E28" s="207">
        <f>Volume!C28*100</f>
        <v>1</v>
      </c>
      <c r="F28" s="217">
        <f>'Open Int.'!D28*100</f>
        <v>-2</v>
      </c>
      <c r="G28" s="208">
        <f>'Open Int.'!R28</f>
        <v>14.434317</v>
      </c>
      <c r="H28" s="208">
        <f>'Open Int.'!Z28</f>
        <v>-0.4244190000000003</v>
      </c>
      <c r="I28" s="196">
        <f>'Open Int.'!O28</f>
        <v>0.9951456310679612</v>
      </c>
      <c r="J28" s="221">
        <f>IF(Volume!D28=0,0,Volume!F28/Volume!D28)</f>
        <v>0</v>
      </c>
      <c r="K28" s="225">
        <f>IF('Open Int.'!E28=0,0,'Open Int.'!H28/'Open Int.'!E28)</f>
        <v>0</v>
      </c>
      <c r="L28" s="178"/>
    </row>
    <row r="29" spans="1:12" ht="15">
      <c r="A29" s="254" t="s">
        <v>157</v>
      </c>
      <c r="B29" s="211">
        <f>'Margin &amp; Volatility'!B29</f>
        <v>950</v>
      </c>
      <c r="C29" s="413">
        <f>Volume!J29</f>
        <v>176.3</v>
      </c>
      <c r="D29" s="216">
        <f>Volume!M29</f>
        <v>-1.1494252873563122</v>
      </c>
      <c r="E29" s="207">
        <f>Volume!C29*100</f>
        <v>71</v>
      </c>
      <c r="F29" s="217">
        <f>'Open Int.'!D29*100</f>
        <v>-8</v>
      </c>
      <c r="G29" s="208">
        <f>'Open Int.'!R29</f>
        <v>1.205892</v>
      </c>
      <c r="H29" s="208">
        <f>'Open Int.'!Z29</f>
        <v>-0.11568149999999999</v>
      </c>
      <c r="I29" s="196">
        <f>'Open Int.'!O29</f>
        <v>0.875</v>
      </c>
      <c r="J29" s="221">
        <f>IF(Volume!D29=0,0,Volume!F29/Volume!D29)</f>
        <v>0</v>
      </c>
      <c r="K29" s="225">
        <f>IF('Open Int.'!E29=0,0,'Open Int.'!H29/'Open Int.'!E29)</f>
        <v>0</v>
      </c>
      <c r="L29" s="178"/>
    </row>
    <row r="30" spans="1:12" ht="15">
      <c r="A30" s="254" t="s">
        <v>3</v>
      </c>
      <c r="B30" s="211">
        <f>'Margin &amp; Volatility'!B30</f>
        <v>2500</v>
      </c>
      <c r="C30" s="413">
        <f>Volume!J30</f>
        <v>210.9</v>
      </c>
      <c r="D30" s="216">
        <f>Volume!M30</f>
        <v>-2.225312934631425</v>
      </c>
      <c r="E30" s="207">
        <f>Volume!C30*100</f>
        <v>74</v>
      </c>
      <c r="F30" s="217">
        <f>'Open Int.'!D30*100</f>
        <v>-4</v>
      </c>
      <c r="G30" s="208">
        <f>'Open Int.'!R30</f>
        <v>45.40677</v>
      </c>
      <c r="H30" s="208">
        <f>'Open Int.'!Z30</f>
        <v>-2.3923500000000004</v>
      </c>
      <c r="I30" s="196">
        <f>'Open Int.'!O30</f>
        <v>0.9823502090106828</v>
      </c>
      <c r="J30" s="221">
        <f>IF(Volume!D30=0,0,Volume!F30/Volume!D30)</f>
        <v>0.1388888888888889</v>
      </c>
      <c r="K30" s="225">
        <f>IF('Open Int.'!E30=0,0,'Open Int.'!H30/'Open Int.'!E30)</f>
        <v>0.13513513513513514</v>
      </c>
      <c r="L30" s="178"/>
    </row>
    <row r="31" spans="1:12" ht="15">
      <c r="A31" s="254" t="s">
        <v>158</v>
      </c>
      <c r="B31" s="211">
        <f>'Margin &amp; Volatility'!B31</f>
        <v>1300</v>
      </c>
      <c r="C31" s="413">
        <f>Volume!J31</f>
        <v>135.1</v>
      </c>
      <c r="D31" s="216">
        <f>Volume!M31</f>
        <v>-2.8756290438533427</v>
      </c>
      <c r="E31" s="207">
        <f>Volume!C31*100</f>
        <v>1100</v>
      </c>
      <c r="F31" s="217">
        <f>'Open Int.'!D31*100</f>
        <v>-3</v>
      </c>
      <c r="G31" s="208">
        <f>'Open Int.'!R31</f>
        <v>1.352351</v>
      </c>
      <c r="H31" s="208">
        <f>'Open Int.'!Z31</f>
        <v>-0.076206</v>
      </c>
      <c r="I31" s="196">
        <f>'Open Int.'!O31</f>
        <v>1</v>
      </c>
      <c r="J31" s="221">
        <f>IF(Volume!D31=0,0,Volume!F31/Volume!D31)</f>
        <v>0</v>
      </c>
      <c r="K31" s="225">
        <f>IF('Open Int.'!E31=0,0,'Open Int.'!H31/'Open Int.'!E31)</f>
        <v>0</v>
      </c>
      <c r="L31" s="178"/>
    </row>
    <row r="32" spans="1:12" ht="15">
      <c r="A32" s="254" t="s">
        <v>242</v>
      </c>
      <c r="B32" s="211">
        <f>'Margin &amp; Volatility'!B32</f>
        <v>1050</v>
      </c>
      <c r="C32" s="413">
        <f>Volume!J32</f>
        <v>405.05</v>
      </c>
      <c r="D32" s="216">
        <f>Volume!M32</f>
        <v>-0.07401011471568061</v>
      </c>
      <c r="E32" s="207">
        <f>Volume!C32*100</f>
        <v>54</v>
      </c>
      <c r="F32" s="217">
        <f>'Open Int.'!D32*100</f>
        <v>-35</v>
      </c>
      <c r="G32" s="208">
        <f>'Open Int.'!R32</f>
        <v>9.696897</v>
      </c>
      <c r="H32" s="208">
        <f>'Open Int.'!Z32</f>
        <v>-5.284839</v>
      </c>
      <c r="I32" s="196">
        <f>'Open Int.'!O32</f>
        <v>0.9956140350877193</v>
      </c>
      <c r="J32" s="221">
        <f>IF(Volume!D32=0,0,Volume!F32/Volume!D32)</f>
        <v>0</v>
      </c>
      <c r="K32" s="225">
        <f>IF('Open Int.'!E32=0,0,'Open Int.'!H32/'Open Int.'!E32)</f>
        <v>0</v>
      </c>
      <c r="L32" s="178"/>
    </row>
    <row r="33" spans="1:12" ht="15">
      <c r="A33" s="254" t="s">
        <v>183</v>
      </c>
      <c r="B33" s="211">
        <f>'Margin &amp; Volatility'!B33</f>
        <v>600</v>
      </c>
      <c r="C33" s="413">
        <f>Volume!J33</f>
        <v>222.45</v>
      </c>
      <c r="D33" s="216">
        <f>Volume!M33</f>
        <v>-2.17678100263853</v>
      </c>
      <c r="E33" s="207">
        <f>Volume!C33*100</f>
        <v>71</v>
      </c>
      <c r="F33" s="217">
        <f>'Open Int.'!D33*100</f>
        <v>-4</v>
      </c>
      <c r="G33" s="208">
        <f>'Open Int.'!R33</f>
        <v>10.437354</v>
      </c>
      <c r="H33" s="208">
        <f>'Open Int.'!Z33</f>
        <v>-0.7234380000000016</v>
      </c>
      <c r="I33" s="196">
        <f>'Open Int.'!O33</f>
        <v>1</v>
      </c>
      <c r="J33" s="221">
        <f>IF(Volume!D33=0,0,Volume!F33/Volume!D33)</f>
        <v>0</v>
      </c>
      <c r="K33" s="225">
        <f>IF('Open Int.'!E33=0,0,'Open Int.'!H33/'Open Int.'!E33)</f>
        <v>0</v>
      </c>
      <c r="L33" s="178"/>
    </row>
    <row r="34" spans="1:12" ht="15">
      <c r="A34" s="254" t="s">
        <v>205</v>
      </c>
      <c r="B34" s="211">
        <f>'Margin &amp; Volatility'!B34</f>
        <v>1900</v>
      </c>
      <c r="C34" s="413">
        <f>Volume!J34</f>
        <v>178.85</v>
      </c>
      <c r="D34" s="216">
        <f>Volume!M34</f>
        <v>-4.255888650963606</v>
      </c>
      <c r="E34" s="207">
        <f>Volume!C34*100</f>
        <v>134</v>
      </c>
      <c r="F34" s="217">
        <f>'Open Int.'!D34*100</f>
        <v>-1</v>
      </c>
      <c r="G34" s="208">
        <f>'Open Int.'!R34</f>
        <v>34.66113</v>
      </c>
      <c r="H34" s="208">
        <f>'Open Int.'!Z34</f>
        <v>-1.7181700000000006</v>
      </c>
      <c r="I34" s="196">
        <f>'Open Int.'!O34</f>
        <v>0.9882352941176471</v>
      </c>
      <c r="J34" s="221">
        <f>IF(Volume!D34=0,0,Volume!F34/Volume!D34)</f>
        <v>0</v>
      </c>
      <c r="K34" s="225">
        <f>IF('Open Int.'!E34=0,0,'Open Int.'!H34/'Open Int.'!E34)</f>
        <v>0</v>
      </c>
      <c r="L34" s="178"/>
    </row>
    <row r="35" spans="1:12" ht="15">
      <c r="A35" s="254" t="s">
        <v>243</v>
      </c>
      <c r="B35" s="211">
        <f>'Margin &amp; Volatility'!B35</f>
        <v>3600</v>
      </c>
      <c r="C35" s="413">
        <f>Volume!J35</f>
        <v>137.15</v>
      </c>
      <c r="D35" s="216">
        <f>Volume!M35</f>
        <v>-2.3495906016375816</v>
      </c>
      <c r="E35" s="207">
        <f>Volume!C35*100</f>
        <v>28.999999999999996</v>
      </c>
      <c r="F35" s="217">
        <f>'Open Int.'!D35*100</f>
        <v>2</v>
      </c>
      <c r="G35" s="208">
        <f>'Open Int.'!R35</f>
        <v>37.622988</v>
      </c>
      <c r="H35" s="208">
        <f>'Open Int.'!Z35</f>
        <v>0.05542200000000719</v>
      </c>
      <c r="I35" s="196">
        <f>'Open Int.'!O35</f>
        <v>0.979002624671916</v>
      </c>
      <c r="J35" s="221">
        <f>IF(Volume!D35=0,0,Volume!F35/Volume!D35)</f>
        <v>0</v>
      </c>
      <c r="K35" s="225">
        <f>IF('Open Int.'!E35=0,0,'Open Int.'!H35/'Open Int.'!E35)</f>
        <v>0.041666666666666664</v>
      </c>
      <c r="L35" s="178"/>
    </row>
    <row r="36" spans="1:12" ht="15">
      <c r="A36" s="254" t="s">
        <v>184</v>
      </c>
      <c r="B36" s="211">
        <f>'Margin &amp; Volatility'!B36</f>
        <v>250</v>
      </c>
      <c r="C36" s="413">
        <f>Volume!J36</f>
        <v>1386.65</v>
      </c>
      <c r="D36" s="216">
        <f>Volume!M36</f>
        <v>-1.603689905978351</v>
      </c>
      <c r="E36" s="207">
        <f>Volume!C36*100</f>
        <v>-6</v>
      </c>
      <c r="F36" s="217">
        <f>'Open Int.'!D36*100</f>
        <v>-2</v>
      </c>
      <c r="G36" s="208">
        <f>'Open Int.'!R36</f>
        <v>21.59707375</v>
      </c>
      <c r="H36" s="208">
        <f>'Open Int.'!Z36</f>
        <v>-0.7043074999999988</v>
      </c>
      <c r="I36" s="196">
        <f>'Open Int.'!O36</f>
        <v>0.9983948635634029</v>
      </c>
      <c r="J36" s="221">
        <f>IF(Volume!D36=0,0,Volume!F36/Volume!D36)</f>
        <v>0</v>
      </c>
      <c r="K36" s="225">
        <f>IF('Open Int.'!E36=0,0,'Open Int.'!H36/'Open Int.'!E36)</f>
        <v>0</v>
      </c>
      <c r="L36" s="178"/>
    </row>
    <row r="37" spans="1:12" ht="15">
      <c r="A37" s="254" t="s">
        <v>216</v>
      </c>
      <c r="B37" s="211">
        <f>'Margin &amp; Volatility'!B37</f>
        <v>400</v>
      </c>
      <c r="C37" s="413">
        <f>Volume!J37</f>
        <v>1301.55</v>
      </c>
      <c r="D37" s="216">
        <f>Volume!M37</f>
        <v>-2.2970386217768373</v>
      </c>
      <c r="E37" s="207">
        <f>Volume!C37*100</f>
        <v>-26</v>
      </c>
      <c r="F37" s="217">
        <f>'Open Int.'!D37*100</f>
        <v>-5</v>
      </c>
      <c r="G37" s="208">
        <f>'Open Int.'!R37</f>
        <v>80.331666</v>
      </c>
      <c r="H37" s="208">
        <f>'Open Int.'!Z37</f>
        <v>-6.204797999999997</v>
      </c>
      <c r="I37" s="196">
        <f>'Open Int.'!O37</f>
        <v>0.9980557355800389</v>
      </c>
      <c r="J37" s="221">
        <f>IF(Volume!D37=0,0,Volume!F37/Volume!D37)</f>
        <v>0</v>
      </c>
      <c r="K37" s="225">
        <f>IF('Open Int.'!E37=0,0,'Open Int.'!H37/'Open Int.'!E37)</f>
        <v>0</v>
      </c>
      <c r="L37" s="178"/>
    </row>
    <row r="38" spans="1:12" ht="15">
      <c r="A38" s="254" t="s">
        <v>244</v>
      </c>
      <c r="B38" s="211">
        <f>'Margin &amp; Volatility'!B38</f>
        <v>2400</v>
      </c>
      <c r="C38" s="413">
        <f>Volume!J38</f>
        <v>65.6</v>
      </c>
      <c r="D38" s="216">
        <f>Volume!M38</f>
        <v>-5.407354001441962</v>
      </c>
      <c r="E38" s="207">
        <f>Volume!C38*100</f>
        <v>3</v>
      </c>
      <c r="F38" s="217">
        <f>'Open Int.'!D38*100</f>
        <v>-3</v>
      </c>
      <c r="G38" s="208">
        <f>'Open Int.'!R38</f>
        <v>32.149248</v>
      </c>
      <c r="H38" s="208">
        <f>'Open Int.'!Z38</f>
        <v>-3.0028799999999976</v>
      </c>
      <c r="I38" s="196">
        <f>'Open Int.'!O38</f>
        <v>0.9980411361410382</v>
      </c>
      <c r="J38" s="221">
        <f>IF(Volume!D38=0,0,Volume!F38/Volume!D38)</f>
        <v>0</v>
      </c>
      <c r="K38" s="225">
        <f>IF('Open Int.'!E38=0,0,'Open Int.'!H38/'Open Int.'!E38)</f>
        <v>0.05128205128205128</v>
      </c>
      <c r="L38" s="178"/>
    </row>
    <row r="39" spans="1:12" ht="15">
      <c r="A39" s="254" t="s">
        <v>185</v>
      </c>
      <c r="B39" s="211">
        <f>'Margin &amp; Volatility'!B39</f>
        <v>5650</v>
      </c>
      <c r="C39" s="413">
        <f>Volume!J39</f>
        <v>42.55</v>
      </c>
      <c r="D39" s="216">
        <f>Volume!M39</f>
        <v>-7.096069868995633</v>
      </c>
      <c r="E39" s="207">
        <f>Volume!C39*100</f>
        <v>37</v>
      </c>
      <c r="F39" s="217">
        <f>'Open Int.'!D39*100</f>
        <v>-4</v>
      </c>
      <c r="G39" s="208">
        <f>'Open Int.'!R39</f>
        <v>69.69413425</v>
      </c>
      <c r="H39" s="208">
        <f>'Open Int.'!Z39</f>
        <v>-8.066250749999995</v>
      </c>
      <c r="I39" s="196">
        <f>'Open Int.'!O39</f>
        <v>0.9975853742669886</v>
      </c>
      <c r="J39" s="221">
        <f>IF(Volume!D39=0,0,Volume!F39/Volume!D39)</f>
        <v>0.5454545454545454</v>
      </c>
      <c r="K39" s="225">
        <f>IF('Open Int.'!E39=0,0,'Open Int.'!H39/'Open Int.'!E39)</f>
        <v>0.15217391304347827</v>
      </c>
      <c r="L39" s="178"/>
    </row>
    <row r="40" spans="1:12" ht="15">
      <c r="A40" s="254" t="s">
        <v>186</v>
      </c>
      <c r="B40" s="211">
        <f>'Margin &amp; Volatility'!B40</f>
        <v>1300</v>
      </c>
      <c r="C40" s="413">
        <f>Volume!J40</f>
        <v>164.25</v>
      </c>
      <c r="D40" s="216">
        <f>Volume!M40</f>
        <v>-1.7349685910858546</v>
      </c>
      <c r="E40" s="207">
        <f>Volume!C40*100</f>
        <v>100</v>
      </c>
      <c r="F40" s="217">
        <f>'Open Int.'!D40*100</f>
        <v>-1</v>
      </c>
      <c r="G40" s="208">
        <f>'Open Int.'!R40</f>
        <v>4.18509</v>
      </c>
      <c r="H40" s="208">
        <f>'Open Int.'!Z40</f>
        <v>-0.1173510000000002</v>
      </c>
      <c r="I40" s="196">
        <f>'Open Int.'!O40</f>
        <v>1</v>
      </c>
      <c r="J40" s="221">
        <f>IF(Volume!D40=0,0,Volume!F40/Volume!D40)</f>
        <v>0</v>
      </c>
      <c r="K40" s="225">
        <f>IF('Open Int.'!E40=0,0,'Open Int.'!H40/'Open Int.'!E40)</f>
        <v>0</v>
      </c>
      <c r="L40" s="178"/>
    </row>
    <row r="41" spans="1:12" ht="15">
      <c r="A41" s="254" t="s">
        <v>105</v>
      </c>
      <c r="B41" s="211">
        <f>'Margin &amp; Volatility'!B41</f>
        <v>1500</v>
      </c>
      <c r="C41" s="413">
        <f>Volume!J41</f>
        <v>246.6</v>
      </c>
      <c r="D41" s="216">
        <f>Volume!M41</f>
        <v>-0.784550392275203</v>
      </c>
      <c r="E41" s="207">
        <f>Volume!C41*100</f>
        <v>15</v>
      </c>
      <c r="F41" s="217">
        <f>'Open Int.'!D41*100</f>
        <v>8</v>
      </c>
      <c r="G41" s="208">
        <f>'Open Int.'!R41</f>
        <v>83.5974</v>
      </c>
      <c r="H41" s="208">
        <f>'Open Int.'!Z41</f>
        <v>5.453279999999992</v>
      </c>
      <c r="I41" s="196">
        <f>'Open Int.'!O41</f>
        <v>0.9960176991150442</v>
      </c>
      <c r="J41" s="221">
        <f>IF(Volume!D41=0,0,Volume!F41/Volume!D41)</f>
        <v>0</v>
      </c>
      <c r="K41" s="225">
        <f>IF('Open Int.'!E41=0,0,'Open Int.'!H41/'Open Int.'!E41)</f>
        <v>0.022222222222222223</v>
      </c>
      <c r="L41" s="178"/>
    </row>
    <row r="42" spans="1:12" ht="15">
      <c r="A42" s="254" t="s">
        <v>160</v>
      </c>
      <c r="B42" s="211">
        <f>'Margin &amp; Volatility'!B42</f>
        <v>1350</v>
      </c>
      <c r="C42" s="413">
        <f>Volume!J42</f>
        <v>229.9</v>
      </c>
      <c r="D42" s="216">
        <f>Volume!M42</f>
        <v>-0.2603036876355724</v>
      </c>
      <c r="E42" s="207">
        <f>Volume!C42*100</f>
        <v>288</v>
      </c>
      <c r="F42" s="217">
        <f>'Open Int.'!D42*100</f>
        <v>-2</v>
      </c>
      <c r="G42" s="208">
        <f>'Open Int.'!R42</f>
        <v>57.976182</v>
      </c>
      <c r="H42" s="208">
        <f>'Open Int.'!Z42</f>
        <v>-0.7425404999999969</v>
      </c>
      <c r="I42" s="196">
        <f>'Open Int.'!O42</f>
        <v>0.9989293361884368</v>
      </c>
      <c r="J42" s="221">
        <f>IF(Volume!D42=0,0,Volume!F42/Volume!D42)</f>
        <v>0.08695652173913043</v>
      </c>
      <c r="K42" s="225">
        <f>IF('Open Int.'!E42=0,0,'Open Int.'!H42/'Open Int.'!E42)</f>
        <v>0.047619047619047616</v>
      </c>
      <c r="L42" s="178"/>
    </row>
    <row r="43" spans="1:12" ht="15">
      <c r="A43" s="254" t="s">
        <v>245</v>
      </c>
      <c r="B43" s="211">
        <f>'Margin &amp; Volatility'!B43</f>
        <v>300</v>
      </c>
      <c r="C43" s="413">
        <f>Volume!J43</f>
        <v>1026</v>
      </c>
      <c r="D43" s="216">
        <f>Volume!M43</f>
        <v>0.7710062368020452</v>
      </c>
      <c r="E43" s="207">
        <f>Volume!C43*100</f>
        <v>48</v>
      </c>
      <c r="F43" s="217">
        <f>'Open Int.'!D43*100</f>
        <v>1</v>
      </c>
      <c r="G43" s="208">
        <f>'Open Int.'!R43</f>
        <v>39.5523</v>
      </c>
      <c r="H43" s="208">
        <f>'Open Int.'!Z43</f>
        <v>0.852418500000006</v>
      </c>
      <c r="I43" s="196">
        <f>'Open Int.'!O43</f>
        <v>0.9992217898832685</v>
      </c>
      <c r="J43" s="221">
        <f>IF(Volume!D43=0,0,Volume!F43/Volume!D43)</f>
        <v>0</v>
      </c>
      <c r="K43" s="225">
        <f>IF('Open Int.'!E43=0,0,'Open Int.'!H43/'Open Int.'!E43)</f>
        <v>0</v>
      </c>
      <c r="L43" s="178"/>
    </row>
    <row r="44" spans="1:12" ht="15">
      <c r="A44" s="254" t="s">
        <v>187</v>
      </c>
      <c r="B44" s="211">
        <f>'Margin &amp; Volatility'!B44</f>
        <v>2950</v>
      </c>
      <c r="C44" s="413">
        <f>Volume!J44</f>
        <v>95.3</v>
      </c>
      <c r="D44" s="216">
        <f>Volume!M44</f>
        <v>-5.315449577744668</v>
      </c>
      <c r="E44" s="207">
        <f>Volume!C44*100</f>
        <v>-11</v>
      </c>
      <c r="F44" s="217">
        <f>'Open Int.'!D44*100</f>
        <v>-2</v>
      </c>
      <c r="G44" s="208">
        <f>'Open Int.'!R44</f>
        <v>40.033624</v>
      </c>
      <c r="H44" s="208">
        <f>'Open Int.'!Z44</f>
        <v>-2.781879499999995</v>
      </c>
      <c r="I44" s="196">
        <f>'Open Int.'!O44</f>
        <v>0.9691011235955056</v>
      </c>
      <c r="J44" s="221">
        <f>IF(Volume!D44=0,0,Volume!F44/Volume!D44)</f>
        <v>0</v>
      </c>
      <c r="K44" s="225">
        <f>IF('Open Int.'!E44=0,0,'Open Int.'!H44/'Open Int.'!E44)</f>
        <v>0.05172413793103448</v>
      </c>
      <c r="L44" s="178"/>
    </row>
    <row r="45" spans="1:12" ht="15">
      <c r="A45" s="254" t="s">
        <v>246</v>
      </c>
      <c r="B45" s="211">
        <f>'Margin &amp; Volatility'!B45</f>
        <v>175</v>
      </c>
      <c r="C45" s="413">
        <f>Volume!J45</f>
        <v>1901.45</v>
      </c>
      <c r="D45" s="216">
        <f>Volume!M45</f>
        <v>-2.9426777601960015</v>
      </c>
      <c r="E45" s="207">
        <f>Volume!C45*100</f>
        <v>10</v>
      </c>
      <c r="F45" s="217">
        <f>'Open Int.'!D45*100</f>
        <v>-4</v>
      </c>
      <c r="G45" s="208">
        <f>'Open Int.'!R45</f>
        <v>141.4868945</v>
      </c>
      <c r="H45" s="208">
        <f>'Open Int.'!Z45</f>
        <v>-10.529470000000003</v>
      </c>
      <c r="I45" s="196">
        <f>'Open Int.'!O45</f>
        <v>0.9967074317968015</v>
      </c>
      <c r="J45" s="221">
        <f>IF(Volume!D45=0,0,Volume!F45/Volume!D45)</f>
        <v>0</v>
      </c>
      <c r="K45" s="225">
        <f>IF('Open Int.'!E45=0,0,'Open Int.'!H45/'Open Int.'!E45)</f>
        <v>0</v>
      </c>
      <c r="L45" s="178"/>
    </row>
    <row r="46" spans="1:12" ht="15">
      <c r="A46" s="254" t="s">
        <v>217</v>
      </c>
      <c r="B46" s="211">
        <f>'Margin &amp; Volatility'!B46</f>
        <v>4125</v>
      </c>
      <c r="C46" s="413">
        <f>Volume!J46</f>
        <v>100.15</v>
      </c>
      <c r="D46" s="216">
        <f>Volume!M46</f>
        <v>-2.4354603019970775</v>
      </c>
      <c r="E46" s="207">
        <f>Volume!C46*100</f>
        <v>4</v>
      </c>
      <c r="F46" s="217">
        <f>'Open Int.'!D46*100</f>
        <v>-2</v>
      </c>
      <c r="G46" s="208">
        <f>'Open Int.'!R46</f>
        <v>189.249699375</v>
      </c>
      <c r="H46" s="208">
        <f>'Open Int.'!Z46</f>
        <v>-4.47009749999998</v>
      </c>
      <c r="I46" s="196">
        <f>'Open Int.'!O46</f>
        <v>0.9714036236629557</v>
      </c>
      <c r="J46" s="221">
        <f>IF(Volume!D46=0,0,Volume!F46/Volume!D46)</f>
        <v>0.2506393861892583</v>
      </c>
      <c r="K46" s="225">
        <f>IF('Open Int.'!E46=0,0,'Open Int.'!H46/'Open Int.'!E46)</f>
        <v>0.2393026941362916</v>
      </c>
      <c r="L46" s="178"/>
    </row>
    <row r="47" spans="1:12" ht="15">
      <c r="A47" s="254" t="s">
        <v>219</v>
      </c>
      <c r="B47" s="211">
        <f>'Margin &amp; Volatility'!B47</f>
        <v>650</v>
      </c>
      <c r="C47" s="413">
        <f>Volume!J47</f>
        <v>488.45</v>
      </c>
      <c r="D47" s="216">
        <f>Volume!M47</f>
        <v>-3.2676502624022183</v>
      </c>
      <c r="E47" s="207">
        <f>Volume!C47*100</f>
        <v>210</v>
      </c>
      <c r="F47" s="217">
        <f>'Open Int.'!D47*100</f>
        <v>16</v>
      </c>
      <c r="G47" s="208">
        <f>'Open Int.'!R47</f>
        <v>56.60891275</v>
      </c>
      <c r="H47" s="208">
        <f>'Open Int.'!Z47</f>
        <v>6.227526500000003</v>
      </c>
      <c r="I47" s="196">
        <f>'Open Int.'!O47</f>
        <v>0.9960740325294447</v>
      </c>
      <c r="J47" s="221">
        <f>IF(Volume!D47=0,0,Volume!F47/Volume!D47)</f>
        <v>0</v>
      </c>
      <c r="K47" s="225">
        <f>IF('Open Int.'!E47=0,0,'Open Int.'!H47/'Open Int.'!E47)</f>
        <v>0</v>
      </c>
      <c r="L47" s="178"/>
    </row>
    <row r="48" spans="1:12" ht="15">
      <c r="A48" s="254" t="s">
        <v>4</v>
      </c>
      <c r="B48" s="211">
        <f>'Margin &amp; Volatility'!B48</f>
        <v>300</v>
      </c>
      <c r="C48" s="413">
        <f>Volume!J48</f>
        <v>1166.5</v>
      </c>
      <c r="D48" s="216">
        <f>Volume!M48</f>
        <v>-4.471378265498314</v>
      </c>
      <c r="E48" s="207">
        <f>Volume!C48*100</f>
        <v>7.000000000000001</v>
      </c>
      <c r="F48" s="217">
        <f>'Open Int.'!D48*100</f>
        <v>11</v>
      </c>
      <c r="G48" s="208">
        <f>'Open Int.'!R48</f>
        <v>73.314525</v>
      </c>
      <c r="H48" s="208">
        <f>'Open Int.'!Z48</f>
        <v>4.004889000000006</v>
      </c>
      <c r="I48" s="196">
        <f>'Open Int.'!O48</f>
        <v>0.9976133651551312</v>
      </c>
      <c r="J48" s="221">
        <f>IF(Volume!D48=0,0,Volume!F48/Volume!D48)</f>
        <v>0</v>
      </c>
      <c r="K48" s="225">
        <f>IF('Open Int.'!E48=0,0,'Open Int.'!H48/'Open Int.'!E48)</f>
        <v>0</v>
      </c>
      <c r="L48" s="178"/>
    </row>
    <row r="49" spans="1:12" ht="15">
      <c r="A49" s="254" t="s">
        <v>95</v>
      </c>
      <c r="B49" s="211">
        <f>'Margin &amp; Volatility'!B49</f>
        <v>400</v>
      </c>
      <c r="C49" s="413">
        <f>Volume!J49</f>
        <v>779.3</v>
      </c>
      <c r="D49" s="216">
        <f>Volume!M49</f>
        <v>-2.5875000000000057</v>
      </c>
      <c r="E49" s="207">
        <f>Volume!C49*100</f>
        <v>0</v>
      </c>
      <c r="F49" s="217">
        <f>'Open Int.'!D49*100</f>
        <v>5</v>
      </c>
      <c r="G49" s="208">
        <f>'Open Int.'!R49</f>
        <v>100.342668</v>
      </c>
      <c r="H49" s="208">
        <f>'Open Int.'!Z49</f>
        <v>2.390668000000005</v>
      </c>
      <c r="I49" s="196">
        <f>'Open Int.'!O49</f>
        <v>0.9990680335507922</v>
      </c>
      <c r="J49" s="221">
        <f>IF(Volume!D49=0,0,Volume!F49/Volume!D49)</f>
        <v>0</v>
      </c>
      <c r="K49" s="225">
        <f>IF('Open Int.'!E49=0,0,'Open Int.'!H49/'Open Int.'!E49)</f>
        <v>0.18181818181818182</v>
      </c>
      <c r="L49" s="178"/>
    </row>
    <row r="50" spans="1:12" ht="15">
      <c r="A50" s="254" t="s">
        <v>218</v>
      </c>
      <c r="B50" s="211">
        <f>'Margin &amp; Volatility'!B50</f>
        <v>400</v>
      </c>
      <c r="C50" s="413">
        <f>Volume!J50</f>
        <v>748.15</v>
      </c>
      <c r="D50" s="216">
        <f>Volume!M50</f>
        <v>-3.638588356517259</v>
      </c>
      <c r="E50" s="207">
        <f>Volume!C50*100</f>
        <v>83</v>
      </c>
      <c r="F50" s="217">
        <f>'Open Int.'!D50*100</f>
        <v>12</v>
      </c>
      <c r="G50" s="208">
        <f>'Open Int.'!R50</f>
        <v>61.168744</v>
      </c>
      <c r="H50" s="208">
        <f>'Open Int.'!Z50</f>
        <v>4.367319999999999</v>
      </c>
      <c r="I50" s="196">
        <f>'Open Int.'!O50</f>
        <v>0.9990215264187867</v>
      </c>
      <c r="J50" s="221">
        <f>IF(Volume!D50=0,0,Volume!F50/Volume!D50)</f>
        <v>0</v>
      </c>
      <c r="K50" s="225">
        <f>IF('Open Int.'!E50=0,0,'Open Int.'!H50/'Open Int.'!E50)</f>
        <v>0</v>
      </c>
      <c r="L50" s="178"/>
    </row>
    <row r="51" spans="1:12" ht="15">
      <c r="A51" s="254" t="s">
        <v>5</v>
      </c>
      <c r="B51" s="211">
        <f>'Margin &amp; Volatility'!B51</f>
        <v>1595</v>
      </c>
      <c r="C51" s="413">
        <f>Volume!J51</f>
        <v>168.6</v>
      </c>
      <c r="D51" s="216">
        <f>Volume!M51</f>
        <v>-3.7671232876712297</v>
      </c>
      <c r="E51" s="207">
        <f>Volume!C51*100</f>
        <v>31</v>
      </c>
      <c r="F51" s="217">
        <f>'Open Int.'!D51*100</f>
        <v>0</v>
      </c>
      <c r="G51" s="208">
        <f>'Open Int.'!R51</f>
        <v>302.9618922</v>
      </c>
      <c r="H51" s="208">
        <f>'Open Int.'!Z51</f>
        <v>-9.121166999999957</v>
      </c>
      <c r="I51" s="196">
        <f>'Open Int.'!O51</f>
        <v>0.9976034084857092</v>
      </c>
      <c r="J51" s="221">
        <f>IF(Volume!D51=0,0,Volume!F51/Volume!D51)</f>
        <v>0.13714285714285715</v>
      </c>
      <c r="K51" s="225">
        <f>IF('Open Int.'!E51=0,0,'Open Int.'!H51/'Open Int.'!E51)</f>
        <v>0.08714918759231906</v>
      </c>
      <c r="L51" s="178"/>
    </row>
    <row r="52" spans="1:12" ht="15">
      <c r="A52" s="254" t="s">
        <v>220</v>
      </c>
      <c r="B52" s="211">
        <f>'Margin &amp; Volatility'!B52</f>
        <v>2000</v>
      </c>
      <c r="C52" s="413">
        <f>Volume!J52</f>
        <v>237.7</v>
      </c>
      <c r="D52" s="216">
        <f>Volume!M52</f>
        <v>-2.0601565718994643</v>
      </c>
      <c r="E52" s="207">
        <f>Volume!C52*100</f>
        <v>-38</v>
      </c>
      <c r="F52" s="217">
        <f>'Open Int.'!D52*100</f>
        <v>6</v>
      </c>
      <c r="G52" s="208">
        <f>'Open Int.'!R52</f>
        <v>215.30866</v>
      </c>
      <c r="H52" s="208">
        <f>'Open Int.'!Z52</f>
        <v>7.508919999999989</v>
      </c>
      <c r="I52" s="196">
        <f>'Open Int.'!O52</f>
        <v>0.9867520423934644</v>
      </c>
      <c r="J52" s="221">
        <f>IF(Volume!D52=0,0,Volume!F52/Volume!D52)</f>
        <v>0.4507042253521127</v>
      </c>
      <c r="K52" s="225">
        <f>IF('Open Int.'!E52=0,0,'Open Int.'!H52/'Open Int.'!E52)</f>
        <v>0.4269406392694064</v>
      </c>
      <c r="L52" s="178"/>
    </row>
    <row r="53" spans="1:12" ht="15">
      <c r="A53" s="254" t="s">
        <v>221</v>
      </c>
      <c r="B53" s="211">
        <f>'Margin &amp; Volatility'!B53</f>
        <v>650</v>
      </c>
      <c r="C53" s="413">
        <f>Volume!J53</f>
        <v>223.9</v>
      </c>
      <c r="D53" s="216">
        <f>Volume!M53</f>
        <v>-4.540609678107015</v>
      </c>
      <c r="E53" s="207">
        <f>Volume!C53*100</f>
        <v>31</v>
      </c>
      <c r="F53" s="217">
        <f>'Open Int.'!D53*100</f>
        <v>3</v>
      </c>
      <c r="G53" s="208">
        <f>'Open Int.'!R53</f>
        <v>45.4214735</v>
      </c>
      <c r="H53" s="208">
        <f>'Open Int.'!Z53</f>
        <v>-0.6969202500000051</v>
      </c>
      <c r="I53" s="196">
        <f>'Open Int.'!O53</f>
        <v>0.9980775392502403</v>
      </c>
      <c r="J53" s="221">
        <f>IF(Volume!D53=0,0,Volume!F53/Volume!D53)</f>
        <v>0.08333333333333333</v>
      </c>
      <c r="K53" s="225">
        <f>IF('Open Int.'!E53=0,0,'Open Int.'!H53/'Open Int.'!E53)</f>
        <v>0.016666666666666666</v>
      </c>
      <c r="L53" s="178"/>
    </row>
    <row r="54" spans="1:12" ht="15">
      <c r="A54" s="254" t="s">
        <v>59</v>
      </c>
      <c r="B54" s="211">
        <f>'Margin &amp; Volatility'!B54</f>
        <v>600</v>
      </c>
      <c r="C54" s="413">
        <f>Volume!J54</f>
        <v>1136.85</v>
      </c>
      <c r="D54" s="216">
        <f>Volume!M54</f>
        <v>-4.0187428764405535</v>
      </c>
      <c r="E54" s="207">
        <f>Volume!C54*100</f>
        <v>-60</v>
      </c>
      <c r="F54" s="217">
        <f>'Open Int.'!D54*100</f>
        <v>-9</v>
      </c>
      <c r="G54" s="208">
        <f>'Open Int.'!R54</f>
        <v>40.92659999999999</v>
      </c>
      <c r="H54" s="208">
        <f>'Open Int.'!Z54</f>
        <v>-5.9065530000000095</v>
      </c>
      <c r="I54" s="196">
        <f>'Open Int.'!O54</f>
        <v>0.995</v>
      </c>
      <c r="J54" s="221">
        <f>IF(Volume!D54=0,0,Volume!F54/Volume!D54)</f>
        <v>0</v>
      </c>
      <c r="K54" s="225">
        <f>IF('Open Int.'!E54=0,0,'Open Int.'!H54/'Open Int.'!E54)</f>
        <v>0</v>
      </c>
      <c r="L54" s="178"/>
    </row>
    <row r="55" spans="1:12" ht="15">
      <c r="A55" s="254" t="s">
        <v>222</v>
      </c>
      <c r="B55" s="211">
        <f>'Margin &amp; Volatility'!B55</f>
        <v>700</v>
      </c>
      <c r="C55" s="413">
        <f>Volume!J55</f>
        <v>498.95</v>
      </c>
      <c r="D55" s="216">
        <f>Volume!M55</f>
        <v>2.7597569766244416</v>
      </c>
      <c r="E55" s="207">
        <f>Volume!C55*100</f>
        <v>61</v>
      </c>
      <c r="F55" s="217">
        <f>'Open Int.'!D55*100</f>
        <v>1</v>
      </c>
      <c r="G55" s="208">
        <f>'Open Int.'!R55</f>
        <v>169.3585985</v>
      </c>
      <c r="H55" s="208">
        <f>'Open Int.'!Z55</f>
        <v>7.437384500000007</v>
      </c>
      <c r="I55" s="196">
        <f>'Open Int.'!O55</f>
        <v>0.9886574551453908</v>
      </c>
      <c r="J55" s="221">
        <f>IF(Volume!D55=0,0,Volume!F55/Volume!D55)</f>
        <v>0.0784313725490196</v>
      </c>
      <c r="K55" s="225">
        <f>IF('Open Int.'!E55=0,0,'Open Int.'!H55/'Open Int.'!E55)</f>
        <v>0.09302325581395349</v>
      </c>
      <c r="L55" s="178"/>
    </row>
    <row r="56" spans="1:12" ht="15">
      <c r="A56" s="254" t="s">
        <v>162</v>
      </c>
      <c r="B56" s="211">
        <f>'Margin &amp; Volatility'!B56</f>
        <v>2400</v>
      </c>
      <c r="C56" s="413">
        <f>Volume!J56</f>
        <v>55.2</v>
      </c>
      <c r="D56" s="216">
        <f>Volume!M56</f>
        <v>-3.242769500438202</v>
      </c>
      <c r="E56" s="207">
        <f>Volume!C56*100</f>
        <v>66</v>
      </c>
      <c r="F56" s="217">
        <f>'Open Int.'!D56*100</f>
        <v>-3</v>
      </c>
      <c r="G56" s="208">
        <f>'Open Int.'!R56</f>
        <v>77.606784</v>
      </c>
      <c r="H56" s="208">
        <f>'Open Int.'!Z56</f>
        <v>-4.052303999999992</v>
      </c>
      <c r="I56" s="196">
        <f>'Open Int.'!O56</f>
        <v>0.99624445203141</v>
      </c>
      <c r="J56" s="221">
        <f>IF(Volume!D56=0,0,Volume!F56/Volume!D56)</f>
        <v>0.08547008547008547</v>
      </c>
      <c r="K56" s="225">
        <f>IF('Open Int.'!E56=0,0,'Open Int.'!H56/'Open Int.'!E56)</f>
        <v>0.04776579352850539</v>
      </c>
      <c r="L56" s="178"/>
    </row>
    <row r="57" spans="1:12" ht="15">
      <c r="A57" s="254" t="s">
        <v>206</v>
      </c>
      <c r="B57" s="211">
        <f>'Margin &amp; Volatility'!B57</f>
        <v>5900</v>
      </c>
      <c r="C57" s="413">
        <f>Volume!J57</f>
        <v>53.15</v>
      </c>
      <c r="D57" s="216">
        <f>Volume!M57</f>
        <v>-3.010948905109487</v>
      </c>
      <c r="E57" s="207">
        <f>Volume!C57*100</f>
        <v>-39</v>
      </c>
      <c r="F57" s="217">
        <f>'Open Int.'!D57*100</f>
        <v>0</v>
      </c>
      <c r="G57" s="208">
        <f>'Open Int.'!R57</f>
        <v>68.047945</v>
      </c>
      <c r="H57" s="208">
        <f>'Open Int.'!Z57</f>
        <v>-1.6598469999999992</v>
      </c>
      <c r="I57" s="196">
        <f>'Open Int.'!O57</f>
        <v>0.9903225806451613</v>
      </c>
      <c r="J57" s="221">
        <f>IF(Volume!D57=0,0,Volume!F57/Volume!D57)</f>
        <v>0</v>
      </c>
      <c r="K57" s="225">
        <f>IF('Open Int.'!E57=0,0,'Open Int.'!H57/'Open Int.'!E57)</f>
        <v>0.029787234042553193</v>
      </c>
      <c r="L57" s="178"/>
    </row>
    <row r="58" spans="1:12" ht="15">
      <c r="A58" s="254" t="s">
        <v>197</v>
      </c>
      <c r="B58" s="211">
        <f>'Margin &amp; Volatility'!B58</f>
        <v>15750</v>
      </c>
      <c r="C58" s="413">
        <f>Volume!J58</f>
        <v>8.6</v>
      </c>
      <c r="D58" s="216">
        <f>Volume!M58</f>
        <v>-3.37078651685394</v>
      </c>
      <c r="E58" s="207">
        <f>Volume!C58*100</f>
        <v>28.000000000000004</v>
      </c>
      <c r="F58" s="217">
        <f>'Open Int.'!D58*100</f>
        <v>-1</v>
      </c>
      <c r="G58" s="208">
        <f>'Open Int.'!R58</f>
        <v>51.484545</v>
      </c>
      <c r="H58" s="208">
        <f>'Open Int.'!Z58</f>
        <v>-1.5716925000000046</v>
      </c>
      <c r="I58" s="196">
        <f>'Open Int.'!O58</f>
        <v>0.9865824782951855</v>
      </c>
      <c r="J58" s="221">
        <f>IF(Volume!D58=0,0,Volume!F58/Volume!D58)</f>
        <v>0.375</v>
      </c>
      <c r="K58" s="225">
        <f>IF('Open Int.'!E58=0,0,'Open Int.'!H58/'Open Int.'!E58)</f>
        <v>0.20777027027027026</v>
      </c>
      <c r="L58" s="178"/>
    </row>
    <row r="59" spans="1:12" ht="15">
      <c r="A59" s="254" t="s">
        <v>163</v>
      </c>
      <c r="B59" s="211">
        <f>'Margin &amp; Volatility'!B59</f>
        <v>350</v>
      </c>
      <c r="C59" s="413">
        <f>Volume!J59</f>
        <v>1142.1</v>
      </c>
      <c r="D59" s="216">
        <f>Volume!M59</f>
        <v>-2.8454765854281012</v>
      </c>
      <c r="E59" s="207">
        <f>Volume!C59*100</f>
        <v>74</v>
      </c>
      <c r="F59" s="217">
        <f>'Open Int.'!D59*100</f>
        <v>-5</v>
      </c>
      <c r="G59" s="208">
        <f>'Open Int.'!R59</f>
        <v>82.86506549999999</v>
      </c>
      <c r="H59" s="208">
        <f>'Open Int.'!Z59</f>
        <v>-7.158553500000011</v>
      </c>
      <c r="I59" s="196">
        <f>'Open Int.'!O59</f>
        <v>0.9990352146647371</v>
      </c>
      <c r="J59" s="221">
        <f>IF(Volume!D59=0,0,Volume!F59/Volume!D59)</f>
        <v>0</v>
      </c>
      <c r="K59" s="225">
        <f>IF('Open Int.'!E59=0,0,'Open Int.'!H59/'Open Int.'!E59)</f>
        <v>0</v>
      </c>
      <c r="L59" s="178"/>
    </row>
    <row r="60" spans="1:12" ht="15">
      <c r="A60" s="254" t="s">
        <v>198</v>
      </c>
      <c r="B60" s="211">
        <f>'Margin &amp; Volatility'!B60</f>
        <v>2900</v>
      </c>
      <c r="C60" s="413">
        <f>Volume!J60</f>
        <v>164.5</v>
      </c>
      <c r="D60" s="216">
        <f>Volume!M60</f>
        <v>1.9838809671419644</v>
      </c>
      <c r="E60" s="207">
        <f>Volume!C60*100</f>
        <v>89</v>
      </c>
      <c r="F60" s="217">
        <f>'Open Int.'!D60*100</f>
        <v>-25</v>
      </c>
      <c r="G60" s="208">
        <f>'Open Int.'!R60</f>
        <v>133.526295</v>
      </c>
      <c r="H60" s="208">
        <f>'Open Int.'!Z60</f>
        <v>-27.90113199999999</v>
      </c>
      <c r="I60" s="196">
        <f>'Open Int.'!O60</f>
        <v>0.9932118613790639</v>
      </c>
      <c r="J60" s="221">
        <f>IF(Volume!D60=0,0,Volume!F60/Volume!D60)</f>
        <v>0.1899696048632219</v>
      </c>
      <c r="K60" s="225">
        <f>IF('Open Int.'!E60=0,0,'Open Int.'!H60/'Open Int.'!E60)</f>
        <v>0.3008595988538682</v>
      </c>
      <c r="L60" s="178"/>
    </row>
    <row r="61" spans="1:12" ht="15">
      <c r="A61" s="254" t="s">
        <v>188</v>
      </c>
      <c r="B61" s="211">
        <f>'Margin &amp; Volatility'!B61</f>
        <v>3850</v>
      </c>
      <c r="C61" s="413">
        <f>Volume!J61</f>
        <v>32.3</v>
      </c>
      <c r="D61" s="216">
        <f>Volume!M61</f>
        <v>-4.437869822485208</v>
      </c>
      <c r="E61" s="207">
        <f>Volume!C61*100</f>
        <v>-59</v>
      </c>
      <c r="F61" s="217">
        <f>'Open Int.'!D61*100</f>
        <v>-1</v>
      </c>
      <c r="G61" s="208">
        <f>'Open Int.'!R61</f>
        <v>23.751804999999997</v>
      </c>
      <c r="H61" s="208">
        <f>'Open Int.'!Z61</f>
        <v>-1.3112329999999979</v>
      </c>
      <c r="I61" s="196">
        <f>'Open Int.'!O61</f>
        <v>0.9968586387434555</v>
      </c>
      <c r="J61" s="221">
        <f>IF(Volume!D61=0,0,Volume!F61/Volume!D61)</f>
        <v>0</v>
      </c>
      <c r="K61" s="225">
        <f>IF('Open Int.'!E61=0,0,'Open Int.'!H61/'Open Int.'!E61)</f>
        <v>0</v>
      </c>
      <c r="L61" s="178"/>
    </row>
    <row r="62" spans="1:12" ht="15">
      <c r="A62" s="254" t="s">
        <v>223</v>
      </c>
      <c r="B62" s="211">
        <f>'Margin &amp; Volatility'!B62</f>
        <v>100</v>
      </c>
      <c r="C62" s="413">
        <f>Volume!J62</f>
        <v>3105</v>
      </c>
      <c r="D62" s="216">
        <f>Volume!M62</f>
        <v>-1.8600755408758287</v>
      </c>
      <c r="E62" s="207">
        <f>Volume!C62*100</f>
        <v>28.999999999999996</v>
      </c>
      <c r="F62" s="217">
        <f>'Open Int.'!D62*100</f>
        <v>2</v>
      </c>
      <c r="G62" s="208">
        <f>'Open Int.'!R62</f>
        <v>365.98635</v>
      </c>
      <c r="H62" s="208">
        <f>'Open Int.'!Z62</f>
        <v>3.5040554999999927</v>
      </c>
      <c r="I62" s="196">
        <f>'Open Int.'!O62</f>
        <v>0.9952490031390515</v>
      </c>
      <c r="J62" s="221">
        <f>IF(Volume!D62=0,0,Volume!F62/Volume!D62)</f>
        <v>0.16138328530259366</v>
      </c>
      <c r="K62" s="225">
        <f>IF('Open Int.'!E62=0,0,'Open Int.'!H62/'Open Int.'!E62)</f>
        <v>0.13753753753753753</v>
      </c>
      <c r="L62" s="178"/>
    </row>
    <row r="63" spans="1:12" ht="15">
      <c r="A63" s="254" t="s">
        <v>164</v>
      </c>
      <c r="B63" s="211">
        <f>'Margin &amp; Volatility'!B63</f>
        <v>2950</v>
      </c>
      <c r="C63" s="413">
        <f>Volume!J63</f>
        <v>83.1</v>
      </c>
      <c r="D63" s="216">
        <f>Volume!M63</f>
        <v>-2.4647887323943762</v>
      </c>
      <c r="E63" s="207">
        <f>Volume!C63*100</f>
        <v>-38</v>
      </c>
      <c r="F63" s="217">
        <f>'Open Int.'!D63*100</f>
        <v>-1</v>
      </c>
      <c r="G63" s="208">
        <f>'Open Int.'!R63</f>
        <v>6.447313499999999</v>
      </c>
      <c r="H63" s="208">
        <f>'Open Int.'!Z63</f>
        <v>-0.21319650000000134</v>
      </c>
      <c r="I63" s="196">
        <f>'Open Int.'!O63</f>
        <v>1</v>
      </c>
      <c r="J63" s="221">
        <f>IF(Volume!D63=0,0,Volume!F63/Volume!D63)</f>
        <v>0</v>
      </c>
      <c r="K63" s="225">
        <f>IF('Open Int.'!E63=0,0,'Open Int.'!H63/'Open Int.'!E63)</f>
        <v>0</v>
      </c>
      <c r="L63" s="178"/>
    </row>
    <row r="64" spans="1:12" ht="15">
      <c r="A64" s="254" t="s">
        <v>106</v>
      </c>
      <c r="B64" s="211">
        <f>'Margin &amp; Volatility'!B64</f>
        <v>600</v>
      </c>
      <c r="C64" s="413">
        <f>Volume!J64</f>
        <v>408.5</v>
      </c>
      <c r="D64" s="216">
        <f>Volume!M64</f>
        <v>-3.187581466998457</v>
      </c>
      <c r="E64" s="207">
        <f>Volume!C64*100</f>
        <v>-65</v>
      </c>
      <c r="F64" s="217">
        <f>'Open Int.'!D64*100</f>
        <v>-5</v>
      </c>
      <c r="G64" s="208">
        <f>'Open Int.'!R64</f>
        <v>17.157</v>
      </c>
      <c r="H64" s="208">
        <f>'Open Int.'!Z64</f>
        <v>-1.450994999999999</v>
      </c>
      <c r="I64" s="196">
        <f>'Open Int.'!O64</f>
        <v>0.9642857142857143</v>
      </c>
      <c r="J64" s="221">
        <f>IF(Volume!D64=0,0,Volume!F64/Volume!D64)</f>
        <v>0</v>
      </c>
      <c r="K64" s="225">
        <f>IF('Open Int.'!E64=0,0,'Open Int.'!H64/'Open Int.'!E64)</f>
        <v>0</v>
      </c>
      <c r="L64" s="178"/>
    </row>
    <row r="65" spans="1:12" ht="15">
      <c r="A65" s="254" t="s">
        <v>50</v>
      </c>
      <c r="B65" s="211">
        <f>'Margin &amp; Volatility'!B65</f>
        <v>2200</v>
      </c>
      <c r="C65" s="413">
        <f>Volume!J65</f>
        <v>249.6</v>
      </c>
      <c r="D65" s="216">
        <f>Volume!M65</f>
        <v>-4.239401496259346</v>
      </c>
      <c r="E65" s="207">
        <f>Volume!C65*100</f>
        <v>34</v>
      </c>
      <c r="F65" s="217">
        <f>'Open Int.'!D65*100</f>
        <v>-3</v>
      </c>
      <c r="G65" s="208">
        <f>'Open Int.'!R65</f>
        <v>343.035264</v>
      </c>
      <c r="H65" s="208">
        <f>'Open Int.'!Z65</f>
        <v>-20.404669999999953</v>
      </c>
      <c r="I65" s="196">
        <f>'Open Int.'!O65</f>
        <v>0.9971186169361294</v>
      </c>
      <c r="J65" s="221">
        <f>IF(Volume!D65=0,0,Volume!F65/Volume!D65)</f>
        <v>0.19955156950672645</v>
      </c>
      <c r="K65" s="225">
        <f>IF('Open Int.'!E65=0,0,'Open Int.'!H65/'Open Int.'!E65)</f>
        <v>0.21232876712328766</v>
      </c>
      <c r="L65" s="178"/>
    </row>
    <row r="66" spans="1:12" ht="15">
      <c r="A66" s="254" t="s">
        <v>6</v>
      </c>
      <c r="B66" s="211">
        <f>'Margin &amp; Volatility'!B66</f>
        <v>2250</v>
      </c>
      <c r="C66" s="413">
        <f>Volume!J66</f>
        <v>175.1</v>
      </c>
      <c r="D66" s="216">
        <f>Volume!M66</f>
        <v>-3.552740291930607</v>
      </c>
      <c r="E66" s="207">
        <f>Volume!C66*100</f>
        <v>47</v>
      </c>
      <c r="F66" s="217">
        <f>'Open Int.'!D66*100</f>
        <v>10</v>
      </c>
      <c r="G66" s="208">
        <f>'Open Int.'!R66</f>
        <v>210.619035</v>
      </c>
      <c r="H66" s="208">
        <f>'Open Int.'!Z66</f>
        <v>14.381639999999976</v>
      </c>
      <c r="I66" s="196">
        <f>'Open Int.'!O66</f>
        <v>0.9921436588103255</v>
      </c>
      <c r="J66" s="221">
        <f>IF(Volume!D66=0,0,Volume!F66/Volume!D66)</f>
        <v>0.171875</v>
      </c>
      <c r="K66" s="225">
        <f>IF('Open Int.'!E66=0,0,'Open Int.'!H66/'Open Int.'!E66)</f>
        <v>0.10829817158931083</v>
      </c>
      <c r="L66" s="178"/>
    </row>
    <row r="67" spans="1:12" ht="15">
      <c r="A67" s="254" t="s">
        <v>199</v>
      </c>
      <c r="B67" s="211">
        <f>'Margin &amp; Volatility'!B67</f>
        <v>2000</v>
      </c>
      <c r="C67" s="413">
        <f>Volume!J67</f>
        <v>227.25</v>
      </c>
      <c r="D67" s="216">
        <f>Volume!M67</f>
        <v>-4.255319148936168</v>
      </c>
      <c r="E67" s="207">
        <f>Volume!C67*100</f>
        <v>-7.000000000000001</v>
      </c>
      <c r="F67" s="217">
        <f>'Open Int.'!D67*100</f>
        <v>-3</v>
      </c>
      <c r="G67" s="208">
        <f>'Open Int.'!R67</f>
        <v>18.14364</v>
      </c>
      <c r="H67" s="208">
        <f>'Open Int.'!Z67</f>
        <v>-1.1576619999999984</v>
      </c>
      <c r="I67" s="196">
        <f>'Open Int.'!O67</f>
        <v>0.9879759519038076</v>
      </c>
      <c r="J67" s="221">
        <f>IF(Volume!D67=0,0,Volume!F67/Volume!D67)</f>
        <v>0.029850746268656716</v>
      </c>
      <c r="K67" s="225">
        <f>IF('Open Int.'!E67=0,0,'Open Int.'!H67/'Open Int.'!E67)</f>
        <v>0.031746031746031744</v>
      </c>
      <c r="L67" s="178"/>
    </row>
    <row r="68" spans="1:12" ht="15">
      <c r="A68" s="254" t="s">
        <v>189</v>
      </c>
      <c r="B68" s="211">
        <f>'Margin &amp; Volatility'!B68</f>
        <v>600</v>
      </c>
      <c r="C68" s="413">
        <f>Volume!J68</f>
        <v>364.8</v>
      </c>
      <c r="D68" s="216">
        <f>Volume!M68</f>
        <v>-0.9368635437881843</v>
      </c>
      <c r="E68" s="207">
        <f>Volume!C68*100</f>
        <v>0</v>
      </c>
      <c r="F68" s="217">
        <f>'Open Int.'!D68*100</f>
        <v>1</v>
      </c>
      <c r="G68" s="208">
        <f>'Open Int.'!R68</f>
        <v>1.75104</v>
      </c>
      <c r="H68" s="208">
        <f>'Open Int.'!Z68</f>
        <v>0.005534999999999846</v>
      </c>
      <c r="I68" s="196">
        <f>'Open Int.'!O68</f>
        <v>1</v>
      </c>
      <c r="J68" s="221">
        <f>IF(Volume!D68=0,0,Volume!F68/Volume!D68)</f>
        <v>0</v>
      </c>
      <c r="K68" s="225">
        <f>IF('Open Int.'!E68=0,0,'Open Int.'!H68/'Open Int.'!E68)</f>
        <v>0</v>
      </c>
      <c r="L68" s="178"/>
    </row>
    <row r="69" spans="1:12" ht="15">
      <c r="A69" s="254" t="s">
        <v>150</v>
      </c>
      <c r="B69" s="211">
        <f>'Margin &amp; Volatility'!B69</f>
        <v>200</v>
      </c>
      <c r="C69" s="413">
        <f>Volume!J69</f>
        <v>554.5</v>
      </c>
      <c r="D69" s="216">
        <f>Volume!M69</f>
        <v>-2.496922806400571</v>
      </c>
      <c r="E69" s="207">
        <f>Volume!C69*100</f>
        <v>41</v>
      </c>
      <c r="F69" s="217">
        <f>'Open Int.'!D69*100</f>
        <v>1</v>
      </c>
      <c r="G69" s="208">
        <f>'Open Int.'!R69</f>
        <v>61.97092</v>
      </c>
      <c r="H69" s="208">
        <f>'Open Int.'!Z69</f>
        <v>-0.9045520000000025</v>
      </c>
      <c r="I69" s="196">
        <f>'Open Int.'!O69</f>
        <v>0.9957050823192556</v>
      </c>
      <c r="J69" s="221">
        <f>IF(Volume!D69=0,0,Volume!F69/Volume!D69)</f>
        <v>0</v>
      </c>
      <c r="K69" s="225">
        <f>IF('Open Int.'!E69=0,0,'Open Int.'!H69/'Open Int.'!E69)</f>
        <v>0</v>
      </c>
      <c r="L69" s="178"/>
    </row>
    <row r="70" spans="1:12" ht="15">
      <c r="A70" s="254" t="s">
        <v>165</v>
      </c>
      <c r="B70" s="211">
        <f>'Margin &amp; Volatility'!B70</f>
        <v>250</v>
      </c>
      <c r="C70" s="413">
        <f>Volume!J70</f>
        <v>1502.45</v>
      </c>
      <c r="D70" s="216">
        <f>Volume!M70</f>
        <v>1.930122116689284</v>
      </c>
      <c r="E70" s="207">
        <f>Volume!C70*100</f>
        <v>56.00000000000001</v>
      </c>
      <c r="F70" s="217">
        <f>'Open Int.'!D70*100</f>
        <v>-2</v>
      </c>
      <c r="G70" s="208">
        <f>'Open Int.'!R70</f>
        <v>38.5378425</v>
      </c>
      <c r="H70" s="208">
        <f>'Open Int.'!Z70</f>
        <v>-0.19150750000000016</v>
      </c>
      <c r="I70" s="196">
        <f>'Open Int.'!O70</f>
        <v>0.9990253411306043</v>
      </c>
      <c r="J70" s="221">
        <f>IF(Volume!D70=0,0,Volume!F70/Volume!D70)</f>
        <v>0</v>
      </c>
      <c r="K70" s="225">
        <f>IF('Open Int.'!E70=0,0,'Open Int.'!H70/'Open Int.'!E70)</f>
        <v>0</v>
      </c>
      <c r="L70" s="178"/>
    </row>
    <row r="71" spans="1:12" ht="15">
      <c r="A71" s="254" t="s">
        <v>151</v>
      </c>
      <c r="B71" s="211">
        <f>'Margin &amp; Volatility'!B71</f>
        <v>6250</v>
      </c>
      <c r="C71" s="413">
        <f>Volume!J71</f>
        <v>24.65</v>
      </c>
      <c r="D71" s="216">
        <f>Volume!M71</f>
        <v>-1.7928286852589754</v>
      </c>
      <c r="E71" s="207">
        <f>Volume!C71*100</f>
        <v>114.99999999999999</v>
      </c>
      <c r="F71" s="217">
        <f>'Open Int.'!D71*100</f>
        <v>0</v>
      </c>
      <c r="G71" s="208">
        <f>'Open Int.'!R71</f>
        <v>47.86721875</v>
      </c>
      <c r="H71" s="208">
        <f>'Open Int.'!Z71</f>
        <v>-0.5757812499999986</v>
      </c>
      <c r="I71" s="196">
        <f>'Open Int.'!O71</f>
        <v>0.9954940457032507</v>
      </c>
      <c r="J71" s="221">
        <f>IF(Volume!D71=0,0,Volume!F71/Volume!D71)</f>
        <v>0</v>
      </c>
      <c r="K71" s="225">
        <f>IF('Open Int.'!E71=0,0,'Open Int.'!H71/'Open Int.'!E71)</f>
        <v>0.05339805825242718</v>
      </c>
      <c r="L71" s="178"/>
    </row>
    <row r="72" spans="1:12" ht="15">
      <c r="A72" s="254" t="s">
        <v>190</v>
      </c>
      <c r="B72" s="211">
        <f>'Margin &amp; Volatility'!B72</f>
        <v>2000</v>
      </c>
      <c r="C72" s="413">
        <f>Volume!J72</f>
        <v>97.75</v>
      </c>
      <c r="D72" s="216">
        <f>Volume!M72</f>
        <v>-4.587603709126406</v>
      </c>
      <c r="E72" s="207">
        <f>Volume!C72*100</f>
        <v>-51</v>
      </c>
      <c r="F72" s="217">
        <f>'Open Int.'!D72*100</f>
        <v>-1</v>
      </c>
      <c r="G72" s="208">
        <f>'Open Int.'!R72</f>
        <v>51.24055</v>
      </c>
      <c r="H72" s="208">
        <f>'Open Int.'!Z72</f>
        <v>-2.9350099999999983</v>
      </c>
      <c r="I72" s="196">
        <f>'Open Int.'!O72</f>
        <v>0.9992369324685234</v>
      </c>
      <c r="J72" s="221">
        <f>IF(Volume!D72=0,0,Volume!F72/Volume!D72)</f>
        <v>0</v>
      </c>
      <c r="K72" s="225">
        <f>IF('Open Int.'!E72=0,0,'Open Int.'!H72/'Open Int.'!E72)</f>
        <v>0.08695652173913043</v>
      </c>
      <c r="L72" s="178"/>
    </row>
    <row r="73" spans="1:12" ht="15">
      <c r="A73" s="254" t="s">
        <v>200</v>
      </c>
      <c r="B73" s="211">
        <f>'Margin &amp; Volatility'!B73</f>
        <v>2500</v>
      </c>
      <c r="C73" s="413">
        <f>Volume!J73</f>
        <v>90.55</v>
      </c>
      <c r="D73" s="216">
        <f>Volume!M73</f>
        <v>-1.0922992900054616</v>
      </c>
      <c r="E73" s="207">
        <f>Volume!C73*100</f>
        <v>407</v>
      </c>
      <c r="F73" s="217">
        <f>'Open Int.'!D73*100</f>
        <v>-6</v>
      </c>
      <c r="G73" s="208">
        <f>'Open Int.'!R73</f>
        <v>12.088425</v>
      </c>
      <c r="H73" s="208">
        <f>'Open Int.'!Z73</f>
        <v>-0.8430124999999986</v>
      </c>
      <c r="I73" s="196">
        <f>'Open Int.'!O73</f>
        <v>1</v>
      </c>
      <c r="J73" s="221">
        <f>IF(Volume!D73=0,0,Volume!F73/Volume!D73)</f>
        <v>0</v>
      </c>
      <c r="K73" s="225">
        <f>IF('Open Int.'!E73=0,0,'Open Int.'!H73/'Open Int.'!E73)</f>
        <v>0</v>
      </c>
      <c r="L73" s="178"/>
    </row>
    <row r="74" spans="1:12" ht="15">
      <c r="A74" s="254" t="s">
        <v>166</v>
      </c>
      <c r="B74" s="211">
        <f>'Margin &amp; Volatility'!B74</f>
        <v>850</v>
      </c>
      <c r="C74" s="413">
        <f>Volume!J74</f>
        <v>154.45</v>
      </c>
      <c r="D74" s="216">
        <f>Volume!M74</f>
        <v>-0.6113256113256224</v>
      </c>
      <c r="E74" s="207">
        <f>Volume!C74*100</f>
        <v>103</v>
      </c>
      <c r="F74" s="217">
        <f>'Open Int.'!D74*100</f>
        <v>-5</v>
      </c>
      <c r="G74" s="208">
        <f>'Open Int.'!R74</f>
        <v>18.7733975</v>
      </c>
      <c r="H74" s="208">
        <f>'Open Int.'!Z74</f>
        <v>-1.0004754999999967</v>
      </c>
      <c r="I74" s="196">
        <f>'Open Int.'!O74</f>
        <v>1</v>
      </c>
      <c r="J74" s="221">
        <f>IF(Volume!D74=0,0,Volume!F74/Volume!D74)</f>
        <v>0</v>
      </c>
      <c r="K74" s="225">
        <f>IF('Open Int.'!E74=0,0,'Open Int.'!H74/'Open Int.'!E74)</f>
        <v>0</v>
      </c>
      <c r="L74" s="178"/>
    </row>
    <row r="75" spans="1:12" ht="15">
      <c r="A75" s="254" t="s">
        <v>7</v>
      </c>
      <c r="B75" s="211">
        <f>'Margin &amp; Volatility'!B75</f>
        <v>1250</v>
      </c>
      <c r="C75" s="413">
        <f>Volume!J75</f>
        <v>598.45</v>
      </c>
      <c r="D75" s="216">
        <f>Volume!M75</f>
        <v>-2.94356146610444</v>
      </c>
      <c r="E75" s="207">
        <f>Volume!C75*100</f>
        <v>9</v>
      </c>
      <c r="F75" s="217">
        <f>'Open Int.'!D75*100</f>
        <v>-12</v>
      </c>
      <c r="G75" s="208">
        <f>'Open Int.'!R75</f>
        <v>67.99888125</v>
      </c>
      <c r="H75" s="208">
        <f>'Open Int.'!Z75</f>
        <v>-10.925918750000008</v>
      </c>
      <c r="I75" s="196">
        <f>'Open Int.'!O75</f>
        <v>0.9845984598459846</v>
      </c>
      <c r="J75" s="221">
        <f>IF(Volume!D75=0,0,Volume!F75/Volume!D75)</f>
        <v>0</v>
      </c>
      <c r="K75" s="225">
        <f>IF('Open Int.'!E75=0,0,'Open Int.'!H75/'Open Int.'!E75)</f>
        <v>0.09090909090909091</v>
      </c>
      <c r="L75" s="178"/>
    </row>
    <row r="76" spans="1:12" ht="15">
      <c r="A76" s="254" t="s">
        <v>191</v>
      </c>
      <c r="B76" s="211">
        <f>'Margin &amp; Volatility'!B76</f>
        <v>1200</v>
      </c>
      <c r="C76" s="413">
        <f>Volume!J76</f>
        <v>293.6</v>
      </c>
      <c r="D76" s="216">
        <f>Volume!M76</f>
        <v>-1.6744809109176153</v>
      </c>
      <c r="E76" s="207">
        <f>Volume!C76*100</f>
        <v>-1</v>
      </c>
      <c r="F76" s="217">
        <f>'Open Int.'!D76*100</f>
        <v>0</v>
      </c>
      <c r="G76" s="208">
        <f>'Open Int.'!R76</f>
        <v>49.465728000000006</v>
      </c>
      <c r="H76" s="208">
        <f>'Open Int.'!Z76</f>
        <v>-0.6632400000000018</v>
      </c>
      <c r="I76" s="196">
        <f>'Open Int.'!O76</f>
        <v>0.9971509971509972</v>
      </c>
      <c r="J76" s="221">
        <f>IF(Volume!D76=0,0,Volume!F76/Volume!D76)</f>
        <v>0</v>
      </c>
      <c r="K76" s="225">
        <f>IF('Open Int.'!E76=0,0,'Open Int.'!H76/'Open Int.'!E76)</f>
        <v>0</v>
      </c>
      <c r="L76" s="178"/>
    </row>
    <row r="77" spans="1:12" ht="15">
      <c r="A77" s="254" t="s">
        <v>247</v>
      </c>
      <c r="B77" s="211">
        <f>'Margin &amp; Volatility'!B77</f>
        <v>800</v>
      </c>
      <c r="C77" s="413">
        <f>Volume!J77</f>
        <v>781.1</v>
      </c>
      <c r="D77" s="216">
        <f>Volume!M77</f>
        <v>-2.811994525320396</v>
      </c>
      <c r="E77" s="207">
        <f>Volume!C77*100</f>
        <v>2</v>
      </c>
      <c r="F77" s="217">
        <f>'Open Int.'!D77*100</f>
        <v>-3</v>
      </c>
      <c r="G77" s="208">
        <f>'Open Int.'!R77</f>
        <v>98.918504</v>
      </c>
      <c r="H77" s="208">
        <f>'Open Int.'!Z77</f>
        <v>-5.691088000000008</v>
      </c>
      <c r="I77" s="196">
        <f>'Open Int.'!O77</f>
        <v>0.9924194567277321</v>
      </c>
      <c r="J77" s="221">
        <f>IF(Volume!D77=0,0,Volume!F77/Volume!D77)</f>
        <v>0.07407407407407407</v>
      </c>
      <c r="K77" s="225">
        <f>IF('Open Int.'!E77=0,0,'Open Int.'!H77/'Open Int.'!E77)</f>
        <v>0.03389830508474576</v>
      </c>
      <c r="L77" s="178"/>
    </row>
    <row r="78" spans="1:12" ht="15">
      <c r="A78" s="254" t="s">
        <v>229</v>
      </c>
      <c r="B78" s="211">
        <f>'Margin &amp; Volatility'!B78</f>
        <v>1250</v>
      </c>
      <c r="C78" s="413">
        <f>Volume!J78</f>
        <v>259.75</v>
      </c>
      <c r="D78" s="216">
        <f>Volume!M78</f>
        <v>-2.4596319939917426</v>
      </c>
      <c r="E78" s="207">
        <f>Volume!C78*100</f>
        <v>-32</v>
      </c>
      <c r="F78" s="217">
        <f>'Open Int.'!D78*100</f>
        <v>0</v>
      </c>
      <c r="G78" s="208">
        <f>'Open Int.'!R78</f>
        <v>139.90784375</v>
      </c>
      <c r="H78" s="208">
        <f>'Open Int.'!Z78</f>
        <v>-3.994018749999981</v>
      </c>
      <c r="I78" s="196">
        <f>'Open Int.'!O78</f>
        <v>0.9939661174286377</v>
      </c>
      <c r="J78" s="221">
        <f>IF(Volume!D78=0,0,Volume!F78/Volume!D78)</f>
        <v>0.2</v>
      </c>
      <c r="K78" s="225">
        <f>IF('Open Int.'!E78=0,0,'Open Int.'!H78/'Open Int.'!E78)</f>
        <v>0.029411764705882353</v>
      </c>
      <c r="L78" s="178"/>
    </row>
    <row r="79" spans="1:12" ht="15">
      <c r="A79" s="254" t="s">
        <v>192</v>
      </c>
      <c r="B79" s="211">
        <f>'Margin &amp; Volatility'!B79</f>
        <v>1600</v>
      </c>
      <c r="C79" s="413">
        <f>Volume!J79</f>
        <v>137.95</v>
      </c>
      <c r="D79" s="216">
        <f>Volume!M79</f>
        <v>-4.927636113025504</v>
      </c>
      <c r="E79" s="207">
        <f>Volume!C79*100</f>
        <v>107</v>
      </c>
      <c r="F79" s="217">
        <f>'Open Int.'!D79*100</f>
        <v>2</v>
      </c>
      <c r="G79" s="208">
        <f>'Open Int.'!R79</f>
        <v>40.72283999999999</v>
      </c>
      <c r="H79" s="208">
        <f>'Open Int.'!Z79</f>
        <v>-1.112392000000007</v>
      </c>
      <c r="I79" s="196">
        <f>'Open Int.'!O79</f>
        <v>0.9962059620596206</v>
      </c>
      <c r="J79" s="221">
        <f>IF(Volume!D79=0,0,Volume!F79/Volume!D79)</f>
        <v>0</v>
      </c>
      <c r="K79" s="225">
        <f>IF('Open Int.'!E79=0,0,'Open Int.'!H79/'Open Int.'!E79)</f>
        <v>0</v>
      </c>
      <c r="L79" s="178"/>
    </row>
    <row r="80" spans="1:12" ht="15">
      <c r="A80" s="254" t="s">
        <v>167</v>
      </c>
      <c r="B80" s="211">
        <f>'Margin &amp; Volatility'!B80</f>
        <v>4450</v>
      </c>
      <c r="C80" s="413">
        <f>Volume!J80</f>
        <v>34.9</v>
      </c>
      <c r="D80" s="216">
        <f>Volume!M80</f>
        <v>-2.6499302649930345</v>
      </c>
      <c r="E80" s="207">
        <f>Volume!C80*100</f>
        <v>-55.00000000000001</v>
      </c>
      <c r="F80" s="217">
        <f>'Open Int.'!D80*100</f>
        <v>-2</v>
      </c>
      <c r="G80" s="208">
        <f>'Open Int.'!R80</f>
        <v>14.225938</v>
      </c>
      <c r="H80" s="208">
        <f>'Open Int.'!Z80</f>
        <v>-0.738210500000001</v>
      </c>
      <c r="I80" s="196">
        <f>'Open Int.'!O80</f>
        <v>0.9956331877729258</v>
      </c>
      <c r="J80" s="221">
        <f>IF(Volume!D80=0,0,Volume!F80/Volume!D80)</f>
        <v>0</v>
      </c>
      <c r="K80" s="225">
        <f>IF('Open Int.'!E80=0,0,'Open Int.'!H80/'Open Int.'!E80)</f>
        <v>0</v>
      </c>
      <c r="L80" s="178"/>
    </row>
    <row r="81" spans="1:12" ht="15">
      <c r="A81" s="254" t="s">
        <v>8</v>
      </c>
      <c r="B81" s="211">
        <f>'Margin &amp; Volatility'!B81</f>
        <v>1600</v>
      </c>
      <c r="C81" s="413">
        <f>Volume!J81</f>
        <v>146.25</v>
      </c>
      <c r="D81" s="216">
        <f>Volume!M81</f>
        <v>-5.094094743672936</v>
      </c>
      <c r="E81" s="207">
        <f>Volume!C81*100</f>
        <v>0</v>
      </c>
      <c r="F81" s="217">
        <f>'Open Int.'!D81*100</f>
        <v>1</v>
      </c>
      <c r="G81" s="208">
        <f>'Open Int.'!R81</f>
        <v>172.0368</v>
      </c>
      <c r="H81" s="208">
        <f>'Open Int.'!Z81</f>
        <v>-4.352224000000007</v>
      </c>
      <c r="I81" s="196">
        <f>'Open Int.'!O81</f>
        <v>0.9983677910772579</v>
      </c>
      <c r="J81" s="221">
        <f>IF(Volume!D81=0,0,Volume!F81/Volume!D81)</f>
        <v>0.1506172839506173</v>
      </c>
      <c r="K81" s="225">
        <f>IF('Open Int.'!E81=0,0,'Open Int.'!H81/'Open Int.'!E81)</f>
        <v>0.16558861578266496</v>
      </c>
      <c r="L81" s="178"/>
    </row>
    <row r="82" spans="1:12" ht="15">
      <c r="A82" s="254" t="s">
        <v>201</v>
      </c>
      <c r="B82" s="211">
        <f>'Margin &amp; Volatility'!B82</f>
        <v>14000</v>
      </c>
      <c r="C82" s="413">
        <f>Volume!J82</f>
        <v>10.85</v>
      </c>
      <c r="D82" s="216">
        <f>Volume!M82</f>
        <v>-2.690582959641262</v>
      </c>
      <c r="E82" s="207">
        <f>Volume!C82*100</f>
        <v>-26</v>
      </c>
      <c r="F82" s="217">
        <f>'Open Int.'!D82*100</f>
        <v>-2</v>
      </c>
      <c r="G82" s="208">
        <f>'Open Int.'!R82</f>
        <v>18.27357</v>
      </c>
      <c r="H82" s="208">
        <f>'Open Int.'!Z82</f>
        <v>-0.8174600000000005</v>
      </c>
      <c r="I82" s="196">
        <f>'Open Int.'!O82</f>
        <v>0.999168744804655</v>
      </c>
      <c r="J82" s="221">
        <f>IF(Volume!D82=0,0,Volume!F82/Volume!D82)</f>
        <v>0.08333333333333333</v>
      </c>
      <c r="K82" s="225">
        <f>IF('Open Int.'!E82=0,0,'Open Int.'!H82/'Open Int.'!E82)</f>
        <v>0.07964601769911504</v>
      </c>
      <c r="L82" s="178"/>
    </row>
    <row r="83" spans="1:12" ht="15">
      <c r="A83" s="254" t="s">
        <v>224</v>
      </c>
      <c r="B83" s="211">
        <f>'Margin &amp; Volatility'!B83</f>
        <v>1150</v>
      </c>
      <c r="C83" s="413">
        <f>Volume!J83</f>
        <v>212.9</v>
      </c>
      <c r="D83" s="216">
        <f>Volume!M83</f>
        <v>-3.686948654150647</v>
      </c>
      <c r="E83" s="207">
        <f>Volume!C83*100</f>
        <v>-27</v>
      </c>
      <c r="F83" s="217">
        <f>'Open Int.'!D83*100</f>
        <v>6</v>
      </c>
      <c r="G83" s="208">
        <f>'Open Int.'!R83</f>
        <v>60.1069925</v>
      </c>
      <c r="H83" s="208">
        <f>'Open Int.'!Z83</f>
        <v>1.4359015</v>
      </c>
      <c r="I83" s="196">
        <f>'Open Int.'!O83</f>
        <v>0.994704684317719</v>
      </c>
      <c r="J83" s="221">
        <f>IF(Volume!D83=0,0,Volume!F83/Volume!D83)</f>
        <v>0</v>
      </c>
      <c r="K83" s="225">
        <f>IF('Open Int.'!E83=0,0,'Open Int.'!H83/'Open Int.'!E83)</f>
        <v>0.027777777777777776</v>
      </c>
      <c r="L83" s="178"/>
    </row>
    <row r="84" spans="1:12" ht="15">
      <c r="A84" s="254" t="s">
        <v>193</v>
      </c>
      <c r="B84" s="211">
        <f>'Margin &amp; Volatility'!B84</f>
        <v>1100</v>
      </c>
      <c r="C84" s="413">
        <f>Volume!J84</f>
        <v>166.45</v>
      </c>
      <c r="D84" s="216">
        <f>Volume!M84</f>
        <v>-2.4325908558030513</v>
      </c>
      <c r="E84" s="207">
        <f>Volume!C84*100</f>
        <v>-41</v>
      </c>
      <c r="F84" s="217">
        <f>'Open Int.'!D84*100</f>
        <v>-1</v>
      </c>
      <c r="G84" s="208">
        <f>'Open Int.'!R84</f>
        <v>27.427631</v>
      </c>
      <c r="H84" s="208">
        <f>'Open Int.'!Z84</f>
        <v>-0.9653269999999985</v>
      </c>
      <c r="I84" s="196">
        <f>'Open Int.'!O84</f>
        <v>0.9986648865153538</v>
      </c>
      <c r="J84" s="221">
        <f>IF(Volume!D84=0,0,Volume!F84/Volume!D84)</f>
        <v>0</v>
      </c>
      <c r="K84" s="225">
        <f>IF('Open Int.'!E84=0,0,'Open Int.'!H84/'Open Int.'!E84)</f>
        <v>0</v>
      </c>
      <c r="L84" s="178"/>
    </row>
    <row r="85" spans="1:12" ht="15">
      <c r="A85" s="254" t="s">
        <v>168</v>
      </c>
      <c r="B85" s="211">
        <f>'Margin &amp; Volatility'!B85</f>
        <v>2950</v>
      </c>
      <c r="C85" s="413">
        <f>Volume!J85</f>
        <v>58.05</v>
      </c>
      <c r="D85" s="216">
        <f>Volume!M85</f>
        <v>-5.069501226492235</v>
      </c>
      <c r="E85" s="207">
        <f>Volume!C85*100</f>
        <v>-57.99999999999999</v>
      </c>
      <c r="F85" s="217">
        <f>'Open Int.'!D85*100</f>
        <v>-10</v>
      </c>
      <c r="G85" s="208">
        <f>'Open Int.'!R85</f>
        <v>9.67548375</v>
      </c>
      <c r="H85" s="208">
        <f>'Open Int.'!Z85</f>
        <v>-1.5268905000000004</v>
      </c>
      <c r="I85" s="196">
        <f>'Open Int.'!O85</f>
        <v>0.9911504424778761</v>
      </c>
      <c r="J85" s="221">
        <f>IF(Volume!D85=0,0,Volume!F85/Volume!D85)</f>
        <v>0</v>
      </c>
      <c r="K85" s="225">
        <f>IF('Open Int.'!E85=0,0,'Open Int.'!H85/'Open Int.'!E85)</f>
        <v>0.041666666666666664</v>
      </c>
      <c r="L85" s="178"/>
    </row>
    <row r="86" spans="1:12" ht="15">
      <c r="A86" s="254" t="s">
        <v>169</v>
      </c>
      <c r="B86" s="211">
        <f>'Margin &amp; Volatility'!B86</f>
        <v>1045</v>
      </c>
      <c r="C86" s="413">
        <f>Volume!J86</f>
        <v>191.65</v>
      </c>
      <c r="D86" s="216">
        <f>Volume!M86</f>
        <v>-3.5480624056366294</v>
      </c>
      <c r="E86" s="207">
        <f>Volume!C86*100</f>
        <v>-55.00000000000001</v>
      </c>
      <c r="F86" s="217">
        <f>'Open Int.'!D86*100</f>
        <v>-2</v>
      </c>
      <c r="G86" s="208">
        <f>'Open Int.'!R86</f>
        <v>11.235385425</v>
      </c>
      <c r="H86" s="208">
        <f>'Open Int.'!Z86</f>
        <v>-0.5586517749999995</v>
      </c>
      <c r="I86" s="196">
        <f>'Open Int.'!O86</f>
        <v>0.9982174688057041</v>
      </c>
      <c r="J86" s="221">
        <f>IF(Volume!D86=0,0,Volume!F86/Volume!D86)</f>
        <v>0</v>
      </c>
      <c r="K86" s="225">
        <f>IF('Open Int.'!E86=0,0,'Open Int.'!H86/'Open Int.'!E86)</f>
        <v>0</v>
      </c>
      <c r="L86" s="178"/>
    </row>
    <row r="87" spans="1:12" ht="15">
      <c r="A87" s="254" t="s">
        <v>140</v>
      </c>
      <c r="B87" s="211">
        <f>'Margin &amp; Volatility'!B87</f>
        <v>3250</v>
      </c>
      <c r="C87" s="413">
        <f>Volume!J87</f>
        <v>115.5</v>
      </c>
      <c r="D87" s="216">
        <f>Volume!M87</f>
        <v>0.609756097560978</v>
      </c>
      <c r="E87" s="207">
        <f>Volume!C87*100</f>
        <v>245.00000000000003</v>
      </c>
      <c r="F87" s="217">
        <f>'Open Int.'!D87*100</f>
        <v>-7.000000000000001</v>
      </c>
      <c r="G87" s="208">
        <f>'Open Int.'!R87</f>
        <v>84.3843</v>
      </c>
      <c r="H87" s="208">
        <f>'Open Int.'!Z87</f>
        <v>-0.8690500000000014</v>
      </c>
      <c r="I87" s="196">
        <f>'Open Int.'!O87</f>
        <v>0.99644128113879</v>
      </c>
      <c r="J87" s="221">
        <f>IF(Volume!D87=0,0,Volume!F87/Volume!D87)</f>
        <v>0.22418879056047197</v>
      </c>
      <c r="K87" s="225">
        <f>IF('Open Int.'!E87=0,0,'Open Int.'!H87/'Open Int.'!E87)</f>
        <v>0.26495726495726496</v>
      </c>
      <c r="L87" s="178"/>
    </row>
    <row r="88" spans="1:12" ht="15">
      <c r="A88" s="254" t="s">
        <v>52</v>
      </c>
      <c r="B88" s="211">
        <f>'Margin &amp; Volatility'!B88</f>
        <v>300</v>
      </c>
      <c r="C88" s="413">
        <f>Volume!J88</f>
        <v>1088</v>
      </c>
      <c r="D88" s="216">
        <f>Volume!M88</f>
        <v>-1.4046216583597644</v>
      </c>
      <c r="E88" s="207">
        <f>Volume!C88*100</f>
        <v>57.99999999999999</v>
      </c>
      <c r="F88" s="217">
        <f>'Open Int.'!D88*100</f>
        <v>9</v>
      </c>
      <c r="G88" s="208">
        <f>'Open Int.'!R88</f>
        <v>338.77056</v>
      </c>
      <c r="H88" s="208">
        <f>'Open Int.'!Z88</f>
        <v>23.577855</v>
      </c>
      <c r="I88" s="196">
        <f>'Open Int.'!O88</f>
        <v>0.9943154446478466</v>
      </c>
      <c r="J88" s="221">
        <f>IF(Volume!D88=0,0,Volume!F88/Volume!D88)</f>
        <v>0.0410958904109589</v>
      </c>
      <c r="K88" s="225">
        <f>IF('Open Int.'!E88=0,0,'Open Int.'!H88/'Open Int.'!E88)</f>
        <v>0.012658227848101266</v>
      </c>
      <c r="L88" s="178"/>
    </row>
    <row r="89" spans="1:12" ht="15">
      <c r="A89" s="254" t="s">
        <v>194</v>
      </c>
      <c r="B89" s="211">
        <f>'Margin &amp; Volatility'!B89</f>
        <v>1050</v>
      </c>
      <c r="C89" s="413">
        <f>Volume!J89</f>
        <v>193.55</v>
      </c>
      <c r="D89" s="216">
        <f>Volume!M89</f>
        <v>-3.055346856999747</v>
      </c>
      <c r="E89" s="207">
        <f>Volume!C89*100</f>
        <v>9</v>
      </c>
      <c r="F89" s="217">
        <f>'Open Int.'!D89*100</f>
        <v>-10</v>
      </c>
      <c r="G89" s="208">
        <f>'Open Int.'!R89</f>
        <v>40.95034125</v>
      </c>
      <c r="H89" s="208">
        <f>'Open Int.'!Z89</f>
        <v>-5.776742999999996</v>
      </c>
      <c r="I89" s="196">
        <f>'Open Int.'!O89</f>
        <v>0.9970223325062034</v>
      </c>
      <c r="J89" s="221">
        <f>IF(Volume!D89=0,0,Volume!F89/Volume!D89)</f>
        <v>0</v>
      </c>
      <c r="K89" s="225">
        <f>IF('Open Int.'!E89=0,0,'Open Int.'!H89/'Open Int.'!E89)</f>
        <v>0</v>
      </c>
      <c r="L89" s="178"/>
    </row>
    <row r="90" spans="1:12" ht="15">
      <c r="A90" s="254" t="s">
        <v>96</v>
      </c>
      <c r="B90" s="211">
        <f>'Margin &amp; Volatility'!B90</f>
        <v>600</v>
      </c>
      <c r="C90" s="413">
        <f>Volume!J90</f>
        <v>165.8</v>
      </c>
      <c r="D90" s="216">
        <f>Volume!M90</f>
        <v>-4.134142815842716</v>
      </c>
      <c r="E90" s="207">
        <f>Volume!C90*100</f>
        <v>5</v>
      </c>
      <c r="F90" s="217">
        <f>'Open Int.'!D90*100</f>
        <v>1</v>
      </c>
      <c r="G90" s="208">
        <f>'Open Int.'!R90</f>
        <v>46.65612000000001</v>
      </c>
      <c r="H90" s="208">
        <f>'Open Int.'!Z90</f>
        <v>-2.0846489999999847</v>
      </c>
      <c r="I90" s="196">
        <f>'Open Int.'!O90</f>
        <v>0.9980810234541578</v>
      </c>
      <c r="J90" s="221">
        <f>IF(Volume!D90=0,0,Volume!F90/Volume!D90)</f>
        <v>0</v>
      </c>
      <c r="K90" s="225">
        <f>IF('Open Int.'!E90=0,0,'Open Int.'!H90/'Open Int.'!E90)</f>
        <v>0.030303030303030304</v>
      </c>
      <c r="L90" s="178"/>
    </row>
    <row r="91" spans="1:12" ht="15">
      <c r="A91" s="254" t="s">
        <v>248</v>
      </c>
      <c r="B91" s="211">
        <f>'Margin &amp; Volatility'!B91</f>
        <v>650</v>
      </c>
      <c r="C91" s="413">
        <f>Volume!J91</f>
        <v>314.05</v>
      </c>
      <c r="D91" s="216">
        <f>Volume!M91</f>
        <v>-1.2421383647798707</v>
      </c>
      <c r="E91" s="207">
        <f>Volume!C91*100</f>
        <v>169</v>
      </c>
      <c r="F91" s="217">
        <f>'Open Int.'!D91*100</f>
        <v>-5</v>
      </c>
      <c r="G91" s="208">
        <f>'Open Int.'!R91</f>
        <v>6.777199</v>
      </c>
      <c r="H91" s="208">
        <f>'Open Int.'!Z91</f>
        <v>-0.47797099999999926</v>
      </c>
      <c r="I91" s="196">
        <f>'Open Int.'!O91</f>
        <v>1</v>
      </c>
      <c r="J91" s="221">
        <f>IF(Volume!D91=0,0,Volume!F91/Volume!D91)</f>
        <v>0</v>
      </c>
      <c r="K91" s="225">
        <f>IF('Open Int.'!E91=0,0,'Open Int.'!H91/'Open Int.'!E91)</f>
        <v>0</v>
      </c>
      <c r="L91" s="178"/>
    </row>
    <row r="92" spans="1:12" ht="15">
      <c r="A92" s="254" t="s">
        <v>97</v>
      </c>
      <c r="B92" s="211">
        <f>'Margin &amp; Volatility'!B92</f>
        <v>600</v>
      </c>
      <c r="C92" s="413">
        <f>Volume!J92</f>
        <v>326.3</v>
      </c>
      <c r="D92" s="216">
        <f>Volume!M92</f>
        <v>-2.626081766636828</v>
      </c>
      <c r="E92" s="207">
        <f>Volume!C92*100</f>
        <v>-10</v>
      </c>
      <c r="F92" s="217">
        <f>'Open Int.'!D92*100</f>
        <v>4</v>
      </c>
      <c r="G92" s="208">
        <f>'Open Int.'!R92</f>
        <v>102.862812</v>
      </c>
      <c r="H92" s="208">
        <f>'Open Int.'!Z92</f>
        <v>1.8100559999999888</v>
      </c>
      <c r="I92" s="196">
        <f>'Open Int.'!O92</f>
        <v>0.9990483441187666</v>
      </c>
      <c r="J92" s="221">
        <f>IF(Volume!D92=0,0,Volume!F92/Volume!D92)</f>
        <v>0</v>
      </c>
      <c r="K92" s="225">
        <f>IF('Open Int.'!E92=0,0,'Open Int.'!H92/'Open Int.'!E92)</f>
        <v>0.09090909090909091</v>
      </c>
      <c r="L92" s="178"/>
    </row>
    <row r="93" spans="1:12" ht="15">
      <c r="A93" s="254" t="s">
        <v>249</v>
      </c>
      <c r="B93" s="211">
        <f>'Margin &amp; Volatility'!B93</f>
        <v>2800</v>
      </c>
      <c r="C93" s="413">
        <f>Volume!J93</f>
        <v>70.85</v>
      </c>
      <c r="D93" s="216">
        <f>Volume!M93</f>
        <v>-4.385964912280702</v>
      </c>
      <c r="E93" s="207">
        <f>Volume!C93*100</f>
        <v>71</v>
      </c>
      <c r="F93" s="217">
        <f>'Open Int.'!D93*100</f>
        <v>-2</v>
      </c>
      <c r="G93" s="208">
        <f>'Open Int.'!R93</f>
        <v>35.847266</v>
      </c>
      <c r="H93" s="208">
        <f>'Open Int.'!Z93</f>
        <v>-2.1838180000000023</v>
      </c>
      <c r="I93" s="196">
        <f>'Open Int.'!O93</f>
        <v>0.9905921416712784</v>
      </c>
      <c r="J93" s="221">
        <f>IF(Volume!D93=0,0,Volume!F93/Volume!D93)</f>
        <v>0.16666666666666666</v>
      </c>
      <c r="K93" s="225">
        <f>IF('Open Int.'!E93=0,0,'Open Int.'!H93/'Open Int.'!E93)</f>
        <v>0.14035087719298245</v>
      </c>
      <c r="L93" s="178"/>
    </row>
    <row r="94" spans="1:12" ht="15">
      <c r="A94" s="254" t="s">
        <v>250</v>
      </c>
      <c r="B94" s="211">
        <f>'Margin &amp; Volatility'!B94</f>
        <v>300</v>
      </c>
      <c r="C94" s="413">
        <f>Volume!J94</f>
        <v>689.75</v>
      </c>
      <c r="D94" s="216">
        <f>Volume!M94</f>
        <v>-4.194735745537891</v>
      </c>
      <c r="E94" s="207">
        <f>Volume!C94*100</f>
        <v>63</v>
      </c>
      <c r="F94" s="217">
        <f>'Open Int.'!D94*100</f>
        <v>3</v>
      </c>
      <c r="G94" s="208">
        <f>'Open Int.'!R94</f>
        <v>71.76159</v>
      </c>
      <c r="H94" s="208">
        <f>'Open Int.'!Z94</f>
        <v>-0.8741655000000037</v>
      </c>
      <c r="I94" s="196">
        <f>'Open Int.'!O94</f>
        <v>0.9974048442906575</v>
      </c>
      <c r="J94" s="221">
        <f>IF(Volume!D94=0,0,Volume!F94/Volume!D94)</f>
        <v>0.3333333333333333</v>
      </c>
      <c r="K94" s="225">
        <f>IF('Open Int.'!E94=0,0,'Open Int.'!H94/'Open Int.'!E94)</f>
        <v>0.18181818181818182</v>
      </c>
      <c r="L94" s="178"/>
    </row>
    <row r="95" spans="1:12" ht="15">
      <c r="A95" s="254" t="s">
        <v>251</v>
      </c>
      <c r="B95" s="211">
        <f>'Margin &amp; Volatility'!B95</f>
        <v>400</v>
      </c>
      <c r="C95" s="413">
        <f>Volume!J95</f>
        <v>346.85</v>
      </c>
      <c r="D95" s="216">
        <f>Volume!M95</f>
        <v>-2.1303611738148858</v>
      </c>
      <c r="E95" s="207">
        <f>Volume!C95*100</f>
        <v>13</v>
      </c>
      <c r="F95" s="217">
        <f>'Open Int.'!D95*100</f>
        <v>2</v>
      </c>
      <c r="G95" s="208">
        <f>'Open Int.'!R95</f>
        <v>156.29061</v>
      </c>
      <c r="H95" s="208">
        <f>'Open Int.'!Z95</f>
        <v>0.00020999999998139174</v>
      </c>
      <c r="I95" s="196">
        <f>'Open Int.'!O95</f>
        <v>0.986595650244119</v>
      </c>
      <c r="J95" s="221">
        <f>IF(Volume!D95=0,0,Volume!F95/Volume!D95)</f>
        <v>0.14285714285714285</v>
      </c>
      <c r="K95" s="225">
        <f>IF('Open Int.'!E95=0,0,'Open Int.'!H95/'Open Int.'!E95)</f>
        <v>0.19111111111111112</v>
      </c>
      <c r="L95" s="178"/>
    </row>
    <row r="96" spans="1:12" ht="15">
      <c r="A96" s="254" t="s">
        <v>115</v>
      </c>
      <c r="B96" s="211">
        <f>'Margin &amp; Volatility'!B96</f>
        <v>550</v>
      </c>
      <c r="C96" s="413">
        <f>Volume!J96</f>
        <v>453.25</v>
      </c>
      <c r="D96" s="216">
        <f>Volume!M96</f>
        <v>-3.440562420110775</v>
      </c>
      <c r="E96" s="207">
        <f>Volume!C96*100</f>
        <v>-23</v>
      </c>
      <c r="F96" s="217">
        <f>'Open Int.'!D96*100</f>
        <v>-1</v>
      </c>
      <c r="G96" s="208">
        <f>'Open Int.'!R96</f>
        <v>167.620915</v>
      </c>
      <c r="H96" s="208">
        <f>'Open Int.'!Z96</f>
        <v>-7.547429999999991</v>
      </c>
      <c r="I96" s="196">
        <f>'Open Int.'!O96</f>
        <v>0.9848304580606781</v>
      </c>
      <c r="J96" s="221">
        <f>IF(Volume!D96=0,0,Volume!F96/Volume!D96)</f>
        <v>0.16666666666666666</v>
      </c>
      <c r="K96" s="225">
        <f>IF('Open Int.'!E96=0,0,'Open Int.'!H96/'Open Int.'!E96)</f>
        <v>0.1348314606741573</v>
      </c>
      <c r="L96" s="178"/>
    </row>
    <row r="97" spans="1:12" ht="15">
      <c r="A97" s="254" t="s">
        <v>170</v>
      </c>
      <c r="B97" s="211">
        <f>'Margin &amp; Volatility'!B97</f>
        <v>1100</v>
      </c>
      <c r="C97" s="413">
        <f>Volume!J97</f>
        <v>472.5</v>
      </c>
      <c r="D97" s="216">
        <f>Volume!M97</f>
        <v>-3.728606356968217</v>
      </c>
      <c r="E97" s="207">
        <f>Volume!C97*100</f>
        <v>67</v>
      </c>
      <c r="F97" s="217">
        <f>'Open Int.'!D97*100</f>
        <v>-9</v>
      </c>
      <c r="G97" s="208">
        <f>'Open Int.'!R97</f>
        <v>185.2389</v>
      </c>
      <c r="H97" s="208">
        <f>'Open Int.'!Z97</f>
        <v>-19.105680000000007</v>
      </c>
      <c r="I97" s="196">
        <f>'Open Int.'!O97</f>
        <v>0.9983164983164983</v>
      </c>
      <c r="J97" s="221">
        <f>IF(Volume!D97=0,0,Volume!F97/Volume!D97)</f>
        <v>0.09345794392523364</v>
      </c>
      <c r="K97" s="225">
        <f>IF('Open Int.'!E97=0,0,'Open Int.'!H97/'Open Int.'!E97)</f>
        <v>0.08070175438596491</v>
      </c>
      <c r="L97" s="178"/>
    </row>
    <row r="98" spans="1:12" ht="15">
      <c r="A98" s="254" t="s">
        <v>225</v>
      </c>
      <c r="B98" s="211">
        <f>'Margin &amp; Volatility'!B98</f>
        <v>600</v>
      </c>
      <c r="C98" s="413">
        <f>Volume!J98</f>
        <v>1031.6</v>
      </c>
      <c r="D98" s="216">
        <f>Volume!M98</f>
        <v>-4.768059081467814</v>
      </c>
      <c r="E98" s="207">
        <f>Volume!C98*100</f>
        <v>44</v>
      </c>
      <c r="F98" s="217">
        <f>'Open Int.'!D98*100</f>
        <v>2</v>
      </c>
      <c r="G98" s="208">
        <f>'Open Int.'!R98</f>
        <v>1365.6114479999999</v>
      </c>
      <c r="H98" s="208">
        <f>'Open Int.'!Z98</f>
        <v>-39.06049200000007</v>
      </c>
      <c r="I98" s="196">
        <f>'Open Int.'!O98</f>
        <v>0.9976884376558038</v>
      </c>
      <c r="J98" s="221">
        <f>IF(Volume!D98=0,0,Volume!F98/Volume!D98)</f>
        <v>0.6134625191228965</v>
      </c>
      <c r="K98" s="225">
        <f>IF('Open Int.'!E98=0,0,'Open Int.'!H98/'Open Int.'!E98)</f>
        <v>0.3801358783565189</v>
      </c>
      <c r="L98" s="178"/>
    </row>
    <row r="99" spans="1:12" ht="15">
      <c r="A99" s="254" t="s">
        <v>240</v>
      </c>
      <c r="B99" s="211">
        <f>'Margin &amp; Volatility'!B99</f>
        <v>3350</v>
      </c>
      <c r="C99" s="413">
        <f>Volume!J99</f>
        <v>61.55</v>
      </c>
      <c r="D99" s="216">
        <f>Volume!M99</f>
        <v>-0.8856682769726317</v>
      </c>
      <c r="E99" s="207">
        <f>Volume!C99*100</f>
        <v>45</v>
      </c>
      <c r="F99" s="217">
        <f>'Open Int.'!D99*100</f>
        <v>1</v>
      </c>
      <c r="G99" s="208">
        <f>'Open Int.'!R99</f>
        <v>331.55754</v>
      </c>
      <c r="H99" s="208">
        <f>'Open Int.'!Z99</f>
        <v>-0.32069549999999936</v>
      </c>
      <c r="I99" s="196">
        <f>'Open Int.'!O99</f>
        <v>0.9799129353233831</v>
      </c>
      <c r="J99" s="221">
        <f>IF(Volume!D99=0,0,Volume!F99/Volume!D99)</f>
        <v>0.11570247933884298</v>
      </c>
      <c r="K99" s="225">
        <f>IF('Open Int.'!E99=0,0,'Open Int.'!H99/'Open Int.'!E99)</f>
        <v>0.14357682619647355</v>
      </c>
      <c r="L99" s="178"/>
    </row>
    <row r="100" spans="1:12" ht="15">
      <c r="A100" s="254" t="s">
        <v>226</v>
      </c>
      <c r="B100" s="211">
        <f>'Margin &amp; Volatility'!B100</f>
        <v>600</v>
      </c>
      <c r="C100" s="413">
        <f>Volume!J100</f>
        <v>691.75</v>
      </c>
      <c r="D100" s="216">
        <f>Volume!M100</f>
        <v>-2.1570014144271568</v>
      </c>
      <c r="E100" s="207">
        <f>Volume!C100*100</f>
        <v>-8</v>
      </c>
      <c r="F100" s="217">
        <f>'Open Int.'!D100*100</f>
        <v>-7.000000000000001</v>
      </c>
      <c r="G100" s="208">
        <f>'Open Int.'!R100</f>
        <v>256.5009</v>
      </c>
      <c r="H100" s="208">
        <f>'Open Int.'!Z100</f>
        <v>-16.42937999999998</v>
      </c>
      <c r="I100" s="196">
        <f>'Open Int.'!O100</f>
        <v>0.9922330097087378</v>
      </c>
      <c r="J100" s="221">
        <f>IF(Volume!D100=0,0,Volume!F100/Volume!D100)</f>
        <v>0.2955223880597015</v>
      </c>
      <c r="K100" s="225">
        <f>IF('Open Int.'!E100=0,0,'Open Int.'!H100/'Open Int.'!E100)</f>
        <v>0.19931662870159453</v>
      </c>
      <c r="L100" s="178"/>
    </row>
    <row r="101" spans="1:12" ht="15">
      <c r="A101" s="254" t="s">
        <v>227</v>
      </c>
      <c r="B101" s="211">
        <f>'Margin &amp; Volatility'!B101</f>
        <v>500</v>
      </c>
      <c r="C101" s="413">
        <f>Volume!J101</f>
        <v>721.75</v>
      </c>
      <c r="D101" s="216">
        <f>Volume!M101</f>
        <v>-3.548042229052513</v>
      </c>
      <c r="E101" s="207">
        <f>Volume!C101*100</f>
        <v>10</v>
      </c>
      <c r="F101" s="217">
        <f>'Open Int.'!D101*100</f>
        <v>-1</v>
      </c>
      <c r="G101" s="208">
        <f>'Open Int.'!R101</f>
        <v>439.1487875</v>
      </c>
      <c r="H101" s="208">
        <f>'Open Int.'!Z101</f>
        <v>-15.443462499999953</v>
      </c>
      <c r="I101" s="196">
        <f>'Open Int.'!O101</f>
        <v>0.9976990714109623</v>
      </c>
      <c r="J101" s="221">
        <f>IF(Volume!D101=0,0,Volume!F101/Volume!D101)</f>
        <v>0.18032786885245902</v>
      </c>
      <c r="K101" s="225">
        <f>IF('Open Int.'!E101=0,0,'Open Int.'!H101/'Open Int.'!E101)</f>
        <v>0.1545253863134658</v>
      </c>
      <c r="L101" s="178"/>
    </row>
    <row r="102" spans="1:12" ht="15">
      <c r="A102" s="254" t="s">
        <v>53</v>
      </c>
      <c r="B102" s="211">
        <f>'Margin &amp; Volatility'!B102</f>
        <v>1600</v>
      </c>
      <c r="C102" s="413">
        <f>Volume!J102</f>
        <v>131.1</v>
      </c>
      <c r="D102" s="216">
        <f>Volume!M102</f>
        <v>-3.068391866913128</v>
      </c>
      <c r="E102" s="207">
        <f>Volume!C102*100</f>
        <v>20</v>
      </c>
      <c r="F102" s="217">
        <f>'Open Int.'!D102*100</f>
        <v>1</v>
      </c>
      <c r="G102" s="208">
        <f>'Open Int.'!R102</f>
        <v>23.556048</v>
      </c>
      <c r="H102" s="208">
        <f>'Open Int.'!Z102</f>
        <v>-0.48599199999999954</v>
      </c>
      <c r="I102" s="196">
        <f>'Open Int.'!O102</f>
        <v>0.9982190560997328</v>
      </c>
      <c r="J102" s="221">
        <f>IF(Volume!D102=0,0,Volume!F102/Volume!D102)</f>
        <v>0</v>
      </c>
      <c r="K102" s="225">
        <f>IF('Open Int.'!E102=0,0,'Open Int.'!H102/'Open Int.'!E102)</f>
        <v>0</v>
      </c>
      <c r="L102" s="178"/>
    </row>
    <row r="103" spans="1:12" ht="15">
      <c r="A103" s="254" t="s">
        <v>252</v>
      </c>
      <c r="B103" s="211">
        <f>'Margin &amp; Volatility'!B103</f>
        <v>750</v>
      </c>
      <c r="C103" s="413">
        <f>Volume!J103</f>
        <v>881.25</v>
      </c>
      <c r="D103" s="216">
        <f>Volume!M103</f>
        <v>-2.8015220868030637</v>
      </c>
      <c r="E103" s="207">
        <f>Volume!C103*100</f>
        <v>7.000000000000001</v>
      </c>
      <c r="F103" s="217">
        <f>'Open Int.'!D103*100</f>
        <v>0</v>
      </c>
      <c r="G103" s="208">
        <f>'Open Int.'!R103</f>
        <v>100.5946875</v>
      </c>
      <c r="H103" s="208">
        <f>'Open Int.'!Z103</f>
        <v>-2.96740874999999</v>
      </c>
      <c r="I103" s="196">
        <f>'Open Int.'!O103</f>
        <v>0.9724047306176085</v>
      </c>
      <c r="J103" s="221">
        <f>IF(Volume!D103=0,0,Volume!F103/Volume!D103)</f>
        <v>0</v>
      </c>
      <c r="K103" s="225">
        <f>IF('Open Int.'!E103=0,0,'Open Int.'!H103/'Open Int.'!E103)</f>
        <v>0</v>
      </c>
      <c r="L103" s="178"/>
    </row>
    <row r="104" spans="1:12" ht="15">
      <c r="A104" s="254" t="s">
        <v>202</v>
      </c>
      <c r="B104" s="211">
        <f>'Margin &amp; Volatility'!B104</f>
        <v>1500</v>
      </c>
      <c r="C104" s="413">
        <f>Volume!J104</f>
        <v>192.05</v>
      </c>
      <c r="D104" s="216">
        <f>Volume!M104</f>
        <v>-5.09019026439337</v>
      </c>
      <c r="E104" s="207">
        <f>Volume!C104*100</f>
        <v>-31</v>
      </c>
      <c r="F104" s="217">
        <f>'Open Int.'!D104*100</f>
        <v>-6</v>
      </c>
      <c r="G104" s="208">
        <f>'Open Int.'!R104</f>
        <v>34.165695</v>
      </c>
      <c r="H104" s="208">
        <f>'Open Int.'!Z104</f>
        <v>-4.1088074999999975</v>
      </c>
      <c r="I104" s="196">
        <f>'Open Int.'!O104</f>
        <v>0.9974704890387859</v>
      </c>
      <c r="J104" s="221">
        <f>IF(Volume!D104=0,0,Volume!F104/Volume!D104)</f>
        <v>0.14285714285714285</v>
      </c>
      <c r="K104" s="225">
        <f>IF('Open Int.'!E104=0,0,'Open Int.'!H104/'Open Int.'!E104)</f>
        <v>0.0625</v>
      </c>
      <c r="L104" s="178"/>
    </row>
    <row r="105" spans="1:12" ht="15">
      <c r="A105" s="254" t="s">
        <v>203</v>
      </c>
      <c r="B105" s="211">
        <f>'Margin &amp; Volatility'!B105</f>
        <v>850</v>
      </c>
      <c r="C105" s="413">
        <f>Volume!J105</f>
        <v>283.75</v>
      </c>
      <c r="D105" s="216">
        <f>Volume!M105</f>
        <v>-1.355814357726396</v>
      </c>
      <c r="E105" s="207">
        <f>Volume!C105*100</f>
        <v>2000</v>
      </c>
      <c r="F105" s="217">
        <f>'Open Int.'!D105*100</f>
        <v>1</v>
      </c>
      <c r="G105" s="208">
        <f>'Open Int.'!R105</f>
        <v>3.3283875</v>
      </c>
      <c r="H105" s="208">
        <f>'Open Int.'!Z105</f>
        <v>-0.021296749999999864</v>
      </c>
      <c r="I105" s="196">
        <f>'Open Int.'!O105</f>
        <v>0.9855072463768116</v>
      </c>
      <c r="J105" s="221">
        <f>IF(Volume!D105=0,0,Volume!F105/Volume!D105)</f>
        <v>0</v>
      </c>
      <c r="K105" s="225">
        <f>IF('Open Int.'!E105=0,0,'Open Int.'!H105/'Open Int.'!E105)</f>
        <v>0</v>
      </c>
      <c r="L105" s="178"/>
    </row>
    <row r="106" spans="1:12" ht="15">
      <c r="A106" s="254" t="s">
        <v>171</v>
      </c>
      <c r="B106" s="211">
        <f>'Margin &amp; Volatility'!B106</f>
        <v>1750</v>
      </c>
      <c r="C106" s="413">
        <f>Volume!J106</f>
        <v>406.95</v>
      </c>
      <c r="D106" s="216">
        <f>Volume!M106</f>
        <v>-1.3095671153146682</v>
      </c>
      <c r="E106" s="207">
        <f>Volume!C106*100</f>
        <v>17</v>
      </c>
      <c r="F106" s="217">
        <f>'Open Int.'!D106*100</f>
        <v>4</v>
      </c>
      <c r="G106" s="208">
        <f>'Open Int.'!R106</f>
        <v>319.903395</v>
      </c>
      <c r="H106" s="208">
        <f>'Open Int.'!Z106</f>
        <v>8.45544000000001</v>
      </c>
      <c r="I106" s="196">
        <f>'Open Int.'!O106</f>
        <v>0.9984416740872663</v>
      </c>
      <c r="J106" s="221">
        <f>IF(Volume!D106=0,0,Volume!F106/Volume!D106)</f>
        <v>0.11842105263157894</v>
      </c>
      <c r="K106" s="225">
        <f>IF('Open Int.'!E106=0,0,'Open Int.'!H106/'Open Int.'!E106)</f>
        <v>0.19767441860465115</v>
      </c>
      <c r="L106" s="178"/>
    </row>
    <row r="107" spans="1:12" ht="15">
      <c r="A107" s="254" t="s">
        <v>172</v>
      </c>
      <c r="B107" s="211">
        <f>'Margin &amp; Volatility'!B107</f>
        <v>450</v>
      </c>
      <c r="C107" s="413">
        <f>Volume!J107</f>
        <v>744.2</v>
      </c>
      <c r="D107" s="216">
        <f>Volume!M107</f>
        <v>-1.8335311964120797</v>
      </c>
      <c r="E107" s="207">
        <f>Volume!C107*100</f>
        <v>55.00000000000001</v>
      </c>
      <c r="F107" s="217">
        <f>'Open Int.'!D107*100</f>
        <v>1</v>
      </c>
      <c r="G107" s="208">
        <f>'Open Int.'!R107</f>
        <v>73.441377</v>
      </c>
      <c r="H107" s="208">
        <f>'Open Int.'!Z107</f>
        <v>-0.518858999999992</v>
      </c>
      <c r="I107" s="196">
        <f>'Open Int.'!O107</f>
        <v>0.9977200182398541</v>
      </c>
      <c r="J107" s="221">
        <f>IF(Volume!D107=0,0,Volume!F107/Volume!D107)</f>
        <v>0</v>
      </c>
      <c r="K107" s="225">
        <f>IF('Open Int.'!E107=0,0,'Open Int.'!H107/'Open Int.'!E107)</f>
        <v>0</v>
      </c>
      <c r="L107" s="178"/>
    </row>
    <row r="108" spans="1:12" ht="15">
      <c r="A108" s="254" t="s">
        <v>237</v>
      </c>
      <c r="B108" s="211">
        <f>'Margin &amp; Volatility'!B108</f>
        <v>250</v>
      </c>
      <c r="C108" s="413">
        <f>Volume!J108</f>
        <v>1069.2</v>
      </c>
      <c r="D108" s="216">
        <f>Volume!M108</f>
        <v>-0.8393229770461353</v>
      </c>
      <c r="E108" s="207">
        <f>Volume!C108*100</f>
        <v>-38</v>
      </c>
      <c r="F108" s="217">
        <f>'Open Int.'!D108*100</f>
        <v>-5</v>
      </c>
      <c r="G108" s="208">
        <f>'Open Int.'!R108</f>
        <v>2.4057</v>
      </c>
      <c r="H108" s="208">
        <f>'Open Int.'!Z108</f>
        <v>-0.15514375000000014</v>
      </c>
      <c r="I108" s="196">
        <f>'Open Int.'!O108</f>
        <v>1</v>
      </c>
      <c r="J108" s="221">
        <f>IF(Volume!D108=0,0,Volume!F108/Volume!D108)</f>
        <v>0</v>
      </c>
      <c r="K108" s="225">
        <f>IF('Open Int.'!E108=0,0,'Open Int.'!H108/'Open Int.'!E108)</f>
        <v>0</v>
      </c>
      <c r="L108" s="178"/>
    </row>
    <row r="109" spans="1:12" ht="15">
      <c r="A109" s="254" t="s">
        <v>253</v>
      </c>
      <c r="B109" s="211">
        <f>'Margin &amp; Volatility'!B109</f>
        <v>400</v>
      </c>
      <c r="C109" s="413">
        <f>Volume!J109</f>
        <v>1068.3</v>
      </c>
      <c r="D109" s="216">
        <f>Volume!M109</f>
        <v>-2.482884527612966</v>
      </c>
      <c r="E109" s="207">
        <f>Volume!C109*100</f>
        <v>-44</v>
      </c>
      <c r="F109" s="217">
        <f>'Open Int.'!D109*100</f>
        <v>-1</v>
      </c>
      <c r="G109" s="208">
        <f>'Open Int.'!R109</f>
        <v>102.001284</v>
      </c>
      <c r="H109" s="208">
        <f>'Open Int.'!Z109</f>
        <v>-3.166716000000008</v>
      </c>
      <c r="I109" s="196">
        <f>'Open Int.'!O109</f>
        <v>0.9895266024298283</v>
      </c>
      <c r="J109" s="221">
        <f>IF(Volume!D109=0,0,Volume!F109/Volume!D109)</f>
        <v>0</v>
      </c>
      <c r="K109" s="225">
        <f>IF('Open Int.'!E109=0,0,'Open Int.'!H109/'Open Int.'!E109)</f>
        <v>0.2222222222222222</v>
      </c>
      <c r="L109" s="178"/>
    </row>
    <row r="110" spans="1:12" ht="15">
      <c r="A110" s="254" t="s">
        <v>107</v>
      </c>
      <c r="B110" s="211">
        <f>'Margin &amp; Volatility'!B110</f>
        <v>3800</v>
      </c>
      <c r="C110" s="413">
        <f>Volume!J110</f>
        <v>48.95</v>
      </c>
      <c r="D110" s="216">
        <f>Volume!M110</f>
        <v>-2.6838966202783188</v>
      </c>
      <c r="E110" s="207">
        <f>Volume!C110*100</f>
        <v>-20</v>
      </c>
      <c r="F110" s="217">
        <f>'Open Int.'!D110*100</f>
        <v>-6</v>
      </c>
      <c r="G110" s="208">
        <f>'Open Int.'!R110</f>
        <v>53.961501</v>
      </c>
      <c r="H110" s="208">
        <f>'Open Int.'!Z110</f>
        <v>-3.648095000000005</v>
      </c>
      <c r="I110" s="196">
        <f>'Open Int.'!O110</f>
        <v>0.9934505342985177</v>
      </c>
      <c r="J110" s="221">
        <f>IF(Volume!D110=0,0,Volume!F110/Volume!D110)</f>
        <v>0.03571428571428571</v>
      </c>
      <c r="K110" s="225">
        <f>IF('Open Int.'!E110=0,0,'Open Int.'!H110/'Open Int.'!E110)</f>
        <v>0.10852713178294573</v>
      </c>
      <c r="L110" s="178"/>
    </row>
    <row r="111" spans="1:12" ht="15">
      <c r="A111" s="254" t="s">
        <v>173</v>
      </c>
      <c r="B111" s="211">
        <f>'Margin &amp; Volatility'!B111</f>
        <v>1350</v>
      </c>
      <c r="C111" s="413">
        <f>Volume!J111</f>
        <v>212.45</v>
      </c>
      <c r="D111" s="216">
        <f>Volume!M111</f>
        <v>0.30689329556184003</v>
      </c>
      <c r="E111" s="207">
        <f>Volume!C111*100</f>
        <v>-12</v>
      </c>
      <c r="F111" s="217">
        <f>'Open Int.'!D111*100</f>
        <v>-1</v>
      </c>
      <c r="G111" s="208">
        <f>'Open Int.'!R111</f>
        <v>38.1453975</v>
      </c>
      <c r="H111" s="208">
        <f>'Open Int.'!Z111</f>
        <v>-0.08344350000000134</v>
      </c>
      <c r="I111" s="196">
        <f>'Open Int.'!O111</f>
        <v>0.9834586466165414</v>
      </c>
      <c r="J111" s="221">
        <f>IF(Volume!D111=0,0,Volume!F111/Volume!D111)</f>
        <v>0</v>
      </c>
      <c r="K111" s="225">
        <f>IF('Open Int.'!E111=0,0,'Open Int.'!H111/'Open Int.'!E111)</f>
        <v>0</v>
      </c>
      <c r="L111" s="178"/>
    </row>
    <row r="112" spans="1:12" ht="15">
      <c r="A112" s="254" t="s">
        <v>230</v>
      </c>
      <c r="B112" s="211">
        <f>'Margin &amp; Volatility'!B112</f>
        <v>825</v>
      </c>
      <c r="C112" s="413">
        <f>Volume!J112</f>
        <v>770.8</v>
      </c>
      <c r="D112" s="216">
        <f>Volume!M112</f>
        <v>-3.450867414041469</v>
      </c>
      <c r="E112" s="207">
        <f>Volume!C112*100</f>
        <v>0</v>
      </c>
      <c r="F112" s="217">
        <f>'Open Int.'!D112*100</f>
        <v>0</v>
      </c>
      <c r="G112" s="208">
        <f>'Open Int.'!R112</f>
        <v>238.021113</v>
      </c>
      <c r="H112" s="208">
        <f>'Open Int.'!Z112</f>
        <v>-8.507371124999992</v>
      </c>
      <c r="I112" s="196">
        <f>'Open Int.'!O112</f>
        <v>0.9762222815923056</v>
      </c>
      <c r="J112" s="221">
        <f>IF(Volume!D112=0,0,Volume!F112/Volume!D112)</f>
        <v>0.1</v>
      </c>
      <c r="K112" s="225">
        <f>IF('Open Int.'!E112=0,0,'Open Int.'!H112/'Open Int.'!E112)</f>
        <v>0.09774436090225563</v>
      </c>
      <c r="L112" s="178"/>
    </row>
    <row r="113" spans="1:12" ht="15">
      <c r="A113" s="254" t="s">
        <v>254</v>
      </c>
      <c r="B113" s="211">
        <f>'Margin &amp; Volatility'!B113</f>
        <v>800</v>
      </c>
      <c r="C113" s="413">
        <f>Volume!J113</f>
        <v>473.4</v>
      </c>
      <c r="D113" s="216">
        <f>Volume!M113</f>
        <v>-1.1381434687271683</v>
      </c>
      <c r="E113" s="207">
        <f>Volume!C113*100</f>
        <v>118</v>
      </c>
      <c r="F113" s="217">
        <f>'Open Int.'!D113*100</f>
        <v>8</v>
      </c>
      <c r="G113" s="208">
        <f>'Open Int.'!R113</f>
        <v>43.36344</v>
      </c>
      <c r="H113" s="208">
        <f>'Open Int.'!Z113</f>
        <v>2.6037279999999967</v>
      </c>
      <c r="I113" s="196">
        <f>'Open Int.'!O113</f>
        <v>0.9842794759825327</v>
      </c>
      <c r="J113" s="221">
        <f>IF(Volume!D113=0,0,Volume!F113/Volume!D113)</f>
        <v>0</v>
      </c>
      <c r="K113" s="225">
        <f>IF('Open Int.'!E113=0,0,'Open Int.'!H113/'Open Int.'!E113)</f>
        <v>0</v>
      </c>
      <c r="L113" s="178"/>
    </row>
    <row r="114" spans="1:12" ht="15">
      <c r="A114" s="254" t="s">
        <v>207</v>
      </c>
      <c r="B114" s="211">
        <f>'Margin &amp; Volatility'!B114</f>
        <v>675</v>
      </c>
      <c r="C114" s="413">
        <f>Volume!J114</f>
        <v>522.9</v>
      </c>
      <c r="D114" s="216">
        <f>Volume!M114</f>
        <v>-4.466977254042211</v>
      </c>
      <c r="E114" s="207">
        <f>Volume!C114*100</f>
        <v>-5</v>
      </c>
      <c r="F114" s="217">
        <f>'Open Int.'!D114*100</f>
        <v>-2</v>
      </c>
      <c r="G114" s="208">
        <f>'Open Int.'!R114</f>
        <v>522.3065085</v>
      </c>
      <c r="H114" s="208">
        <f>'Open Int.'!Z114</f>
        <v>-25.124225625000008</v>
      </c>
      <c r="I114" s="196">
        <f>'Open Int.'!O114</f>
        <v>0.9954723611298825</v>
      </c>
      <c r="J114" s="221">
        <f>IF(Volume!D114=0,0,Volume!F114/Volume!D114)</f>
        <v>0.39097744360902253</v>
      </c>
      <c r="K114" s="225">
        <f>IF('Open Int.'!E114=0,0,'Open Int.'!H114/'Open Int.'!E114)</f>
        <v>0.28663629460895973</v>
      </c>
      <c r="L114" s="178"/>
    </row>
    <row r="115" spans="1:12" ht="15">
      <c r="A115" s="254" t="s">
        <v>228</v>
      </c>
      <c r="B115" s="211">
        <f>'Margin &amp; Volatility'!B115</f>
        <v>550</v>
      </c>
      <c r="C115" s="413">
        <f>Volume!J115</f>
        <v>762</v>
      </c>
      <c r="D115" s="216">
        <f>Volume!M115</f>
        <v>0.9873434497382606</v>
      </c>
      <c r="E115" s="207">
        <f>Volume!C115*100</f>
        <v>290</v>
      </c>
      <c r="F115" s="217">
        <f>'Open Int.'!D115*100</f>
        <v>4</v>
      </c>
      <c r="G115" s="208">
        <f>'Open Int.'!R115</f>
        <v>53.51907</v>
      </c>
      <c r="H115" s="208">
        <f>'Open Int.'!Z115</f>
        <v>2.5982632500000022</v>
      </c>
      <c r="I115" s="196">
        <f>'Open Int.'!O115</f>
        <v>0.9929522317932654</v>
      </c>
      <c r="J115" s="221">
        <f>IF(Volume!D115=0,0,Volume!F115/Volume!D115)</f>
        <v>0</v>
      </c>
      <c r="K115" s="225">
        <f>IF('Open Int.'!E115=0,0,'Open Int.'!H115/'Open Int.'!E115)</f>
        <v>0.125</v>
      </c>
      <c r="L115" s="178"/>
    </row>
    <row r="116" spans="1:12" ht="15">
      <c r="A116" s="254" t="s">
        <v>136</v>
      </c>
      <c r="B116" s="211">
        <f>'Margin &amp; Volatility'!B116</f>
        <v>250</v>
      </c>
      <c r="C116" s="413">
        <f>Volume!J116</f>
        <v>1746.7</v>
      </c>
      <c r="D116" s="216">
        <f>Volume!M116</f>
        <v>-3.192373773762673</v>
      </c>
      <c r="E116" s="207">
        <f>Volume!C116*100</f>
        <v>18</v>
      </c>
      <c r="F116" s="217">
        <f>'Open Int.'!D116*100</f>
        <v>10</v>
      </c>
      <c r="G116" s="208">
        <f>'Open Int.'!R116</f>
        <v>239.210565</v>
      </c>
      <c r="H116" s="208">
        <f>'Open Int.'!Z116</f>
        <v>14.394785000000013</v>
      </c>
      <c r="I116" s="196">
        <f>'Open Int.'!O116</f>
        <v>0.9912376779846659</v>
      </c>
      <c r="J116" s="221">
        <f>IF(Volume!D116=0,0,Volume!F116/Volume!D116)</f>
        <v>0.09615384615384616</v>
      </c>
      <c r="K116" s="225">
        <f>IF('Open Int.'!E116=0,0,'Open Int.'!H116/'Open Int.'!E116)</f>
        <v>0.03902439024390244</v>
      </c>
      <c r="L116" s="178"/>
    </row>
    <row r="117" spans="1:12" ht="15">
      <c r="A117" s="254" t="s">
        <v>255</v>
      </c>
      <c r="B117" s="211">
        <f>'Margin &amp; Volatility'!B117</f>
        <v>822</v>
      </c>
      <c r="C117" s="413">
        <f>Volume!J117</f>
        <v>605.05</v>
      </c>
      <c r="D117" s="216">
        <f>Volume!M117</f>
        <v>-5.460937500000007</v>
      </c>
      <c r="E117" s="207">
        <f>Volume!C117*100</f>
        <v>-34</v>
      </c>
      <c r="F117" s="217">
        <f>'Open Int.'!D117*100</f>
        <v>-17</v>
      </c>
      <c r="G117" s="208">
        <f>'Open Int.'!R117</f>
        <v>50.282196209999995</v>
      </c>
      <c r="H117" s="208">
        <f>'Open Int.'!Z117</f>
        <v>-13.320875790000002</v>
      </c>
      <c r="I117" s="196">
        <f>'Open Int.'!O117</f>
        <v>0.9881305637982196</v>
      </c>
      <c r="J117" s="221">
        <f>IF(Volume!D117=0,0,Volume!F117/Volume!D117)</f>
        <v>0</v>
      </c>
      <c r="K117" s="225">
        <f>IF('Open Int.'!E117=0,0,'Open Int.'!H117/'Open Int.'!E117)</f>
        <v>0.09090909090909091</v>
      </c>
      <c r="L117" s="178"/>
    </row>
    <row r="118" spans="1:12" ht="15">
      <c r="A118" s="254" t="s">
        <v>195</v>
      </c>
      <c r="B118" s="211">
        <f>'Margin &amp; Volatility'!B118</f>
        <v>2950</v>
      </c>
      <c r="C118" s="413">
        <f>Volume!J118</f>
        <v>92</v>
      </c>
      <c r="D118" s="216">
        <f>Volume!M118</f>
        <v>-3.3105622700998483</v>
      </c>
      <c r="E118" s="207">
        <f>Volume!C118*100</f>
        <v>28.000000000000004</v>
      </c>
      <c r="F118" s="217">
        <f>'Open Int.'!D118*100</f>
        <v>-4</v>
      </c>
      <c r="G118" s="208">
        <f>'Open Int.'!R118</f>
        <v>24.1546</v>
      </c>
      <c r="H118" s="208">
        <f>'Open Int.'!Z118</f>
        <v>-1.697179250000005</v>
      </c>
      <c r="I118" s="196">
        <f>'Open Int.'!O118</f>
        <v>0.9932584269662922</v>
      </c>
      <c r="J118" s="221">
        <f>IF(Volume!D118=0,0,Volume!F118/Volume!D118)</f>
        <v>0</v>
      </c>
      <c r="K118" s="225">
        <f>IF('Open Int.'!E118=0,0,'Open Int.'!H118/'Open Int.'!E118)</f>
        <v>0.23076923076923078</v>
      </c>
      <c r="L118" s="178"/>
    </row>
    <row r="119" spans="1:12" ht="15">
      <c r="A119" s="254" t="s">
        <v>98</v>
      </c>
      <c r="B119" s="211">
        <f>'Margin &amp; Volatility'!B119</f>
        <v>2100</v>
      </c>
      <c r="C119" s="413">
        <f>Volume!J119</f>
        <v>91</v>
      </c>
      <c r="D119" s="216">
        <f>Volume!M119</f>
        <v>-1.0869565217391304</v>
      </c>
      <c r="E119" s="207">
        <f>Volume!C119*100</f>
        <v>8</v>
      </c>
      <c r="F119" s="217">
        <f>'Open Int.'!D119*100</f>
        <v>-5</v>
      </c>
      <c r="G119" s="208">
        <f>'Open Int.'!R119</f>
        <v>14.19873</v>
      </c>
      <c r="H119" s="208">
        <f>'Open Int.'!Z119</f>
        <v>-0.8129100000000005</v>
      </c>
      <c r="I119" s="196">
        <f>'Open Int.'!O119</f>
        <v>0.9892328398384926</v>
      </c>
      <c r="J119" s="221">
        <f>IF(Volume!D119=0,0,Volume!F119/Volume!D119)</f>
        <v>0</v>
      </c>
      <c r="K119" s="225">
        <f>IF('Open Int.'!E119=0,0,'Open Int.'!H119/'Open Int.'!E119)</f>
        <v>0</v>
      </c>
      <c r="L119" s="178"/>
    </row>
    <row r="120" spans="1:12" ht="15">
      <c r="A120" s="254" t="s">
        <v>174</v>
      </c>
      <c r="B120" s="211">
        <f>'Margin &amp; Volatility'!B120</f>
        <v>900</v>
      </c>
      <c r="C120" s="413">
        <f>Volume!J120</f>
        <v>274.1</v>
      </c>
      <c r="D120" s="216">
        <f>Volume!M120</f>
        <v>-2.420790316838717</v>
      </c>
      <c r="E120" s="207">
        <f>Volume!C120*100</f>
        <v>49</v>
      </c>
      <c r="F120" s="217">
        <f>'Open Int.'!D120*100</f>
        <v>-8</v>
      </c>
      <c r="G120" s="208">
        <f>'Open Int.'!R120</f>
        <v>7.746066</v>
      </c>
      <c r="H120" s="208">
        <f>'Open Int.'!Z120</f>
        <v>-0.8747549999999995</v>
      </c>
      <c r="I120" s="196">
        <f>'Open Int.'!O120</f>
        <v>1</v>
      </c>
      <c r="J120" s="221">
        <f>IF(Volume!D120=0,0,Volume!F120/Volume!D120)</f>
        <v>0</v>
      </c>
      <c r="K120" s="225">
        <f>IF('Open Int.'!E120=0,0,'Open Int.'!H120/'Open Int.'!E120)</f>
        <v>0</v>
      </c>
      <c r="L120" s="178"/>
    </row>
    <row r="121" spans="1:12" ht="15">
      <c r="A121" s="254" t="s">
        <v>175</v>
      </c>
      <c r="B121" s="211">
        <f>'Margin &amp; Volatility'!B121</f>
        <v>3450</v>
      </c>
      <c r="C121" s="413">
        <f>Volume!J121</f>
        <v>37.3</v>
      </c>
      <c r="D121" s="216">
        <f>Volume!M121</f>
        <v>-4.968152866242045</v>
      </c>
      <c r="E121" s="207">
        <f>Volume!C121*100</f>
        <v>-2</v>
      </c>
      <c r="F121" s="217">
        <f>'Open Int.'!D121*100</f>
        <v>0</v>
      </c>
      <c r="G121" s="208">
        <f>'Open Int.'!R121</f>
        <v>15.519411</v>
      </c>
      <c r="H121" s="208">
        <f>'Open Int.'!Z121</f>
        <v>-0.5946765000000003</v>
      </c>
      <c r="I121" s="196">
        <f>'Open Int.'!O121</f>
        <v>0.9975124378109452</v>
      </c>
      <c r="J121" s="221">
        <f>IF(Volume!D121=0,0,Volume!F121/Volume!D121)</f>
        <v>0.038461538461538464</v>
      </c>
      <c r="K121" s="225">
        <f>IF('Open Int.'!E121=0,0,'Open Int.'!H121/'Open Int.'!E121)</f>
        <v>0.09574468085106383</v>
      </c>
      <c r="L121" s="178"/>
    </row>
    <row r="122" spans="1:16" ht="15">
      <c r="A122" s="254" t="s">
        <v>176</v>
      </c>
      <c r="B122" s="211">
        <f>'Margin &amp; Volatility'!B122</f>
        <v>1050</v>
      </c>
      <c r="C122" s="413">
        <f>Volume!J122</f>
        <v>390.1</v>
      </c>
      <c r="D122" s="216">
        <f>Volume!M122</f>
        <v>-5.188965852472953</v>
      </c>
      <c r="E122" s="207">
        <f>Volume!C122*100</f>
        <v>-13</v>
      </c>
      <c r="F122" s="217">
        <f>'Open Int.'!D122*100</f>
        <v>-17</v>
      </c>
      <c r="G122" s="208">
        <f>'Open Int.'!R122</f>
        <v>97.2811875</v>
      </c>
      <c r="H122" s="208">
        <f>'Open Int.'!Z122</f>
        <v>-25.153988999999996</v>
      </c>
      <c r="I122" s="196">
        <f>'Open Int.'!O122</f>
        <v>0.9970526315789474</v>
      </c>
      <c r="J122" s="221">
        <f>IF(Volume!D122=0,0,Volume!F122/Volume!D122)</f>
        <v>0.2413793103448276</v>
      </c>
      <c r="K122" s="225">
        <f>IF('Open Int.'!E122=0,0,'Open Int.'!H122/'Open Int.'!E122)</f>
        <v>0.21904761904761905</v>
      </c>
      <c r="L122" s="178"/>
      <c r="P122" s="103"/>
    </row>
    <row r="123" spans="1:16" ht="15">
      <c r="A123" s="254" t="s">
        <v>54</v>
      </c>
      <c r="B123" s="211">
        <f>'Margin &amp; Volatility'!B123</f>
        <v>600</v>
      </c>
      <c r="C123" s="413">
        <f>Volume!J123</f>
        <v>468.85</v>
      </c>
      <c r="D123" s="216">
        <f>Volume!M123</f>
        <v>-4.530645489716962</v>
      </c>
      <c r="E123" s="207">
        <f>Volume!C123*100</f>
        <v>2</v>
      </c>
      <c r="F123" s="217">
        <f>'Open Int.'!D123*100</f>
        <v>8</v>
      </c>
      <c r="G123" s="208">
        <f>'Open Int.'!R123</f>
        <v>198.464205</v>
      </c>
      <c r="H123" s="208">
        <f>'Open Int.'!Z123</f>
        <v>5.255642999999992</v>
      </c>
      <c r="I123" s="196">
        <f>'Open Int.'!O123</f>
        <v>0.9890857547838412</v>
      </c>
      <c r="J123" s="221">
        <f>IF(Volume!D123=0,0,Volume!F123/Volume!D123)</f>
        <v>0.1</v>
      </c>
      <c r="K123" s="225">
        <f>IF('Open Int.'!E123=0,0,'Open Int.'!H123/'Open Int.'!E123)</f>
        <v>0.06666666666666667</v>
      </c>
      <c r="L123" s="178"/>
      <c r="P123" s="103"/>
    </row>
    <row r="124" spans="1:11" ht="15.75" thickBot="1">
      <c r="A124" s="337" t="s">
        <v>177</v>
      </c>
      <c r="B124" s="212">
        <f>'Margin &amp; Volatility'!B124</f>
        <v>600</v>
      </c>
      <c r="C124" s="414">
        <f>Volume!J124</f>
        <v>368.05</v>
      </c>
      <c r="D124" s="387">
        <f>Volume!M124</f>
        <v>-0.338478202003791</v>
      </c>
      <c r="E124" s="388">
        <f>Volume!C124*100</f>
        <v>41</v>
      </c>
      <c r="F124" s="389">
        <f>'Open Int.'!D124*100</f>
        <v>-7.000000000000001</v>
      </c>
      <c r="G124" s="223">
        <f>'Open Int.'!R124</f>
        <v>24.269217</v>
      </c>
      <c r="H124" s="223">
        <f>'Open Int.'!Z124</f>
        <v>-2.0101709999999997</v>
      </c>
      <c r="I124" s="390">
        <f>'Open Int.'!O124</f>
        <v>0.9990900818926297</v>
      </c>
      <c r="J124" s="222">
        <f>IF(Volume!D124=0,0,Volume!F124/Volume!D124)</f>
        <v>0</v>
      </c>
      <c r="K124" s="391">
        <f>IF('Open Int.'!E124=0,0,'Open Int.'!H124/'Open Int.'!E124)</f>
        <v>0</v>
      </c>
    </row>
    <row r="125" spans="2:11" ht="15" hidden="1">
      <c r="B125" s="205">
        <f>'Margin &amp; Volatility'!B125</f>
        <v>0</v>
      </c>
      <c r="C125" s="205">
        <f>Volume!J126</f>
        <v>0</v>
      </c>
      <c r="D125" s="206">
        <f>Volume!M125</f>
        <v>0</v>
      </c>
      <c r="E125" s="207">
        <f>Volume!C125*100</f>
        <v>0</v>
      </c>
      <c r="F125" s="415">
        <f>'Open Int.'!D125*100</f>
        <v>0</v>
      </c>
      <c r="G125" s="203">
        <f>SUM(G4:G124)</f>
        <v>22754.553671710004</v>
      </c>
      <c r="H125" s="144">
        <f>SUM(H4:H124)</f>
        <v>-308.940594064999</v>
      </c>
      <c r="I125" s="204"/>
      <c r="J125" s="144"/>
      <c r="K125" s="177"/>
    </row>
    <row r="126" spans="6:9" ht="15" hidden="1">
      <c r="F126" s="11"/>
      <c r="I126" s="107"/>
    </row>
    <row r="127" spans="1:8" ht="15.75">
      <c r="A127" s="14"/>
      <c r="B127" s="14"/>
      <c r="C127" s="14"/>
      <c r="D127" s="15"/>
      <c r="E127" s="16"/>
      <c r="F127" s="9"/>
      <c r="G127" s="77"/>
      <c r="H127" s="77"/>
    </row>
    <row r="128" spans="2:10" ht="15.75" thickBot="1">
      <c r="B128" s="43" t="s">
        <v>69</v>
      </c>
      <c r="C128" s="44"/>
      <c r="D128" s="17"/>
      <c r="E128" s="12"/>
      <c r="F128" s="12"/>
      <c r="G128" s="13"/>
      <c r="H128" s="18"/>
      <c r="I128" s="18"/>
      <c r="J128" s="8"/>
    </row>
    <row r="129" spans="1:11" ht="15.75" thickBot="1">
      <c r="A129" s="30"/>
      <c r="B129" s="143" t="s">
        <v>204</v>
      </c>
      <c r="C129" s="143" t="s">
        <v>90</v>
      </c>
      <c r="D129" s="328" t="s">
        <v>9</v>
      </c>
      <c r="E129" s="143" t="s">
        <v>100</v>
      </c>
      <c r="F129" s="143" t="s">
        <v>65</v>
      </c>
      <c r="G129" s="19"/>
      <c r="I129" s="12"/>
      <c r="K129" s="13"/>
    </row>
    <row r="130" spans="1:13" ht="15">
      <c r="A130" s="233" t="s">
        <v>76</v>
      </c>
      <c r="B130" s="298">
        <f>'Open Int.'!$V$4</f>
        <v>20.8588685</v>
      </c>
      <c r="C130" s="298">
        <f>'Open Int.'!$V$5</f>
        <v>3.833478</v>
      </c>
      <c r="D130" s="329">
        <f>'Open Int.'!$V$6</f>
        <v>7118.9010325</v>
      </c>
      <c r="E130" s="323">
        <f>F130-(D130+C130+B130)</f>
        <v>10563.269287714991</v>
      </c>
      <c r="F130" s="323">
        <f>'Open Int.'!$V$125</f>
        <v>17706.86266671499</v>
      </c>
      <c r="G130" s="20"/>
      <c r="H130" s="45" t="s">
        <v>75</v>
      </c>
      <c r="I130" s="46"/>
      <c r="J130" s="69">
        <f>F133</f>
        <v>22754.553671709993</v>
      </c>
      <c r="K130" s="18"/>
      <c r="M130" s="50"/>
    </row>
    <row r="131" spans="1:12" ht="15">
      <c r="A131" s="255" t="s">
        <v>77</v>
      </c>
      <c r="B131" s="299">
        <f>'Open Int.'!$W$4</f>
        <v>0</v>
      </c>
      <c r="C131" s="299">
        <f>'Open Int.'!$W$5</f>
        <v>1.703768</v>
      </c>
      <c r="D131" s="330">
        <f>'Open Int.'!$W$6</f>
        <v>2053.560494</v>
      </c>
      <c r="E131" s="327">
        <f>F131-(D131+C131+B131)</f>
        <v>809.8015242100023</v>
      </c>
      <c r="F131" s="299">
        <f>'Open Int.'!$W$125</f>
        <v>2865.065786210002</v>
      </c>
      <c r="G131" s="21"/>
      <c r="H131" s="45" t="s">
        <v>82</v>
      </c>
      <c r="I131" s="46"/>
      <c r="J131" s="85">
        <f>'Open Int.'!$Z$125</f>
        <v>-308.940594064999</v>
      </c>
      <c r="K131" s="145">
        <f>J131/(J130-J131)</f>
        <v>-0.013395220624632345</v>
      </c>
      <c r="L131" s="179"/>
    </row>
    <row r="132" spans="1:12" ht="15.75" thickBot="1">
      <c r="A132" s="257" t="s">
        <v>78</v>
      </c>
      <c r="B132" s="300">
        <f>'Open Int.'!$X$4</f>
        <v>0</v>
      </c>
      <c r="C132" s="300">
        <f>'Open Int.'!$X$5</f>
        <v>0</v>
      </c>
      <c r="D132" s="331">
        <f>'Open Int.'!$X$6</f>
        <v>2000.8096665</v>
      </c>
      <c r="E132" s="324">
        <f>F132-(D132+C132+B132)</f>
        <v>181.8155522849995</v>
      </c>
      <c r="F132" s="324">
        <f>'Open Int.'!$X$125</f>
        <v>2182.6252187849996</v>
      </c>
      <c r="G132" s="20"/>
      <c r="H132" s="146"/>
      <c r="I132" s="146"/>
      <c r="J132" s="147"/>
      <c r="K132" s="148"/>
      <c r="L132" s="180"/>
    </row>
    <row r="133" spans="1:12" ht="15.75" thickBot="1">
      <c r="A133" s="254" t="s">
        <v>11</v>
      </c>
      <c r="B133" s="31">
        <f>SUM(B130:B132)</f>
        <v>20.8588685</v>
      </c>
      <c r="C133" s="31">
        <f>SUM(C130:C132)</f>
        <v>5.537246</v>
      </c>
      <c r="D133" s="332">
        <f>SUM(D130:D132)</f>
        <v>11173.271192999999</v>
      </c>
      <c r="E133" s="31">
        <f>SUM(E130:E132)</f>
        <v>11554.886364209993</v>
      </c>
      <c r="F133" s="31">
        <f>SUM(F130:F132)</f>
        <v>22754.553671709993</v>
      </c>
      <c r="G133" s="23"/>
      <c r="H133" s="47" t="s">
        <v>83</v>
      </c>
      <c r="I133" s="48"/>
      <c r="J133" s="22">
        <f>Volume!P126</f>
        <v>0.4058286104211054</v>
      </c>
      <c r="L133" s="181"/>
    </row>
    <row r="134" spans="1:13" ht="15">
      <c r="A134" s="233" t="s">
        <v>70</v>
      </c>
      <c r="B134" s="298">
        <f>'Open Int.'!$S$4</f>
        <v>20.8588685</v>
      </c>
      <c r="C134" s="298">
        <f>'Open Int.'!$S$5</f>
        <v>5.537246</v>
      </c>
      <c r="D134" s="333">
        <f>'Open Int.'!$S$6</f>
        <v>10930.032975</v>
      </c>
      <c r="E134" s="325">
        <f>F134-(D134+C134)</f>
        <v>11495.086845439999</v>
      </c>
      <c r="F134" s="325">
        <f>'Open Int.'!$S$125</f>
        <v>22430.65706644</v>
      </c>
      <c r="G134" s="21"/>
      <c r="H134" s="47" t="s">
        <v>84</v>
      </c>
      <c r="I134" s="48"/>
      <c r="J134" s="24">
        <f>'Open Int.'!E126</f>
        <v>0.2726978256233903</v>
      </c>
      <c r="K134" s="13"/>
      <c r="M134" s="8" t="s">
        <v>133</v>
      </c>
    </row>
    <row r="135" spans="1:10" ht="15.75" thickBot="1">
      <c r="A135" s="257" t="s">
        <v>81</v>
      </c>
      <c r="B135" s="326">
        <f>B133-B134</f>
        <v>0</v>
      </c>
      <c r="C135" s="326">
        <f>C133-C134</f>
        <v>0</v>
      </c>
      <c r="D135" s="334">
        <f>D133-D134</f>
        <v>243.2382179999986</v>
      </c>
      <c r="E135" s="326">
        <f>E133-E134</f>
        <v>59.79951876999439</v>
      </c>
      <c r="F135" s="326">
        <f>F133-F134</f>
        <v>323.8966052699943</v>
      </c>
      <c r="G135" s="21"/>
      <c r="J135" s="70"/>
    </row>
    <row r="136" ht="15">
      <c r="G136" s="96"/>
    </row>
    <row r="137" spans="4:9" ht="15">
      <c r="D137" s="54"/>
      <c r="E137" s="27"/>
      <c r="I137" s="25"/>
    </row>
    <row r="138" spans="3:8" ht="15">
      <c r="C138" s="54"/>
      <c r="D138" s="54"/>
      <c r="E138" s="105"/>
      <c r="F138" s="352"/>
      <c r="H138" s="27"/>
    </row>
    <row r="139" spans="4:7" ht="15">
      <c r="D139" s="54"/>
      <c r="E139" s="27"/>
      <c r="F139" s="27"/>
      <c r="G139" s="27"/>
    </row>
    <row r="140" spans="4:5" ht="15">
      <c r="D140" s="54"/>
      <c r="E140" s="27"/>
    </row>
    <row r="143" ht="15">
      <c r="A143" s="8" t="s">
        <v>138</v>
      </c>
    </row>
    <row r="144" ht="15">
      <c r="A144" s="8" t="s">
        <v>132</v>
      </c>
    </row>
  </sheetData>
  <mergeCells count="4">
    <mergeCell ref="G2:I2"/>
    <mergeCell ref="J2:K2"/>
    <mergeCell ref="A1:K1"/>
    <mergeCell ref="D2:F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B168"/>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J156" sqref="J156"/>
    </sheetView>
  </sheetViews>
  <sheetFormatPr defaultColWidth="9.140625" defaultRowHeight="12.75"/>
  <cols>
    <col min="1" max="1" width="14.8515625" style="4" customWidth="1"/>
    <col min="2" max="2" width="11.57421875" style="7" customWidth="1"/>
    <col min="3" max="3" width="10.421875" style="7" customWidth="1"/>
    <col min="4" max="4" width="10.7109375" style="141" customWidth="1"/>
    <col min="5" max="5" width="10.57421875" style="7" bestFit="1" customWidth="1"/>
    <col min="6" max="6" width="9.8515625" style="7" customWidth="1"/>
    <col min="7" max="7" width="9.28125" style="63" bestFit="1" customWidth="1"/>
    <col min="8" max="8" width="10.57421875" style="7" bestFit="1" customWidth="1"/>
    <col min="9" max="9" width="8.7109375" style="7" customWidth="1"/>
    <col min="10" max="10" width="9.8515625" style="63" customWidth="1"/>
    <col min="11" max="11" width="12.7109375" style="7" customWidth="1"/>
    <col min="12" max="12" width="11.421875" style="7" customWidth="1"/>
    <col min="13" max="13" width="8.421875" style="63" customWidth="1"/>
    <col min="14" max="14" width="10.57421875" style="4" customWidth="1"/>
    <col min="15" max="15" width="11.8515625" style="4" customWidth="1"/>
    <col min="16" max="16" width="11.140625" style="4" hidden="1" customWidth="1"/>
    <col min="17" max="17" width="14.140625" style="4" hidden="1" customWidth="1"/>
    <col min="18" max="18" width="12.00390625" style="4" hidden="1" customWidth="1"/>
    <col min="19" max="19" width="13.140625" style="4" hidden="1" customWidth="1"/>
    <col min="20" max="20" width="15.00390625" style="65" hidden="1" customWidth="1"/>
    <col min="21" max="21" width="12.140625" style="4" hidden="1" customWidth="1"/>
    <col min="22" max="22" width="10.8515625" style="4" hidden="1" customWidth="1"/>
    <col min="23" max="23" width="10.421875" style="4" hidden="1" customWidth="1"/>
    <col min="24" max="24" width="10.7109375" style="4" hidden="1" customWidth="1"/>
    <col min="25" max="25" width="9.7109375" style="4" hidden="1" customWidth="1"/>
    <col min="26" max="26" width="8.7109375" style="3" hidden="1" customWidth="1"/>
    <col min="27" max="27" width="9.140625" style="64" customWidth="1"/>
    <col min="28" max="16384" width="9.140625" style="4" customWidth="1"/>
  </cols>
  <sheetData>
    <row r="1" spans="1:27" s="68" customFormat="1" ht="23.25" customHeight="1" thickBot="1">
      <c r="A1" s="473" t="s">
        <v>69</v>
      </c>
      <c r="B1" s="473"/>
      <c r="C1" s="473"/>
      <c r="D1" s="474"/>
      <c r="E1" s="135"/>
      <c r="F1" s="135"/>
      <c r="G1" s="88"/>
      <c r="H1" s="135"/>
      <c r="I1" s="135"/>
      <c r="J1" s="88"/>
      <c r="K1" s="135"/>
      <c r="L1" s="135"/>
      <c r="M1" s="88"/>
      <c r="N1" s="87"/>
      <c r="O1" s="87"/>
      <c r="P1" s="56"/>
      <c r="Q1" s="56"/>
      <c r="R1" s="56"/>
      <c r="S1" s="56"/>
      <c r="T1" s="57"/>
      <c r="U1" s="56"/>
      <c r="V1" s="56"/>
      <c r="W1" s="56"/>
      <c r="X1" s="56"/>
      <c r="Y1" s="56"/>
      <c r="Z1" s="93"/>
      <c r="AA1" s="79"/>
    </row>
    <row r="2" spans="1:27" s="62" customFormat="1" ht="16.5" customHeight="1" thickBot="1">
      <c r="A2" s="233"/>
      <c r="B2" s="478" t="s">
        <v>10</v>
      </c>
      <c r="C2" s="479"/>
      <c r="D2" s="480"/>
      <c r="E2" s="476" t="s">
        <v>63</v>
      </c>
      <c r="F2" s="481"/>
      <c r="G2" s="482"/>
      <c r="H2" s="476" t="s">
        <v>64</v>
      </c>
      <c r="I2" s="481"/>
      <c r="J2" s="482"/>
      <c r="K2" s="476" t="s">
        <v>65</v>
      </c>
      <c r="L2" s="483"/>
      <c r="M2" s="484"/>
      <c r="N2" s="476" t="s">
        <v>67</v>
      </c>
      <c r="O2" s="477"/>
      <c r="P2" s="89"/>
      <c r="Q2" s="58"/>
      <c r="R2" s="475"/>
      <c r="S2" s="475"/>
      <c r="T2" s="59"/>
      <c r="U2" s="60"/>
      <c r="V2" s="60"/>
      <c r="W2" s="60"/>
      <c r="X2" s="60"/>
      <c r="Y2" s="91"/>
      <c r="Z2" s="462" t="s">
        <v>113</v>
      </c>
      <c r="AA2" s="80"/>
    </row>
    <row r="3" spans="1:27" s="62" customFormat="1" ht="15.75" thickBot="1">
      <c r="A3" s="108" t="s">
        <v>61</v>
      </c>
      <c r="B3" s="341" t="s">
        <v>57</v>
      </c>
      <c r="C3" s="342" t="s">
        <v>86</v>
      </c>
      <c r="D3" s="340" t="s">
        <v>62</v>
      </c>
      <c r="E3" s="341" t="s">
        <v>57</v>
      </c>
      <c r="F3" s="342" t="s">
        <v>86</v>
      </c>
      <c r="G3" s="370" t="s">
        <v>62</v>
      </c>
      <c r="H3" s="341" t="s">
        <v>57</v>
      </c>
      <c r="I3" s="342" t="s">
        <v>86</v>
      </c>
      <c r="J3" s="340" t="s">
        <v>62</v>
      </c>
      <c r="K3" s="341" t="s">
        <v>57</v>
      </c>
      <c r="L3" s="342" t="s">
        <v>86</v>
      </c>
      <c r="M3" s="340" t="s">
        <v>62</v>
      </c>
      <c r="N3" s="34" t="s">
        <v>57</v>
      </c>
      <c r="O3" s="371" t="s">
        <v>66</v>
      </c>
      <c r="P3" s="90" t="s">
        <v>112</v>
      </c>
      <c r="Q3" s="61" t="s">
        <v>241</v>
      </c>
      <c r="R3" s="49" t="s">
        <v>114</v>
      </c>
      <c r="S3" s="61" t="s">
        <v>70</v>
      </c>
      <c r="T3" s="86" t="s">
        <v>71</v>
      </c>
      <c r="U3" s="61" t="s">
        <v>72</v>
      </c>
      <c r="V3" s="61" t="s">
        <v>10</v>
      </c>
      <c r="W3" s="61" t="s">
        <v>79</v>
      </c>
      <c r="X3" s="61" t="s">
        <v>80</v>
      </c>
      <c r="Y3" s="92" t="s">
        <v>99</v>
      </c>
      <c r="Z3" s="463"/>
      <c r="AA3" s="80"/>
    </row>
    <row r="4" spans="1:28" s="62" customFormat="1" ht="15.75" thickBot="1">
      <c r="A4" s="30" t="s">
        <v>204</v>
      </c>
      <c r="B4" s="372">
        <v>56300</v>
      </c>
      <c r="C4" s="373">
        <v>200</v>
      </c>
      <c r="D4" s="343">
        <v>0</v>
      </c>
      <c r="E4" s="372">
        <v>0</v>
      </c>
      <c r="F4" s="374">
        <v>0</v>
      </c>
      <c r="G4" s="343">
        <v>0</v>
      </c>
      <c r="H4" s="372">
        <v>0</v>
      </c>
      <c r="I4" s="374">
        <v>0</v>
      </c>
      <c r="J4" s="343">
        <v>0</v>
      </c>
      <c r="K4" s="187">
        <v>56300</v>
      </c>
      <c r="L4" s="374">
        <v>200</v>
      </c>
      <c r="M4" s="343">
        <v>0</v>
      </c>
      <c r="N4" s="375">
        <v>56300</v>
      </c>
      <c r="O4" s="461">
        <f aca="true" t="shared" si="0" ref="O4:O9">N4/K4</f>
        <v>1</v>
      </c>
      <c r="P4" s="116">
        <f>Volume!K4</f>
        <v>3761.25</v>
      </c>
      <c r="Q4" s="73">
        <f>Volume!J4</f>
        <v>3704.95</v>
      </c>
      <c r="R4" s="398">
        <f aca="true" t="shared" si="1" ref="R4:R67">Q4*K4/10000000</f>
        <v>20.8588685</v>
      </c>
      <c r="S4" s="399">
        <f aca="true" t="shared" si="2" ref="S4:S67">Q4*N4/10000000</f>
        <v>20.8588685</v>
      </c>
      <c r="T4" s="400">
        <f aca="true" t="shared" si="3" ref="T4:T67">K4-L4</f>
        <v>56100</v>
      </c>
      <c r="U4" s="399">
        <f aca="true" t="shared" si="4" ref="U4:U67">L4/T4*100</f>
        <v>0.35650623885918004</v>
      </c>
      <c r="V4" s="399">
        <f aca="true" t="shared" si="5" ref="V4:V67">Q4*B4/10000000</f>
        <v>20.8588685</v>
      </c>
      <c r="W4" s="399">
        <f aca="true" t="shared" si="6" ref="W4:W67">Q4*E4/10000000</f>
        <v>0</v>
      </c>
      <c r="X4" s="399">
        <f aca="true" t="shared" si="7" ref="X4:X67">Q4*H4/10000000</f>
        <v>0</v>
      </c>
      <c r="Y4" s="401">
        <f aca="true" t="shared" si="8" ref="Y4:Y67">(T4*P4)/10000000</f>
        <v>21.1006125</v>
      </c>
      <c r="Z4" s="110">
        <f aca="true" t="shared" si="9" ref="Z4:Z67">R4-Y4</f>
        <v>-0.24174400000000063</v>
      </c>
      <c r="AA4" s="83"/>
      <c r="AB4" s="82"/>
    </row>
    <row r="5" spans="1:28" s="62" customFormat="1" ht="15.75" thickBot="1">
      <c r="A5" s="254" t="s">
        <v>90</v>
      </c>
      <c r="B5" s="189">
        <v>9900</v>
      </c>
      <c r="C5" s="187">
        <v>1800</v>
      </c>
      <c r="D5" s="195">
        <v>0.22</v>
      </c>
      <c r="E5" s="189">
        <v>4400</v>
      </c>
      <c r="F5" s="120">
        <v>0</v>
      </c>
      <c r="G5" s="195">
        <v>0</v>
      </c>
      <c r="H5" s="189">
        <v>0</v>
      </c>
      <c r="I5" s="120">
        <v>0</v>
      </c>
      <c r="J5" s="195">
        <v>0</v>
      </c>
      <c r="K5" s="187">
        <v>14300</v>
      </c>
      <c r="L5" s="120">
        <v>1800</v>
      </c>
      <c r="M5" s="195">
        <v>0.14</v>
      </c>
      <c r="N5" s="200">
        <v>14300</v>
      </c>
      <c r="O5" s="201">
        <f t="shared" si="0"/>
        <v>1</v>
      </c>
      <c r="P5" s="116">
        <f>Volume!K5</f>
        <v>3989.75</v>
      </c>
      <c r="Q5" s="73">
        <f>Volume!J5</f>
        <v>3872.2</v>
      </c>
      <c r="R5" s="376">
        <f t="shared" si="1"/>
        <v>5.537246</v>
      </c>
      <c r="S5" s="377">
        <f t="shared" si="2"/>
        <v>5.537246</v>
      </c>
      <c r="T5" s="378">
        <f t="shared" si="3"/>
        <v>12500</v>
      </c>
      <c r="U5" s="377">
        <f t="shared" si="4"/>
        <v>14.399999999999999</v>
      </c>
      <c r="V5" s="377">
        <f t="shared" si="5"/>
        <v>3.833478</v>
      </c>
      <c r="W5" s="377">
        <f t="shared" si="6"/>
        <v>1.703768</v>
      </c>
      <c r="X5" s="377">
        <f t="shared" si="7"/>
        <v>0</v>
      </c>
      <c r="Y5" s="379">
        <f t="shared" si="8"/>
        <v>4.9871875</v>
      </c>
      <c r="Z5" s="406">
        <f t="shared" si="9"/>
        <v>0.5500584999999996</v>
      </c>
      <c r="AA5" s="83"/>
      <c r="AB5" s="82"/>
    </row>
    <row r="6" spans="1:28" s="62" customFormat="1" ht="15.75" thickBot="1">
      <c r="A6" s="254" t="s">
        <v>9</v>
      </c>
      <c r="B6" s="189">
        <v>23144500</v>
      </c>
      <c r="C6" s="187">
        <v>848100</v>
      </c>
      <c r="D6" s="195">
        <v>0.04</v>
      </c>
      <c r="E6" s="189">
        <v>6676400</v>
      </c>
      <c r="F6" s="120">
        <v>534900</v>
      </c>
      <c r="G6" s="195">
        <v>0.09</v>
      </c>
      <c r="H6" s="189">
        <v>6504900</v>
      </c>
      <c r="I6" s="120">
        <v>-415600</v>
      </c>
      <c r="J6" s="195">
        <v>-0.06</v>
      </c>
      <c r="K6" s="187">
        <v>36325800</v>
      </c>
      <c r="L6" s="120">
        <v>967400</v>
      </c>
      <c r="M6" s="195">
        <v>0.03</v>
      </c>
      <c r="N6" s="200">
        <v>35535000</v>
      </c>
      <c r="O6" s="201">
        <f t="shared" si="0"/>
        <v>0.9782303486777992</v>
      </c>
      <c r="P6" s="116">
        <f>Volume!K6</f>
        <v>3156.4</v>
      </c>
      <c r="Q6" s="73">
        <f>Volume!J6</f>
        <v>3075.85</v>
      </c>
      <c r="R6" s="376">
        <f t="shared" si="1"/>
        <v>11173.271193</v>
      </c>
      <c r="S6" s="377">
        <f t="shared" si="2"/>
        <v>10930.032975</v>
      </c>
      <c r="T6" s="378">
        <f t="shared" si="3"/>
        <v>35358400</v>
      </c>
      <c r="U6" s="377">
        <f t="shared" si="4"/>
        <v>2.7359835286664556</v>
      </c>
      <c r="V6" s="377">
        <f t="shared" si="5"/>
        <v>7118.9010325</v>
      </c>
      <c r="W6" s="377">
        <f t="shared" si="6"/>
        <v>2053.560494</v>
      </c>
      <c r="X6" s="377">
        <f t="shared" si="7"/>
        <v>2000.8096665</v>
      </c>
      <c r="Y6" s="379">
        <f t="shared" si="8"/>
        <v>11160.525376</v>
      </c>
      <c r="Z6" s="256">
        <f t="shared" si="9"/>
        <v>12.745817000000898</v>
      </c>
      <c r="AA6" s="83"/>
      <c r="AB6" s="82"/>
    </row>
    <row r="7" spans="1:26" s="8" customFormat="1" ht="15.75" thickBot="1">
      <c r="A7" s="254" t="s">
        <v>152</v>
      </c>
      <c r="B7" s="189">
        <v>196200</v>
      </c>
      <c r="C7" s="187">
        <v>19200</v>
      </c>
      <c r="D7" s="195">
        <v>0.11</v>
      </c>
      <c r="E7" s="189">
        <v>3600</v>
      </c>
      <c r="F7" s="120">
        <v>200</v>
      </c>
      <c r="G7" s="195">
        <v>0.06</v>
      </c>
      <c r="H7" s="189">
        <v>0</v>
      </c>
      <c r="I7" s="120">
        <v>0</v>
      </c>
      <c r="J7" s="195">
        <v>0</v>
      </c>
      <c r="K7" s="187">
        <v>199800</v>
      </c>
      <c r="L7" s="120">
        <v>19400</v>
      </c>
      <c r="M7" s="195">
        <v>0.11</v>
      </c>
      <c r="N7" s="200">
        <v>198400</v>
      </c>
      <c r="O7" s="201">
        <f t="shared" si="0"/>
        <v>0.992992992992993</v>
      </c>
      <c r="P7" s="116">
        <f>Volume!K7</f>
        <v>2516.75</v>
      </c>
      <c r="Q7" s="73">
        <f>Volume!J7</f>
        <v>2509.3</v>
      </c>
      <c r="R7" s="376">
        <f t="shared" si="1"/>
        <v>50.135814</v>
      </c>
      <c r="S7" s="377">
        <f t="shared" si="2"/>
        <v>49.78451200000001</v>
      </c>
      <c r="T7" s="378">
        <f t="shared" si="3"/>
        <v>180400</v>
      </c>
      <c r="U7" s="377">
        <f t="shared" si="4"/>
        <v>10.753880266075388</v>
      </c>
      <c r="V7" s="377">
        <f t="shared" si="5"/>
        <v>49.23246600000001</v>
      </c>
      <c r="W7" s="377">
        <f t="shared" si="6"/>
        <v>0.903348</v>
      </c>
      <c r="X7" s="377">
        <f t="shared" si="7"/>
        <v>0</v>
      </c>
      <c r="Y7" s="379">
        <f t="shared" si="8"/>
        <v>45.40217</v>
      </c>
      <c r="Z7" s="256">
        <f t="shared" si="9"/>
        <v>4.733644000000005</v>
      </c>
    </row>
    <row r="8" spans="1:28" s="62" customFormat="1" ht="15.75" thickBot="1">
      <c r="A8" s="254" t="s">
        <v>0</v>
      </c>
      <c r="B8" s="189">
        <v>2436750</v>
      </c>
      <c r="C8" s="187">
        <v>-262500</v>
      </c>
      <c r="D8" s="195">
        <v>-0.1</v>
      </c>
      <c r="E8" s="189">
        <v>228000</v>
      </c>
      <c r="F8" s="120">
        <v>32250</v>
      </c>
      <c r="G8" s="195">
        <v>0.16</v>
      </c>
      <c r="H8" s="189">
        <v>33000</v>
      </c>
      <c r="I8" s="120">
        <v>11250</v>
      </c>
      <c r="J8" s="195">
        <v>0.52</v>
      </c>
      <c r="K8" s="187">
        <v>2697750</v>
      </c>
      <c r="L8" s="120">
        <v>-219000</v>
      </c>
      <c r="M8" s="195">
        <v>-0.08</v>
      </c>
      <c r="N8" s="200">
        <v>2684250</v>
      </c>
      <c r="O8" s="201">
        <f t="shared" si="0"/>
        <v>0.9949958298582152</v>
      </c>
      <c r="P8" s="116">
        <f>Volume!K8</f>
        <v>814.35</v>
      </c>
      <c r="Q8" s="73">
        <f>Volume!J8</f>
        <v>793.35</v>
      </c>
      <c r="R8" s="376">
        <f t="shared" si="1"/>
        <v>214.02599625</v>
      </c>
      <c r="S8" s="377">
        <f t="shared" si="2"/>
        <v>212.95497375</v>
      </c>
      <c r="T8" s="378">
        <f t="shared" si="3"/>
        <v>2916750</v>
      </c>
      <c r="U8" s="377">
        <f t="shared" si="4"/>
        <v>-7.508356904088455</v>
      </c>
      <c r="V8" s="377">
        <f t="shared" si="5"/>
        <v>193.31956125</v>
      </c>
      <c r="W8" s="377">
        <f t="shared" si="6"/>
        <v>18.08838</v>
      </c>
      <c r="X8" s="377">
        <f t="shared" si="7"/>
        <v>2.618055</v>
      </c>
      <c r="Y8" s="379">
        <f t="shared" si="8"/>
        <v>237.52553625</v>
      </c>
      <c r="Z8" s="256">
        <f t="shared" si="9"/>
        <v>-23.499539999999996</v>
      </c>
      <c r="AA8" s="83"/>
      <c r="AB8" s="82"/>
    </row>
    <row r="9" spans="1:26" s="8" customFormat="1" ht="15.75" thickBot="1">
      <c r="A9" s="254" t="s">
        <v>153</v>
      </c>
      <c r="B9" s="189">
        <v>4316900</v>
      </c>
      <c r="C9" s="187">
        <v>90650</v>
      </c>
      <c r="D9" s="195">
        <v>0.02</v>
      </c>
      <c r="E9" s="189">
        <v>367500</v>
      </c>
      <c r="F9" s="120">
        <v>41650</v>
      </c>
      <c r="G9" s="195">
        <v>0.13</v>
      </c>
      <c r="H9" s="189">
        <v>26950</v>
      </c>
      <c r="I9" s="120">
        <v>0</v>
      </c>
      <c r="J9" s="195">
        <v>0</v>
      </c>
      <c r="K9" s="187">
        <v>4711350</v>
      </c>
      <c r="L9" s="120">
        <v>132300</v>
      </c>
      <c r="M9" s="195">
        <v>0.03</v>
      </c>
      <c r="N9" s="200">
        <v>4681950</v>
      </c>
      <c r="O9" s="201">
        <f t="shared" si="0"/>
        <v>0.9937597503900156</v>
      </c>
      <c r="P9" s="116">
        <f>Volume!K9</f>
        <v>63.05</v>
      </c>
      <c r="Q9" s="73">
        <f>Volume!J9</f>
        <v>60.1</v>
      </c>
      <c r="R9" s="376">
        <f t="shared" si="1"/>
        <v>28.3152135</v>
      </c>
      <c r="S9" s="377">
        <f t="shared" si="2"/>
        <v>28.1385195</v>
      </c>
      <c r="T9" s="378">
        <f t="shared" si="3"/>
        <v>4579050</v>
      </c>
      <c r="U9" s="377">
        <f t="shared" si="4"/>
        <v>2.889245585874799</v>
      </c>
      <c r="V9" s="377">
        <f t="shared" si="5"/>
        <v>25.944569</v>
      </c>
      <c r="W9" s="377">
        <f t="shared" si="6"/>
        <v>2.208675</v>
      </c>
      <c r="X9" s="377">
        <f t="shared" si="7"/>
        <v>0.1619695</v>
      </c>
      <c r="Y9" s="379">
        <f t="shared" si="8"/>
        <v>28.87091025</v>
      </c>
      <c r="Z9" s="256">
        <f t="shared" si="9"/>
        <v>-0.5556967500000027</v>
      </c>
    </row>
    <row r="10" spans="1:26" s="8" customFormat="1" ht="15.75" thickBot="1">
      <c r="A10" s="254" t="s">
        <v>196</v>
      </c>
      <c r="B10" s="380">
        <v>4542600</v>
      </c>
      <c r="C10" s="188">
        <v>26800</v>
      </c>
      <c r="D10" s="196">
        <v>0.01</v>
      </c>
      <c r="E10" s="198">
        <v>338350</v>
      </c>
      <c r="F10" s="192">
        <v>46900</v>
      </c>
      <c r="G10" s="196">
        <v>0.16</v>
      </c>
      <c r="H10" s="190">
        <v>13400</v>
      </c>
      <c r="I10" s="193">
        <v>3350</v>
      </c>
      <c r="J10" s="196">
        <v>0.33</v>
      </c>
      <c r="K10" s="187">
        <v>4894350</v>
      </c>
      <c r="L10" s="120">
        <v>77050</v>
      </c>
      <c r="M10" s="199">
        <v>0.02</v>
      </c>
      <c r="N10" s="202">
        <v>4867550</v>
      </c>
      <c r="O10" s="201">
        <f aca="true" t="shared" si="10" ref="O10:O72">N10/K10</f>
        <v>0.9945242984257358</v>
      </c>
      <c r="P10" s="116">
        <f>Volume!K10</f>
        <v>56.9</v>
      </c>
      <c r="Q10" s="73">
        <f>Volume!J10</f>
        <v>54.9</v>
      </c>
      <c r="R10" s="376">
        <f t="shared" si="1"/>
        <v>26.8699815</v>
      </c>
      <c r="S10" s="377">
        <f t="shared" si="2"/>
        <v>26.7228495</v>
      </c>
      <c r="T10" s="378">
        <f t="shared" si="3"/>
        <v>4817300</v>
      </c>
      <c r="U10" s="377">
        <f t="shared" si="4"/>
        <v>1.5994436717663423</v>
      </c>
      <c r="V10" s="377">
        <f t="shared" si="5"/>
        <v>24.938874</v>
      </c>
      <c r="W10" s="377">
        <f t="shared" si="6"/>
        <v>1.8575415</v>
      </c>
      <c r="X10" s="377">
        <f t="shared" si="7"/>
        <v>0.073566</v>
      </c>
      <c r="Y10" s="379">
        <f t="shared" si="8"/>
        <v>27.410437</v>
      </c>
      <c r="Z10" s="256">
        <f t="shared" si="9"/>
        <v>-0.5404555000000002</v>
      </c>
    </row>
    <row r="11" spans="1:28" s="62" customFormat="1" ht="15.75" thickBot="1">
      <c r="A11" s="254" t="s">
        <v>91</v>
      </c>
      <c r="B11" s="189">
        <v>2764600</v>
      </c>
      <c r="C11" s="187">
        <v>-32200</v>
      </c>
      <c r="D11" s="195">
        <v>-0.01</v>
      </c>
      <c r="E11" s="189">
        <v>207000</v>
      </c>
      <c r="F11" s="120">
        <v>11500</v>
      </c>
      <c r="G11" s="195">
        <v>0.06</v>
      </c>
      <c r="H11" s="189">
        <v>2300</v>
      </c>
      <c r="I11" s="120">
        <v>0</v>
      </c>
      <c r="J11" s="195">
        <v>0</v>
      </c>
      <c r="K11" s="187">
        <v>2973900</v>
      </c>
      <c r="L11" s="120">
        <v>-20700</v>
      </c>
      <c r="M11" s="195">
        <v>-0.01</v>
      </c>
      <c r="N11" s="200">
        <v>2967000</v>
      </c>
      <c r="O11" s="201">
        <f t="shared" si="10"/>
        <v>0.9976798143851509</v>
      </c>
      <c r="P11" s="116">
        <f>Volume!K11</f>
        <v>61.3</v>
      </c>
      <c r="Q11" s="73">
        <f>Volume!J11</f>
        <v>59.7</v>
      </c>
      <c r="R11" s="376">
        <f t="shared" si="1"/>
        <v>17.754183</v>
      </c>
      <c r="S11" s="377">
        <f t="shared" si="2"/>
        <v>17.71299</v>
      </c>
      <c r="T11" s="378">
        <f t="shared" si="3"/>
        <v>2994600</v>
      </c>
      <c r="U11" s="377">
        <f t="shared" si="4"/>
        <v>-0.6912442396313364</v>
      </c>
      <c r="V11" s="377">
        <f t="shared" si="5"/>
        <v>16.504662</v>
      </c>
      <c r="W11" s="377">
        <f t="shared" si="6"/>
        <v>1.23579</v>
      </c>
      <c r="X11" s="377">
        <f t="shared" si="7"/>
        <v>0.013731</v>
      </c>
      <c r="Y11" s="379">
        <f t="shared" si="8"/>
        <v>18.356898</v>
      </c>
      <c r="Z11" s="256">
        <f t="shared" si="9"/>
        <v>-0.6027149999999999</v>
      </c>
      <c r="AA11" s="83"/>
      <c r="AB11" s="82"/>
    </row>
    <row r="12" spans="1:28" s="62" customFormat="1" ht="15.75" thickBot="1">
      <c r="A12" s="254" t="s">
        <v>104</v>
      </c>
      <c r="B12" s="189">
        <v>4678400</v>
      </c>
      <c r="C12" s="187">
        <v>-711650</v>
      </c>
      <c r="D12" s="195">
        <v>-0.13</v>
      </c>
      <c r="E12" s="189">
        <v>909450</v>
      </c>
      <c r="F12" s="120">
        <v>139750</v>
      </c>
      <c r="G12" s="195">
        <v>0.18</v>
      </c>
      <c r="H12" s="189">
        <v>182750</v>
      </c>
      <c r="I12" s="120">
        <v>64500</v>
      </c>
      <c r="J12" s="195">
        <v>0.55</v>
      </c>
      <c r="K12" s="187">
        <v>5770600</v>
      </c>
      <c r="L12" s="120">
        <v>-507400</v>
      </c>
      <c r="M12" s="195">
        <v>-0.08</v>
      </c>
      <c r="N12" s="200">
        <v>5706100</v>
      </c>
      <c r="O12" s="201">
        <f t="shared" si="10"/>
        <v>0.988822652757079</v>
      </c>
      <c r="P12" s="116">
        <f>Volume!K12</f>
        <v>64.85</v>
      </c>
      <c r="Q12" s="73">
        <f>Volume!J12</f>
        <v>63.65</v>
      </c>
      <c r="R12" s="376">
        <f t="shared" si="1"/>
        <v>36.729869</v>
      </c>
      <c r="S12" s="377">
        <f t="shared" si="2"/>
        <v>36.3193265</v>
      </c>
      <c r="T12" s="378">
        <f t="shared" si="3"/>
        <v>6278000</v>
      </c>
      <c r="U12" s="377">
        <f t="shared" si="4"/>
        <v>-8.082191780821917</v>
      </c>
      <c r="V12" s="377">
        <f t="shared" si="5"/>
        <v>29.778016</v>
      </c>
      <c r="W12" s="377">
        <f t="shared" si="6"/>
        <v>5.78864925</v>
      </c>
      <c r="X12" s="377">
        <f t="shared" si="7"/>
        <v>1.16320375</v>
      </c>
      <c r="Y12" s="379">
        <f t="shared" si="8"/>
        <v>40.71283</v>
      </c>
      <c r="Z12" s="256">
        <f t="shared" si="9"/>
        <v>-3.982960999999996</v>
      </c>
      <c r="AA12" s="83"/>
      <c r="AB12" s="82"/>
    </row>
    <row r="13" spans="1:26" s="8" customFormat="1" ht="15.75" thickBot="1">
      <c r="A13" s="254" t="s">
        <v>154</v>
      </c>
      <c r="B13" s="189">
        <v>18211850</v>
      </c>
      <c r="C13" s="187">
        <v>-1365650</v>
      </c>
      <c r="D13" s="195">
        <v>-0.07</v>
      </c>
      <c r="E13" s="189">
        <v>4603100</v>
      </c>
      <c r="F13" s="120">
        <v>487050</v>
      </c>
      <c r="G13" s="195">
        <v>0.12</v>
      </c>
      <c r="H13" s="189">
        <v>744900</v>
      </c>
      <c r="I13" s="120">
        <v>114600</v>
      </c>
      <c r="J13" s="195">
        <v>0.18</v>
      </c>
      <c r="K13" s="187">
        <v>23559850</v>
      </c>
      <c r="L13" s="120">
        <v>-764000</v>
      </c>
      <c r="M13" s="195">
        <v>-0.03</v>
      </c>
      <c r="N13" s="200">
        <v>23216050</v>
      </c>
      <c r="O13" s="201">
        <f t="shared" si="10"/>
        <v>0.9854073773814349</v>
      </c>
      <c r="P13" s="116">
        <f>Volume!K13</f>
        <v>37.15</v>
      </c>
      <c r="Q13" s="73">
        <f>Volume!J13</f>
        <v>36.55</v>
      </c>
      <c r="R13" s="376">
        <f t="shared" si="1"/>
        <v>86.11125175</v>
      </c>
      <c r="S13" s="377">
        <f t="shared" si="2"/>
        <v>84.85466274999999</v>
      </c>
      <c r="T13" s="378">
        <f t="shared" si="3"/>
        <v>24323850</v>
      </c>
      <c r="U13" s="377">
        <f t="shared" si="4"/>
        <v>-3.1409501374165685</v>
      </c>
      <c r="V13" s="377">
        <f t="shared" si="5"/>
        <v>66.56431175</v>
      </c>
      <c r="W13" s="377">
        <f t="shared" si="6"/>
        <v>16.8243305</v>
      </c>
      <c r="X13" s="377">
        <f t="shared" si="7"/>
        <v>2.7226094999999995</v>
      </c>
      <c r="Y13" s="379">
        <f t="shared" si="8"/>
        <v>90.36310275</v>
      </c>
      <c r="Z13" s="256">
        <f t="shared" si="9"/>
        <v>-4.251851000000002</v>
      </c>
    </row>
    <row r="14" spans="1:26" s="8" customFormat="1" ht="15.75" thickBot="1">
      <c r="A14" s="254" t="s">
        <v>178</v>
      </c>
      <c r="B14" s="380">
        <v>335300</v>
      </c>
      <c r="C14" s="188">
        <v>-65800</v>
      </c>
      <c r="D14" s="196">
        <v>-0.16</v>
      </c>
      <c r="E14" s="198">
        <v>0</v>
      </c>
      <c r="F14" s="192">
        <v>0</v>
      </c>
      <c r="G14" s="196">
        <v>0</v>
      </c>
      <c r="H14" s="190">
        <v>0</v>
      </c>
      <c r="I14" s="193">
        <v>0</v>
      </c>
      <c r="J14" s="196">
        <v>0</v>
      </c>
      <c r="K14" s="187">
        <v>335300</v>
      </c>
      <c r="L14" s="120">
        <v>-65800</v>
      </c>
      <c r="M14" s="199">
        <v>-0.16</v>
      </c>
      <c r="N14" s="202">
        <v>318500</v>
      </c>
      <c r="O14" s="201">
        <f t="shared" si="10"/>
        <v>0.9498956158663883</v>
      </c>
      <c r="P14" s="116">
        <f>Volume!K14</f>
        <v>590.85</v>
      </c>
      <c r="Q14" s="73">
        <f>Volume!J14</f>
        <v>579.95</v>
      </c>
      <c r="R14" s="376">
        <f t="shared" si="1"/>
        <v>19.445723500000003</v>
      </c>
      <c r="S14" s="377">
        <f t="shared" si="2"/>
        <v>18.4714075</v>
      </c>
      <c r="T14" s="378">
        <f t="shared" si="3"/>
        <v>401100</v>
      </c>
      <c r="U14" s="377">
        <f t="shared" si="4"/>
        <v>-16.404886561954623</v>
      </c>
      <c r="V14" s="377">
        <f t="shared" si="5"/>
        <v>19.445723500000003</v>
      </c>
      <c r="W14" s="377">
        <f t="shared" si="6"/>
        <v>0</v>
      </c>
      <c r="X14" s="377">
        <f t="shared" si="7"/>
        <v>0</v>
      </c>
      <c r="Y14" s="379">
        <f t="shared" si="8"/>
        <v>23.6989935</v>
      </c>
      <c r="Z14" s="256">
        <f t="shared" si="9"/>
        <v>-4.253269999999997</v>
      </c>
    </row>
    <row r="15" spans="1:28" s="62" customFormat="1" ht="15.75" thickBot="1">
      <c r="A15" s="254" t="s">
        <v>215</v>
      </c>
      <c r="B15" s="189">
        <v>278000</v>
      </c>
      <c r="C15" s="187">
        <v>-5000</v>
      </c>
      <c r="D15" s="195">
        <v>-0.02</v>
      </c>
      <c r="E15" s="189">
        <v>600</v>
      </c>
      <c r="F15" s="120">
        <v>0</v>
      </c>
      <c r="G15" s="195">
        <v>0</v>
      </c>
      <c r="H15" s="189">
        <v>0</v>
      </c>
      <c r="I15" s="120">
        <v>0</v>
      </c>
      <c r="J15" s="195">
        <v>0</v>
      </c>
      <c r="K15" s="187">
        <v>278600</v>
      </c>
      <c r="L15" s="120">
        <v>-5000</v>
      </c>
      <c r="M15" s="195">
        <v>-0.02</v>
      </c>
      <c r="N15" s="200">
        <v>278000</v>
      </c>
      <c r="O15" s="201">
        <f t="shared" si="10"/>
        <v>0.9978463747307968</v>
      </c>
      <c r="P15" s="116">
        <f>Volume!K15</f>
        <v>2766.3</v>
      </c>
      <c r="Q15" s="73">
        <f>Volume!J15</f>
        <v>2743.1</v>
      </c>
      <c r="R15" s="376">
        <f t="shared" si="1"/>
        <v>76.422766</v>
      </c>
      <c r="S15" s="377">
        <f t="shared" si="2"/>
        <v>76.25818</v>
      </c>
      <c r="T15" s="378">
        <f t="shared" si="3"/>
        <v>283600</v>
      </c>
      <c r="U15" s="377">
        <f t="shared" si="4"/>
        <v>-1.7630465444287728</v>
      </c>
      <c r="V15" s="377">
        <f t="shared" si="5"/>
        <v>76.25818</v>
      </c>
      <c r="W15" s="377">
        <f t="shared" si="6"/>
        <v>0.164586</v>
      </c>
      <c r="X15" s="377">
        <f t="shared" si="7"/>
        <v>0</v>
      </c>
      <c r="Y15" s="379">
        <f t="shared" si="8"/>
        <v>78.452268</v>
      </c>
      <c r="Z15" s="256">
        <f t="shared" si="9"/>
        <v>-2.029502000000008</v>
      </c>
      <c r="AA15" s="83"/>
      <c r="AB15" s="82"/>
    </row>
    <row r="16" spans="1:28" s="62" customFormat="1" ht="15.75" thickBot="1">
      <c r="A16" s="254" t="s">
        <v>92</v>
      </c>
      <c r="B16" s="189">
        <v>5402600</v>
      </c>
      <c r="C16" s="187">
        <v>-130200</v>
      </c>
      <c r="D16" s="195">
        <v>-0.02</v>
      </c>
      <c r="E16" s="189">
        <v>49000</v>
      </c>
      <c r="F16" s="120">
        <v>2800</v>
      </c>
      <c r="G16" s="195">
        <v>0.06</v>
      </c>
      <c r="H16" s="189">
        <v>1400</v>
      </c>
      <c r="I16" s="120">
        <v>0</v>
      </c>
      <c r="J16" s="195">
        <v>0</v>
      </c>
      <c r="K16" s="187">
        <v>5453000</v>
      </c>
      <c r="L16" s="120">
        <v>-127400</v>
      </c>
      <c r="M16" s="195">
        <v>-0.02</v>
      </c>
      <c r="N16" s="200">
        <v>5447400</v>
      </c>
      <c r="O16" s="201">
        <f t="shared" si="10"/>
        <v>0.9989730423620026</v>
      </c>
      <c r="P16" s="116">
        <f>Volume!K16</f>
        <v>208.3</v>
      </c>
      <c r="Q16" s="73">
        <f>Volume!J16</f>
        <v>201</v>
      </c>
      <c r="R16" s="376">
        <f t="shared" si="1"/>
        <v>109.6053</v>
      </c>
      <c r="S16" s="377">
        <f t="shared" si="2"/>
        <v>109.49274</v>
      </c>
      <c r="T16" s="378">
        <f t="shared" si="3"/>
        <v>5580400</v>
      </c>
      <c r="U16" s="377">
        <f t="shared" si="4"/>
        <v>-2.282990466633216</v>
      </c>
      <c r="V16" s="377">
        <f t="shared" si="5"/>
        <v>108.59226</v>
      </c>
      <c r="W16" s="377">
        <f t="shared" si="6"/>
        <v>0.9849</v>
      </c>
      <c r="X16" s="377">
        <f t="shared" si="7"/>
        <v>0.02814</v>
      </c>
      <c r="Y16" s="379">
        <f t="shared" si="8"/>
        <v>116.239732</v>
      </c>
      <c r="Z16" s="256">
        <f t="shared" si="9"/>
        <v>-6.634432000000004</v>
      </c>
      <c r="AA16" s="83"/>
      <c r="AB16" s="82"/>
    </row>
    <row r="17" spans="1:28" s="62" customFormat="1" ht="15.75" thickBot="1">
      <c r="A17" s="254" t="s">
        <v>93</v>
      </c>
      <c r="B17" s="189">
        <v>2006400</v>
      </c>
      <c r="C17" s="187">
        <v>-74100</v>
      </c>
      <c r="D17" s="195">
        <v>-0.04</v>
      </c>
      <c r="E17" s="189">
        <v>125400</v>
      </c>
      <c r="F17" s="120">
        <v>28500</v>
      </c>
      <c r="G17" s="195">
        <v>0.29</v>
      </c>
      <c r="H17" s="189">
        <v>1900</v>
      </c>
      <c r="I17" s="120">
        <v>1900</v>
      </c>
      <c r="J17" s="195">
        <v>0</v>
      </c>
      <c r="K17" s="187">
        <v>2133700</v>
      </c>
      <c r="L17" s="120">
        <v>-43700</v>
      </c>
      <c r="M17" s="195">
        <v>-0.02</v>
      </c>
      <c r="N17" s="200">
        <v>2131800</v>
      </c>
      <c r="O17" s="201">
        <f t="shared" si="10"/>
        <v>0.9991095280498664</v>
      </c>
      <c r="P17" s="116">
        <f>Volume!K17</f>
        <v>101.2</v>
      </c>
      <c r="Q17" s="73">
        <f>Volume!J17</f>
        <v>98.1</v>
      </c>
      <c r="R17" s="376">
        <f t="shared" si="1"/>
        <v>20.931597</v>
      </c>
      <c r="S17" s="377">
        <f t="shared" si="2"/>
        <v>20.912958</v>
      </c>
      <c r="T17" s="378">
        <f t="shared" si="3"/>
        <v>2177400</v>
      </c>
      <c r="U17" s="377">
        <f t="shared" si="4"/>
        <v>-2.006980802792321</v>
      </c>
      <c r="V17" s="377">
        <f t="shared" si="5"/>
        <v>19.682784</v>
      </c>
      <c r="W17" s="377">
        <f t="shared" si="6"/>
        <v>1.230174</v>
      </c>
      <c r="X17" s="377">
        <f t="shared" si="7"/>
        <v>0.018639</v>
      </c>
      <c r="Y17" s="379">
        <f t="shared" si="8"/>
        <v>22.035288</v>
      </c>
      <c r="Z17" s="256">
        <f t="shared" si="9"/>
        <v>-1.1036910000000013</v>
      </c>
      <c r="AA17" s="83"/>
      <c r="AB17" s="82"/>
    </row>
    <row r="18" spans="1:28" s="62" customFormat="1" ht="15.75" thickBot="1">
      <c r="A18" s="254" t="s">
        <v>46</v>
      </c>
      <c r="B18" s="189">
        <v>344850</v>
      </c>
      <c r="C18" s="187">
        <v>-22550</v>
      </c>
      <c r="D18" s="195">
        <v>-0.06</v>
      </c>
      <c r="E18" s="189">
        <v>550</v>
      </c>
      <c r="F18" s="120">
        <v>550</v>
      </c>
      <c r="G18" s="195">
        <v>0</v>
      </c>
      <c r="H18" s="189">
        <v>550</v>
      </c>
      <c r="I18" s="120">
        <v>550</v>
      </c>
      <c r="J18" s="195">
        <v>0</v>
      </c>
      <c r="K18" s="187">
        <v>345950</v>
      </c>
      <c r="L18" s="120">
        <v>-21450</v>
      </c>
      <c r="M18" s="195">
        <v>-0.06</v>
      </c>
      <c r="N18" s="200">
        <v>345400</v>
      </c>
      <c r="O18" s="201">
        <f t="shared" si="10"/>
        <v>0.9984101748807631</v>
      </c>
      <c r="P18" s="116">
        <f>Volume!K18</f>
        <v>1110.1</v>
      </c>
      <c r="Q18" s="73">
        <f>Volume!J18</f>
        <v>1050.35</v>
      </c>
      <c r="R18" s="376">
        <f t="shared" si="1"/>
        <v>36.33685824999999</v>
      </c>
      <c r="S18" s="377">
        <f t="shared" si="2"/>
        <v>36.27908899999999</v>
      </c>
      <c r="T18" s="378">
        <f t="shared" si="3"/>
        <v>367400</v>
      </c>
      <c r="U18" s="377">
        <f t="shared" si="4"/>
        <v>-5.838323353293413</v>
      </c>
      <c r="V18" s="377">
        <f t="shared" si="5"/>
        <v>36.22131974999999</v>
      </c>
      <c r="W18" s="377">
        <f t="shared" si="6"/>
        <v>0.05776925</v>
      </c>
      <c r="X18" s="377">
        <f t="shared" si="7"/>
        <v>0.05776925</v>
      </c>
      <c r="Y18" s="379">
        <f t="shared" si="8"/>
        <v>40.785073999999994</v>
      </c>
      <c r="Z18" s="256">
        <f t="shared" si="9"/>
        <v>-4.448215750000003</v>
      </c>
      <c r="AA18" s="83"/>
      <c r="AB18" s="82"/>
    </row>
    <row r="19" spans="1:26" s="9" customFormat="1" ht="15.75" thickBot="1">
      <c r="A19" s="254" t="s">
        <v>155</v>
      </c>
      <c r="B19" s="189">
        <v>1296000</v>
      </c>
      <c r="C19" s="187">
        <v>23000</v>
      </c>
      <c r="D19" s="195">
        <v>0.02</v>
      </c>
      <c r="E19" s="189">
        <v>15000</v>
      </c>
      <c r="F19" s="120">
        <v>3000</v>
      </c>
      <c r="G19" s="195">
        <v>0.25</v>
      </c>
      <c r="H19" s="189">
        <v>1000</v>
      </c>
      <c r="I19" s="120">
        <v>0</v>
      </c>
      <c r="J19" s="195">
        <v>0</v>
      </c>
      <c r="K19" s="187">
        <v>1312000</v>
      </c>
      <c r="L19" s="120">
        <v>26000</v>
      </c>
      <c r="M19" s="195">
        <v>0.02</v>
      </c>
      <c r="N19" s="200">
        <v>1310000</v>
      </c>
      <c r="O19" s="201">
        <f t="shared" si="10"/>
        <v>0.9984756097560976</v>
      </c>
      <c r="P19" s="116">
        <f>Volume!K19</f>
        <v>324.8</v>
      </c>
      <c r="Q19" s="73">
        <f>Volume!J19</f>
        <v>306.05</v>
      </c>
      <c r="R19" s="376">
        <f t="shared" si="1"/>
        <v>40.15376</v>
      </c>
      <c r="S19" s="377">
        <f t="shared" si="2"/>
        <v>40.09255</v>
      </c>
      <c r="T19" s="378">
        <f t="shared" si="3"/>
        <v>1286000</v>
      </c>
      <c r="U19" s="377">
        <f t="shared" si="4"/>
        <v>2.021772939346812</v>
      </c>
      <c r="V19" s="377">
        <f t="shared" si="5"/>
        <v>39.66408</v>
      </c>
      <c r="W19" s="377">
        <f t="shared" si="6"/>
        <v>0.459075</v>
      </c>
      <c r="X19" s="377">
        <f t="shared" si="7"/>
        <v>0.030605</v>
      </c>
      <c r="Y19" s="379">
        <f t="shared" si="8"/>
        <v>41.76928</v>
      </c>
      <c r="Z19" s="256">
        <f t="shared" si="9"/>
        <v>-1.6155200000000036</v>
      </c>
    </row>
    <row r="20" spans="1:26" s="9" customFormat="1" ht="15.75" thickBot="1">
      <c r="A20" s="254" t="s">
        <v>257</v>
      </c>
      <c r="B20" s="189">
        <v>4783000</v>
      </c>
      <c r="C20" s="187">
        <v>88000</v>
      </c>
      <c r="D20" s="195">
        <v>0.02</v>
      </c>
      <c r="E20" s="189">
        <v>25000</v>
      </c>
      <c r="F20" s="120">
        <v>6000</v>
      </c>
      <c r="G20" s="195">
        <v>0.32</v>
      </c>
      <c r="H20" s="189">
        <v>1000</v>
      </c>
      <c r="I20" s="120">
        <v>0</v>
      </c>
      <c r="J20" s="195">
        <v>0</v>
      </c>
      <c r="K20" s="187">
        <v>4809000</v>
      </c>
      <c r="L20" s="120">
        <v>94000</v>
      </c>
      <c r="M20" s="195">
        <v>0.02</v>
      </c>
      <c r="N20" s="200">
        <v>4787000</v>
      </c>
      <c r="O20" s="201">
        <f t="shared" si="10"/>
        <v>0.9954252443335413</v>
      </c>
      <c r="P20" s="116">
        <f>Volume!K20</f>
        <v>367.05</v>
      </c>
      <c r="Q20" s="73">
        <f>Volume!J20</f>
        <v>371</v>
      </c>
      <c r="R20" s="376">
        <f t="shared" si="1"/>
        <v>178.4139</v>
      </c>
      <c r="S20" s="377">
        <f t="shared" si="2"/>
        <v>177.5977</v>
      </c>
      <c r="T20" s="378">
        <f t="shared" si="3"/>
        <v>4715000</v>
      </c>
      <c r="U20" s="377">
        <f t="shared" si="4"/>
        <v>1.9936373276776245</v>
      </c>
      <c r="V20" s="377">
        <f t="shared" si="5"/>
        <v>177.4493</v>
      </c>
      <c r="W20" s="377">
        <f t="shared" si="6"/>
        <v>0.9275</v>
      </c>
      <c r="X20" s="377">
        <f t="shared" si="7"/>
        <v>0.0371</v>
      </c>
      <c r="Y20" s="379">
        <f t="shared" si="8"/>
        <v>173.064075</v>
      </c>
      <c r="Z20" s="256">
        <f t="shared" si="9"/>
        <v>5.34982500000001</v>
      </c>
    </row>
    <row r="21" spans="1:28" s="62" customFormat="1" ht="15.75" thickBot="1">
      <c r="A21" s="254" t="s">
        <v>1</v>
      </c>
      <c r="B21" s="189">
        <v>810900</v>
      </c>
      <c r="C21" s="187">
        <v>19500</v>
      </c>
      <c r="D21" s="195">
        <v>0.02</v>
      </c>
      <c r="E21" s="189">
        <v>3600</v>
      </c>
      <c r="F21" s="120">
        <v>900</v>
      </c>
      <c r="G21" s="195">
        <v>0.33</v>
      </c>
      <c r="H21" s="189">
        <v>600</v>
      </c>
      <c r="I21" s="120">
        <v>300</v>
      </c>
      <c r="J21" s="195">
        <v>1</v>
      </c>
      <c r="K21" s="187">
        <v>815100</v>
      </c>
      <c r="L21" s="120">
        <v>20700</v>
      </c>
      <c r="M21" s="195">
        <v>0.03</v>
      </c>
      <c r="N21" s="200">
        <v>799800</v>
      </c>
      <c r="O21" s="201">
        <f t="shared" si="10"/>
        <v>0.9812292970187707</v>
      </c>
      <c r="P21" s="116">
        <f>Volume!K21</f>
        <v>1909.7</v>
      </c>
      <c r="Q21" s="73">
        <f>Volume!J21</f>
        <v>1891.1</v>
      </c>
      <c r="R21" s="376">
        <f t="shared" si="1"/>
        <v>154.143561</v>
      </c>
      <c r="S21" s="377">
        <f t="shared" si="2"/>
        <v>151.250178</v>
      </c>
      <c r="T21" s="378">
        <f t="shared" si="3"/>
        <v>794400</v>
      </c>
      <c r="U21" s="377">
        <f t="shared" si="4"/>
        <v>2.6057401812688825</v>
      </c>
      <c r="V21" s="377">
        <f t="shared" si="5"/>
        <v>153.349299</v>
      </c>
      <c r="W21" s="377">
        <f t="shared" si="6"/>
        <v>0.680796</v>
      </c>
      <c r="X21" s="377">
        <f t="shared" si="7"/>
        <v>0.113466</v>
      </c>
      <c r="Y21" s="379">
        <f t="shared" si="8"/>
        <v>151.706568</v>
      </c>
      <c r="Z21" s="256">
        <f t="shared" si="9"/>
        <v>2.436993000000001</v>
      </c>
      <c r="AA21" s="83"/>
      <c r="AB21" s="82"/>
    </row>
    <row r="22" spans="1:26" s="8" customFormat="1" ht="15.75" thickBot="1">
      <c r="A22" s="254" t="s">
        <v>179</v>
      </c>
      <c r="B22" s="380">
        <v>1276800</v>
      </c>
      <c r="C22" s="188">
        <v>-123500</v>
      </c>
      <c r="D22" s="196">
        <v>-0.09</v>
      </c>
      <c r="E22" s="198">
        <v>17100</v>
      </c>
      <c r="F22" s="192">
        <v>0</v>
      </c>
      <c r="G22" s="196">
        <v>0</v>
      </c>
      <c r="H22" s="190">
        <v>0</v>
      </c>
      <c r="I22" s="193">
        <v>0</v>
      </c>
      <c r="J22" s="196">
        <v>0</v>
      </c>
      <c r="K22" s="187">
        <v>1293900</v>
      </c>
      <c r="L22" s="120">
        <v>-123500</v>
      </c>
      <c r="M22" s="199">
        <v>-0.09</v>
      </c>
      <c r="N22" s="202">
        <v>1286300</v>
      </c>
      <c r="O22" s="201">
        <f t="shared" si="10"/>
        <v>0.9941262848751835</v>
      </c>
      <c r="P22" s="116">
        <f>Volume!K22</f>
        <v>103.35</v>
      </c>
      <c r="Q22" s="73">
        <f>Volume!J22</f>
        <v>99.5</v>
      </c>
      <c r="R22" s="376">
        <f t="shared" si="1"/>
        <v>12.874305</v>
      </c>
      <c r="S22" s="377">
        <f t="shared" si="2"/>
        <v>12.798685</v>
      </c>
      <c r="T22" s="378">
        <f t="shared" si="3"/>
        <v>1417400</v>
      </c>
      <c r="U22" s="377">
        <f t="shared" si="4"/>
        <v>-8.713136729222521</v>
      </c>
      <c r="V22" s="377">
        <f t="shared" si="5"/>
        <v>12.70416</v>
      </c>
      <c r="W22" s="377">
        <f t="shared" si="6"/>
        <v>0.170145</v>
      </c>
      <c r="X22" s="377">
        <f t="shared" si="7"/>
        <v>0</v>
      </c>
      <c r="Y22" s="379">
        <f t="shared" si="8"/>
        <v>14.648829</v>
      </c>
      <c r="Z22" s="256">
        <f t="shared" si="9"/>
        <v>-1.7745239999999995</v>
      </c>
    </row>
    <row r="23" spans="1:26" s="8" customFormat="1" ht="15.75" thickBot="1">
      <c r="A23" s="254" t="s">
        <v>180</v>
      </c>
      <c r="B23" s="380">
        <v>1523250</v>
      </c>
      <c r="C23" s="188">
        <v>-18000</v>
      </c>
      <c r="D23" s="196">
        <v>-0.01</v>
      </c>
      <c r="E23" s="198">
        <v>42750</v>
      </c>
      <c r="F23" s="192">
        <v>4500</v>
      </c>
      <c r="G23" s="196">
        <v>0.12</v>
      </c>
      <c r="H23" s="190">
        <v>0</v>
      </c>
      <c r="I23" s="193">
        <v>0</v>
      </c>
      <c r="J23" s="196">
        <v>0</v>
      </c>
      <c r="K23" s="187">
        <v>1566000</v>
      </c>
      <c r="L23" s="120">
        <v>-13500</v>
      </c>
      <c r="M23" s="199">
        <v>-0.01</v>
      </c>
      <c r="N23" s="202">
        <v>1237500</v>
      </c>
      <c r="O23" s="201">
        <f t="shared" si="10"/>
        <v>0.7902298850574713</v>
      </c>
      <c r="P23" s="116">
        <f>Volume!K23</f>
        <v>47.2</v>
      </c>
      <c r="Q23" s="73">
        <f>Volume!J23</f>
        <v>46.3</v>
      </c>
      <c r="R23" s="376">
        <f t="shared" si="1"/>
        <v>7.25058</v>
      </c>
      <c r="S23" s="377">
        <f t="shared" si="2"/>
        <v>5.729625</v>
      </c>
      <c r="T23" s="378">
        <f t="shared" si="3"/>
        <v>1579500</v>
      </c>
      <c r="U23" s="377">
        <f t="shared" si="4"/>
        <v>-0.8547008547008548</v>
      </c>
      <c r="V23" s="377">
        <f t="shared" si="5"/>
        <v>7.0526475</v>
      </c>
      <c r="W23" s="377">
        <f t="shared" si="6"/>
        <v>0.19793249999999998</v>
      </c>
      <c r="X23" s="377">
        <f t="shared" si="7"/>
        <v>0</v>
      </c>
      <c r="Y23" s="379">
        <f t="shared" si="8"/>
        <v>7.45524</v>
      </c>
      <c r="Z23" s="256">
        <f t="shared" si="9"/>
        <v>-0.20465999999999962</v>
      </c>
    </row>
    <row r="24" spans="1:28" s="62" customFormat="1" ht="15.75" thickBot="1">
      <c r="A24" s="254" t="s">
        <v>2</v>
      </c>
      <c r="B24" s="189">
        <v>1136850</v>
      </c>
      <c r="C24" s="187">
        <v>57200</v>
      </c>
      <c r="D24" s="195">
        <v>0.05</v>
      </c>
      <c r="E24" s="189">
        <v>4400</v>
      </c>
      <c r="F24" s="120">
        <v>550</v>
      </c>
      <c r="G24" s="195">
        <v>0.14</v>
      </c>
      <c r="H24" s="189">
        <v>0</v>
      </c>
      <c r="I24" s="120">
        <v>0</v>
      </c>
      <c r="J24" s="195">
        <v>0</v>
      </c>
      <c r="K24" s="187">
        <v>1141250</v>
      </c>
      <c r="L24" s="120">
        <v>57750</v>
      </c>
      <c r="M24" s="195">
        <v>0.05</v>
      </c>
      <c r="N24" s="200">
        <v>1135200</v>
      </c>
      <c r="O24" s="201">
        <f t="shared" si="10"/>
        <v>0.9946987951807229</v>
      </c>
      <c r="P24" s="116">
        <f>Volume!K24</f>
        <v>349.35</v>
      </c>
      <c r="Q24" s="73">
        <f>Volume!J24</f>
        <v>337.65</v>
      </c>
      <c r="R24" s="376">
        <f t="shared" si="1"/>
        <v>38.53430625</v>
      </c>
      <c r="S24" s="377">
        <f t="shared" si="2"/>
        <v>38.330028</v>
      </c>
      <c r="T24" s="378">
        <f t="shared" si="3"/>
        <v>1083500</v>
      </c>
      <c r="U24" s="377">
        <f t="shared" si="4"/>
        <v>5.32994923857868</v>
      </c>
      <c r="V24" s="377">
        <f t="shared" si="5"/>
        <v>38.38574025</v>
      </c>
      <c r="W24" s="377">
        <f t="shared" si="6"/>
        <v>0.148566</v>
      </c>
      <c r="X24" s="377">
        <f t="shared" si="7"/>
        <v>0</v>
      </c>
      <c r="Y24" s="379">
        <f t="shared" si="8"/>
        <v>37.8520725</v>
      </c>
      <c r="Z24" s="256">
        <f t="shared" si="9"/>
        <v>0.6822337500000017</v>
      </c>
      <c r="AA24" s="83"/>
      <c r="AB24" s="82"/>
    </row>
    <row r="25" spans="1:28" s="62" customFormat="1" ht="15.75" thickBot="1">
      <c r="A25" s="254" t="s">
        <v>94</v>
      </c>
      <c r="B25" s="189">
        <v>899200</v>
      </c>
      <c r="C25" s="187">
        <v>-3200</v>
      </c>
      <c r="D25" s="195">
        <v>0</v>
      </c>
      <c r="E25" s="189">
        <v>3200</v>
      </c>
      <c r="F25" s="120">
        <v>0</v>
      </c>
      <c r="G25" s="195">
        <v>0</v>
      </c>
      <c r="H25" s="189">
        <v>0</v>
      </c>
      <c r="I25" s="120">
        <v>0</v>
      </c>
      <c r="J25" s="195">
        <v>0</v>
      </c>
      <c r="K25" s="187">
        <v>902400</v>
      </c>
      <c r="L25" s="120">
        <v>-3200</v>
      </c>
      <c r="M25" s="195">
        <v>0</v>
      </c>
      <c r="N25" s="200">
        <v>899200</v>
      </c>
      <c r="O25" s="201">
        <f t="shared" si="10"/>
        <v>0.9964539007092199</v>
      </c>
      <c r="P25" s="116">
        <f>Volume!K25</f>
        <v>202.85</v>
      </c>
      <c r="Q25" s="73">
        <f>Volume!J25</f>
        <v>195.2</v>
      </c>
      <c r="R25" s="376">
        <f t="shared" si="1"/>
        <v>17.614848</v>
      </c>
      <c r="S25" s="377">
        <f t="shared" si="2"/>
        <v>17.552384</v>
      </c>
      <c r="T25" s="378">
        <f t="shared" si="3"/>
        <v>905600</v>
      </c>
      <c r="U25" s="377">
        <f t="shared" si="4"/>
        <v>-0.35335689045936397</v>
      </c>
      <c r="V25" s="377">
        <f t="shared" si="5"/>
        <v>17.552384</v>
      </c>
      <c r="W25" s="377">
        <f t="shared" si="6"/>
        <v>0.062464</v>
      </c>
      <c r="X25" s="377">
        <f t="shared" si="7"/>
        <v>0</v>
      </c>
      <c r="Y25" s="379">
        <f t="shared" si="8"/>
        <v>18.370096</v>
      </c>
      <c r="Z25" s="256">
        <f t="shared" si="9"/>
        <v>-0.7552480000000017</v>
      </c>
      <c r="AA25" s="83"/>
      <c r="AB25" s="82"/>
    </row>
    <row r="26" spans="1:26" s="8" customFormat="1" ht="15.75" thickBot="1">
      <c r="A26" s="254" t="s">
        <v>156</v>
      </c>
      <c r="B26" s="189">
        <v>3843700</v>
      </c>
      <c r="C26" s="187">
        <v>-507450</v>
      </c>
      <c r="D26" s="195">
        <v>-0.12</v>
      </c>
      <c r="E26" s="189">
        <v>147050</v>
      </c>
      <c r="F26" s="120">
        <v>32300</v>
      </c>
      <c r="G26" s="195">
        <v>0.28</v>
      </c>
      <c r="H26" s="189">
        <v>10200</v>
      </c>
      <c r="I26" s="120">
        <v>3400</v>
      </c>
      <c r="J26" s="195">
        <v>0.5</v>
      </c>
      <c r="K26" s="187">
        <v>4000950</v>
      </c>
      <c r="L26" s="120">
        <v>-471750</v>
      </c>
      <c r="M26" s="195">
        <v>-0.11</v>
      </c>
      <c r="N26" s="200">
        <v>3992450</v>
      </c>
      <c r="O26" s="201">
        <f t="shared" si="10"/>
        <v>0.9978755045676652</v>
      </c>
      <c r="P26" s="116">
        <f>Volume!K26</f>
        <v>384.7</v>
      </c>
      <c r="Q26" s="73">
        <f>Volume!J26</f>
        <v>368.8</v>
      </c>
      <c r="R26" s="376">
        <f t="shared" si="1"/>
        <v>147.555036</v>
      </c>
      <c r="S26" s="377">
        <f t="shared" si="2"/>
        <v>147.241556</v>
      </c>
      <c r="T26" s="378">
        <f t="shared" si="3"/>
        <v>4472700</v>
      </c>
      <c r="U26" s="377">
        <f t="shared" si="4"/>
        <v>-10.547320410490308</v>
      </c>
      <c r="V26" s="377">
        <f t="shared" si="5"/>
        <v>141.755656</v>
      </c>
      <c r="W26" s="377">
        <f t="shared" si="6"/>
        <v>5.423204</v>
      </c>
      <c r="X26" s="377">
        <f t="shared" si="7"/>
        <v>0.376176</v>
      </c>
      <c r="Y26" s="379">
        <f t="shared" si="8"/>
        <v>172.064769</v>
      </c>
      <c r="Z26" s="256">
        <f t="shared" si="9"/>
        <v>-24.50973300000001</v>
      </c>
    </row>
    <row r="27" spans="1:26" s="8" customFormat="1" ht="15.75" thickBot="1">
      <c r="A27" s="254" t="s">
        <v>181</v>
      </c>
      <c r="B27" s="380">
        <v>185900</v>
      </c>
      <c r="C27" s="188">
        <v>24200</v>
      </c>
      <c r="D27" s="196">
        <v>0.15</v>
      </c>
      <c r="E27" s="198">
        <v>2200</v>
      </c>
      <c r="F27" s="192">
        <v>2200</v>
      </c>
      <c r="G27" s="196">
        <v>0</v>
      </c>
      <c r="H27" s="190">
        <v>0</v>
      </c>
      <c r="I27" s="193">
        <v>0</v>
      </c>
      <c r="J27" s="196">
        <v>0</v>
      </c>
      <c r="K27" s="187">
        <v>188100</v>
      </c>
      <c r="L27" s="120">
        <v>26400</v>
      </c>
      <c r="M27" s="199">
        <v>0.16</v>
      </c>
      <c r="N27" s="202">
        <v>187000</v>
      </c>
      <c r="O27" s="201">
        <f t="shared" si="10"/>
        <v>0.9941520467836257</v>
      </c>
      <c r="P27" s="116">
        <f>Volume!K27</f>
        <v>274.45</v>
      </c>
      <c r="Q27" s="73">
        <f>Volume!J27</f>
        <v>258.55</v>
      </c>
      <c r="R27" s="376">
        <f t="shared" si="1"/>
        <v>4.8633255</v>
      </c>
      <c r="S27" s="377">
        <f t="shared" si="2"/>
        <v>4.834885</v>
      </c>
      <c r="T27" s="378">
        <f t="shared" si="3"/>
        <v>161700</v>
      </c>
      <c r="U27" s="377">
        <f t="shared" si="4"/>
        <v>16.3265306122449</v>
      </c>
      <c r="V27" s="377">
        <f t="shared" si="5"/>
        <v>4.8064445</v>
      </c>
      <c r="W27" s="377">
        <f t="shared" si="6"/>
        <v>0.056881</v>
      </c>
      <c r="X27" s="377">
        <f t="shared" si="7"/>
        <v>0</v>
      </c>
      <c r="Y27" s="379">
        <f t="shared" si="8"/>
        <v>4.4378565</v>
      </c>
      <c r="Z27" s="256">
        <f t="shared" si="9"/>
        <v>0.42546900000000054</v>
      </c>
    </row>
    <row r="28" spans="1:26" s="8" customFormat="1" ht="15.75" thickBot="1">
      <c r="A28" s="254" t="s">
        <v>182</v>
      </c>
      <c r="B28" s="380">
        <v>3870900</v>
      </c>
      <c r="C28" s="188">
        <v>-82800</v>
      </c>
      <c r="D28" s="196">
        <v>-0.02</v>
      </c>
      <c r="E28" s="198">
        <v>393300</v>
      </c>
      <c r="F28" s="192">
        <v>27600</v>
      </c>
      <c r="G28" s="196">
        <v>0.08</v>
      </c>
      <c r="H28" s="190">
        <v>0</v>
      </c>
      <c r="I28" s="193">
        <v>0</v>
      </c>
      <c r="J28" s="196">
        <v>0</v>
      </c>
      <c r="K28" s="187">
        <v>4264200</v>
      </c>
      <c r="L28" s="120">
        <v>-55200</v>
      </c>
      <c r="M28" s="199">
        <v>-0.01</v>
      </c>
      <c r="N28" s="202">
        <v>4243500</v>
      </c>
      <c r="O28" s="201">
        <f t="shared" si="10"/>
        <v>0.9951456310679612</v>
      </c>
      <c r="P28" s="116">
        <f>Volume!K28</f>
        <v>34.4</v>
      </c>
      <c r="Q28" s="73">
        <f>Volume!J28</f>
        <v>33.85</v>
      </c>
      <c r="R28" s="376">
        <f t="shared" si="1"/>
        <v>14.434317</v>
      </c>
      <c r="S28" s="377">
        <f t="shared" si="2"/>
        <v>14.3642475</v>
      </c>
      <c r="T28" s="378">
        <f t="shared" si="3"/>
        <v>4319400</v>
      </c>
      <c r="U28" s="377">
        <f t="shared" si="4"/>
        <v>-1.2779552715654952</v>
      </c>
      <c r="V28" s="377">
        <f t="shared" si="5"/>
        <v>13.1029965</v>
      </c>
      <c r="W28" s="377">
        <f t="shared" si="6"/>
        <v>1.3313205</v>
      </c>
      <c r="X28" s="377">
        <f t="shared" si="7"/>
        <v>0</v>
      </c>
      <c r="Y28" s="379">
        <f t="shared" si="8"/>
        <v>14.858736</v>
      </c>
      <c r="Z28" s="256">
        <f t="shared" si="9"/>
        <v>-0.4244190000000003</v>
      </c>
    </row>
    <row r="29" spans="1:26" s="8" customFormat="1" ht="15.75" thickBot="1">
      <c r="A29" s="254" t="s">
        <v>157</v>
      </c>
      <c r="B29" s="189">
        <v>68400</v>
      </c>
      <c r="C29" s="187">
        <v>-5700</v>
      </c>
      <c r="D29" s="195">
        <v>-0.08</v>
      </c>
      <c r="E29" s="189">
        <v>0</v>
      </c>
      <c r="F29" s="120">
        <v>0</v>
      </c>
      <c r="G29" s="195">
        <v>0</v>
      </c>
      <c r="H29" s="189">
        <v>0</v>
      </c>
      <c r="I29" s="120">
        <v>0</v>
      </c>
      <c r="J29" s="195">
        <v>0</v>
      </c>
      <c r="K29" s="187">
        <v>68400</v>
      </c>
      <c r="L29" s="120">
        <v>-5700</v>
      </c>
      <c r="M29" s="195">
        <v>-0.08</v>
      </c>
      <c r="N29" s="200">
        <v>59850</v>
      </c>
      <c r="O29" s="201">
        <f t="shared" si="10"/>
        <v>0.875</v>
      </c>
      <c r="P29" s="116">
        <f>Volume!K29</f>
        <v>178.35</v>
      </c>
      <c r="Q29" s="73">
        <f>Volume!J29</f>
        <v>176.3</v>
      </c>
      <c r="R29" s="376">
        <f t="shared" si="1"/>
        <v>1.205892</v>
      </c>
      <c r="S29" s="377">
        <f t="shared" si="2"/>
        <v>1.0551555</v>
      </c>
      <c r="T29" s="378">
        <f t="shared" si="3"/>
        <v>74100</v>
      </c>
      <c r="U29" s="377">
        <f t="shared" si="4"/>
        <v>-7.6923076923076925</v>
      </c>
      <c r="V29" s="377">
        <f t="shared" si="5"/>
        <v>1.205892</v>
      </c>
      <c r="W29" s="377">
        <f t="shared" si="6"/>
        <v>0</v>
      </c>
      <c r="X29" s="377">
        <f t="shared" si="7"/>
        <v>0</v>
      </c>
      <c r="Y29" s="379">
        <f t="shared" si="8"/>
        <v>1.3215735</v>
      </c>
      <c r="Z29" s="256">
        <f t="shared" si="9"/>
        <v>-0.11568149999999999</v>
      </c>
    </row>
    <row r="30" spans="1:28" s="62" customFormat="1" ht="15.75" thickBot="1">
      <c r="A30" s="254" t="s">
        <v>3</v>
      </c>
      <c r="B30" s="189">
        <v>2069000</v>
      </c>
      <c r="C30" s="187">
        <v>-82000</v>
      </c>
      <c r="D30" s="195">
        <v>-0.04</v>
      </c>
      <c r="E30" s="189">
        <v>74000</v>
      </c>
      <c r="F30" s="120">
        <v>15000</v>
      </c>
      <c r="G30" s="195">
        <v>0.25</v>
      </c>
      <c r="H30" s="189">
        <v>10000</v>
      </c>
      <c r="I30" s="120">
        <v>4000</v>
      </c>
      <c r="J30" s="195">
        <v>0.67</v>
      </c>
      <c r="K30" s="187">
        <v>2153000</v>
      </c>
      <c r="L30" s="120">
        <v>-63000</v>
      </c>
      <c r="M30" s="195">
        <v>-0.03</v>
      </c>
      <c r="N30" s="200">
        <v>2115000</v>
      </c>
      <c r="O30" s="201">
        <f t="shared" si="10"/>
        <v>0.9823502090106828</v>
      </c>
      <c r="P30" s="116">
        <f>Volume!K30</f>
        <v>215.7</v>
      </c>
      <c r="Q30" s="73">
        <f>Volume!J30</f>
        <v>210.9</v>
      </c>
      <c r="R30" s="376">
        <f t="shared" si="1"/>
        <v>45.40677</v>
      </c>
      <c r="S30" s="377">
        <f t="shared" si="2"/>
        <v>44.60535</v>
      </c>
      <c r="T30" s="378">
        <f t="shared" si="3"/>
        <v>2216000</v>
      </c>
      <c r="U30" s="377">
        <f t="shared" si="4"/>
        <v>-2.8429602888086642</v>
      </c>
      <c r="V30" s="377">
        <f t="shared" si="5"/>
        <v>43.63521</v>
      </c>
      <c r="W30" s="377">
        <f t="shared" si="6"/>
        <v>1.56066</v>
      </c>
      <c r="X30" s="377">
        <f t="shared" si="7"/>
        <v>0.2109</v>
      </c>
      <c r="Y30" s="379">
        <f t="shared" si="8"/>
        <v>47.79912</v>
      </c>
      <c r="Z30" s="256">
        <f t="shared" si="9"/>
        <v>-2.3923500000000004</v>
      </c>
      <c r="AA30" s="83"/>
      <c r="AB30" s="82"/>
    </row>
    <row r="31" spans="1:26" s="8" customFormat="1" ht="15.75" thickBot="1">
      <c r="A31" s="254" t="s">
        <v>158</v>
      </c>
      <c r="B31" s="189">
        <v>100100</v>
      </c>
      <c r="C31" s="187">
        <v>-2600</v>
      </c>
      <c r="D31" s="195">
        <v>-0.03</v>
      </c>
      <c r="E31" s="189">
        <v>0</v>
      </c>
      <c r="F31" s="120">
        <v>0</v>
      </c>
      <c r="G31" s="195">
        <v>0</v>
      </c>
      <c r="H31" s="189">
        <v>0</v>
      </c>
      <c r="I31" s="120">
        <v>0</v>
      </c>
      <c r="J31" s="195">
        <v>0</v>
      </c>
      <c r="K31" s="187">
        <v>100100</v>
      </c>
      <c r="L31" s="120">
        <v>-2600</v>
      </c>
      <c r="M31" s="195">
        <v>-0.03</v>
      </c>
      <c r="N31" s="200">
        <v>100100</v>
      </c>
      <c r="O31" s="201">
        <f t="shared" si="10"/>
        <v>1</v>
      </c>
      <c r="P31" s="116">
        <f>Volume!K31</f>
        <v>139.1</v>
      </c>
      <c r="Q31" s="73">
        <f>Volume!J31</f>
        <v>135.1</v>
      </c>
      <c r="R31" s="376">
        <f t="shared" si="1"/>
        <v>1.352351</v>
      </c>
      <c r="S31" s="377">
        <f t="shared" si="2"/>
        <v>1.352351</v>
      </c>
      <c r="T31" s="378">
        <f t="shared" si="3"/>
        <v>102700</v>
      </c>
      <c r="U31" s="377">
        <f t="shared" si="4"/>
        <v>-2.5316455696202533</v>
      </c>
      <c r="V31" s="377">
        <f t="shared" si="5"/>
        <v>1.352351</v>
      </c>
      <c r="W31" s="377">
        <f t="shared" si="6"/>
        <v>0</v>
      </c>
      <c r="X31" s="377">
        <f t="shared" si="7"/>
        <v>0</v>
      </c>
      <c r="Y31" s="379">
        <f t="shared" si="8"/>
        <v>1.428557</v>
      </c>
      <c r="Z31" s="256">
        <f t="shared" si="9"/>
        <v>-0.076206</v>
      </c>
    </row>
    <row r="32" spans="1:26" s="8" customFormat="1" ht="15.75" thickBot="1">
      <c r="A32" s="254" t="s">
        <v>242</v>
      </c>
      <c r="B32" s="189">
        <v>237300</v>
      </c>
      <c r="C32" s="187">
        <v>-130200</v>
      </c>
      <c r="D32" s="195">
        <v>-0.35</v>
      </c>
      <c r="E32" s="189">
        <v>2100</v>
      </c>
      <c r="F32" s="120">
        <v>0</v>
      </c>
      <c r="G32" s="195">
        <v>0</v>
      </c>
      <c r="H32" s="189">
        <v>0</v>
      </c>
      <c r="I32" s="120">
        <v>0</v>
      </c>
      <c r="J32" s="195">
        <v>0</v>
      </c>
      <c r="K32" s="187">
        <v>239400</v>
      </c>
      <c r="L32" s="120">
        <v>-130200</v>
      </c>
      <c r="M32" s="195">
        <v>-0.35</v>
      </c>
      <c r="N32" s="200">
        <v>238350</v>
      </c>
      <c r="O32" s="201">
        <f t="shared" si="10"/>
        <v>0.9956140350877193</v>
      </c>
      <c r="P32" s="116">
        <f>Volume!K32</f>
        <v>405.35</v>
      </c>
      <c r="Q32" s="73">
        <f>Volume!J32</f>
        <v>405.05</v>
      </c>
      <c r="R32" s="376">
        <f t="shared" si="1"/>
        <v>9.696897</v>
      </c>
      <c r="S32" s="377">
        <f t="shared" si="2"/>
        <v>9.65436675</v>
      </c>
      <c r="T32" s="378">
        <f t="shared" si="3"/>
        <v>369600</v>
      </c>
      <c r="U32" s="377">
        <f t="shared" si="4"/>
        <v>-35.22727272727273</v>
      </c>
      <c r="V32" s="377">
        <f t="shared" si="5"/>
        <v>9.6118365</v>
      </c>
      <c r="W32" s="377">
        <f t="shared" si="6"/>
        <v>0.0850605</v>
      </c>
      <c r="X32" s="377">
        <f t="shared" si="7"/>
        <v>0</v>
      </c>
      <c r="Y32" s="379">
        <f t="shared" si="8"/>
        <v>14.981736</v>
      </c>
      <c r="Z32" s="256">
        <f t="shared" si="9"/>
        <v>-5.284839</v>
      </c>
    </row>
    <row r="33" spans="1:26" s="8" customFormat="1" ht="15.75" thickBot="1">
      <c r="A33" s="254" t="s">
        <v>183</v>
      </c>
      <c r="B33" s="380">
        <v>469200</v>
      </c>
      <c r="C33" s="188">
        <v>-21600</v>
      </c>
      <c r="D33" s="196">
        <v>-0.04</v>
      </c>
      <c r="E33" s="198">
        <v>0</v>
      </c>
      <c r="F33" s="192">
        <v>0</v>
      </c>
      <c r="G33" s="196">
        <v>0</v>
      </c>
      <c r="H33" s="190">
        <v>0</v>
      </c>
      <c r="I33" s="193">
        <v>0</v>
      </c>
      <c r="J33" s="196">
        <v>0</v>
      </c>
      <c r="K33" s="187">
        <v>469200</v>
      </c>
      <c r="L33" s="120">
        <v>-21600</v>
      </c>
      <c r="M33" s="199">
        <v>-0.04</v>
      </c>
      <c r="N33" s="202">
        <v>469200</v>
      </c>
      <c r="O33" s="201">
        <f t="shared" si="10"/>
        <v>1</v>
      </c>
      <c r="P33" s="116">
        <f>Volume!K33</f>
        <v>227.4</v>
      </c>
      <c r="Q33" s="73">
        <f>Volume!J33</f>
        <v>222.45</v>
      </c>
      <c r="R33" s="376">
        <f t="shared" si="1"/>
        <v>10.437354</v>
      </c>
      <c r="S33" s="377">
        <f t="shared" si="2"/>
        <v>10.437354</v>
      </c>
      <c r="T33" s="378">
        <f t="shared" si="3"/>
        <v>490800</v>
      </c>
      <c r="U33" s="377">
        <f t="shared" si="4"/>
        <v>-4.400977995110025</v>
      </c>
      <c r="V33" s="377">
        <f t="shared" si="5"/>
        <v>10.437354</v>
      </c>
      <c r="W33" s="377">
        <f t="shared" si="6"/>
        <v>0</v>
      </c>
      <c r="X33" s="377">
        <f t="shared" si="7"/>
        <v>0</v>
      </c>
      <c r="Y33" s="379">
        <f t="shared" si="8"/>
        <v>11.160792</v>
      </c>
      <c r="Z33" s="256">
        <f t="shared" si="9"/>
        <v>-0.7234380000000016</v>
      </c>
    </row>
    <row r="34" spans="1:26" s="8" customFormat="1" ht="15.75" thickBot="1">
      <c r="A34" s="254" t="s">
        <v>205</v>
      </c>
      <c r="B34" s="189">
        <v>1926600</v>
      </c>
      <c r="C34" s="187">
        <v>-11400</v>
      </c>
      <c r="D34" s="195">
        <v>-0.01</v>
      </c>
      <c r="E34" s="189">
        <v>11400</v>
      </c>
      <c r="F34" s="120">
        <v>1900</v>
      </c>
      <c r="G34" s="195">
        <v>0.2</v>
      </c>
      <c r="H34" s="189">
        <v>0</v>
      </c>
      <c r="I34" s="120">
        <v>0</v>
      </c>
      <c r="J34" s="195">
        <v>0</v>
      </c>
      <c r="K34" s="187">
        <v>1938000</v>
      </c>
      <c r="L34" s="120">
        <v>-9500</v>
      </c>
      <c r="M34" s="195">
        <v>0</v>
      </c>
      <c r="N34" s="200">
        <v>1915200</v>
      </c>
      <c r="O34" s="201">
        <f>N34/K34</f>
        <v>0.9882352941176471</v>
      </c>
      <c r="P34" s="116">
        <f>Volume!K34</f>
        <v>186.8</v>
      </c>
      <c r="Q34" s="73">
        <f>Volume!J34</f>
        <v>178.85</v>
      </c>
      <c r="R34" s="376">
        <f t="shared" si="1"/>
        <v>34.66113</v>
      </c>
      <c r="S34" s="377">
        <f t="shared" si="2"/>
        <v>34.253352</v>
      </c>
      <c r="T34" s="378">
        <f t="shared" si="3"/>
        <v>1947500</v>
      </c>
      <c r="U34" s="377">
        <f t="shared" si="4"/>
        <v>-0.4878048780487805</v>
      </c>
      <c r="V34" s="377">
        <f t="shared" si="5"/>
        <v>34.457241</v>
      </c>
      <c r="W34" s="377">
        <f t="shared" si="6"/>
        <v>0.203889</v>
      </c>
      <c r="X34" s="377">
        <f t="shared" si="7"/>
        <v>0</v>
      </c>
      <c r="Y34" s="379">
        <f t="shared" si="8"/>
        <v>36.3793</v>
      </c>
      <c r="Z34" s="256">
        <f t="shared" si="9"/>
        <v>-1.7181700000000006</v>
      </c>
    </row>
    <row r="35" spans="1:26" s="8" customFormat="1" ht="15.75" thickBot="1">
      <c r="A35" s="254" t="s">
        <v>243</v>
      </c>
      <c r="B35" s="189">
        <v>2653200</v>
      </c>
      <c r="C35" s="187">
        <v>61200</v>
      </c>
      <c r="D35" s="195">
        <v>0.02</v>
      </c>
      <c r="E35" s="189">
        <v>86400</v>
      </c>
      <c r="F35" s="120">
        <v>7200</v>
      </c>
      <c r="G35" s="195">
        <v>0.09</v>
      </c>
      <c r="H35" s="189">
        <v>3600</v>
      </c>
      <c r="I35" s="120">
        <v>0</v>
      </c>
      <c r="J35" s="195">
        <v>0</v>
      </c>
      <c r="K35" s="187">
        <v>2743200</v>
      </c>
      <c r="L35" s="120">
        <v>68400</v>
      </c>
      <c r="M35" s="195">
        <v>0.03</v>
      </c>
      <c r="N35" s="200">
        <v>2685600</v>
      </c>
      <c r="O35" s="201">
        <f t="shared" si="10"/>
        <v>0.979002624671916</v>
      </c>
      <c r="P35" s="116">
        <f>Volume!K35</f>
        <v>140.45</v>
      </c>
      <c r="Q35" s="73">
        <f>Volume!J35</f>
        <v>137.15</v>
      </c>
      <c r="R35" s="376">
        <f t="shared" si="1"/>
        <v>37.622988</v>
      </c>
      <c r="S35" s="377">
        <f t="shared" si="2"/>
        <v>36.833004</v>
      </c>
      <c r="T35" s="378">
        <f t="shared" si="3"/>
        <v>2674800</v>
      </c>
      <c r="U35" s="377">
        <f t="shared" si="4"/>
        <v>2.557200538358008</v>
      </c>
      <c r="V35" s="377">
        <f t="shared" si="5"/>
        <v>36.388638</v>
      </c>
      <c r="W35" s="377">
        <f t="shared" si="6"/>
        <v>1.184976</v>
      </c>
      <c r="X35" s="377">
        <f t="shared" si="7"/>
        <v>0.049374</v>
      </c>
      <c r="Y35" s="379">
        <f t="shared" si="8"/>
        <v>37.56756599999999</v>
      </c>
      <c r="Z35" s="256">
        <f t="shared" si="9"/>
        <v>0.05542200000000719</v>
      </c>
    </row>
    <row r="36" spans="1:26" s="8" customFormat="1" ht="15.75" thickBot="1">
      <c r="A36" s="254" t="s">
        <v>184</v>
      </c>
      <c r="B36" s="380">
        <v>155250</v>
      </c>
      <c r="C36" s="188">
        <v>-2500</v>
      </c>
      <c r="D36" s="196">
        <v>-0.02</v>
      </c>
      <c r="E36" s="198">
        <v>500</v>
      </c>
      <c r="F36" s="192">
        <v>0</v>
      </c>
      <c r="G36" s="196">
        <v>0</v>
      </c>
      <c r="H36" s="190">
        <v>0</v>
      </c>
      <c r="I36" s="193">
        <v>0</v>
      </c>
      <c r="J36" s="196">
        <v>0</v>
      </c>
      <c r="K36" s="187">
        <v>155750</v>
      </c>
      <c r="L36" s="120">
        <v>-2500</v>
      </c>
      <c r="M36" s="199">
        <v>-0.02</v>
      </c>
      <c r="N36" s="202">
        <v>155500</v>
      </c>
      <c r="O36" s="201">
        <f t="shared" si="10"/>
        <v>0.9983948635634029</v>
      </c>
      <c r="P36" s="116">
        <f>Volume!K36</f>
        <v>1409.25</v>
      </c>
      <c r="Q36" s="73">
        <f>Volume!J36</f>
        <v>1386.65</v>
      </c>
      <c r="R36" s="376">
        <f t="shared" si="1"/>
        <v>21.59707375</v>
      </c>
      <c r="S36" s="377">
        <f t="shared" si="2"/>
        <v>21.5624075</v>
      </c>
      <c r="T36" s="378">
        <f t="shared" si="3"/>
        <v>158250</v>
      </c>
      <c r="U36" s="377">
        <f t="shared" si="4"/>
        <v>-1.579778830963665</v>
      </c>
      <c r="V36" s="377">
        <f t="shared" si="5"/>
        <v>21.52774125</v>
      </c>
      <c r="W36" s="377">
        <f t="shared" si="6"/>
        <v>0.0693325</v>
      </c>
      <c r="X36" s="377">
        <f t="shared" si="7"/>
        <v>0</v>
      </c>
      <c r="Y36" s="379">
        <f t="shared" si="8"/>
        <v>22.30138125</v>
      </c>
      <c r="Z36" s="256">
        <f t="shared" si="9"/>
        <v>-0.7043074999999988</v>
      </c>
    </row>
    <row r="37" spans="1:28" s="62" customFormat="1" ht="15.75" thickBot="1">
      <c r="A37" s="254" t="s">
        <v>216</v>
      </c>
      <c r="B37" s="189">
        <v>616800</v>
      </c>
      <c r="C37" s="187">
        <v>-32400</v>
      </c>
      <c r="D37" s="195">
        <v>-0.05</v>
      </c>
      <c r="E37" s="189">
        <v>400</v>
      </c>
      <c r="F37" s="120">
        <v>0</v>
      </c>
      <c r="G37" s="195">
        <v>0</v>
      </c>
      <c r="H37" s="189">
        <v>0</v>
      </c>
      <c r="I37" s="120">
        <v>0</v>
      </c>
      <c r="J37" s="195">
        <v>0</v>
      </c>
      <c r="K37" s="187">
        <v>617200</v>
      </c>
      <c r="L37" s="120">
        <v>-32400</v>
      </c>
      <c r="M37" s="195">
        <v>-0.05</v>
      </c>
      <c r="N37" s="200">
        <v>616000</v>
      </c>
      <c r="O37" s="201">
        <f t="shared" si="10"/>
        <v>0.9980557355800389</v>
      </c>
      <c r="P37" s="116">
        <f>Volume!K37</f>
        <v>1332.15</v>
      </c>
      <c r="Q37" s="73">
        <f>Volume!J37</f>
        <v>1301.55</v>
      </c>
      <c r="R37" s="376">
        <f t="shared" si="1"/>
        <v>80.331666</v>
      </c>
      <c r="S37" s="377">
        <f t="shared" si="2"/>
        <v>80.17548</v>
      </c>
      <c r="T37" s="378">
        <f t="shared" si="3"/>
        <v>649600</v>
      </c>
      <c r="U37" s="377">
        <f t="shared" si="4"/>
        <v>-4.987684729064039</v>
      </c>
      <c r="V37" s="377">
        <f t="shared" si="5"/>
        <v>80.279604</v>
      </c>
      <c r="W37" s="377">
        <f t="shared" si="6"/>
        <v>0.052062</v>
      </c>
      <c r="X37" s="377">
        <f t="shared" si="7"/>
        <v>0</v>
      </c>
      <c r="Y37" s="379">
        <f t="shared" si="8"/>
        <v>86.536464</v>
      </c>
      <c r="Z37" s="256">
        <f t="shared" si="9"/>
        <v>-6.204797999999997</v>
      </c>
      <c r="AA37" s="83"/>
      <c r="AB37" s="82"/>
    </row>
    <row r="38" spans="1:26" s="8" customFormat="1" ht="15.75" thickBot="1">
      <c r="A38" s="254" t="s">
        <v>244</v>
      </c>
      <c r="B38" s="380">
        <v>4802400</v>
      </c>
      <c r="C38" s="188">
        <v>-170400</v>
      </c>
      <c r="D38" s="196">
        <v>-0.03</v>
      </c>
      <c r="E38" s="198">
        <v>93600</v>
      </c>
      <c r="F38" s="192">
        <v>2400</v>
      </c>
      <c r="G38" s="196">
        <v>0.03</v>
      </c>
      <c r="H38" s="190">
        <v>4800</v>
      </c>
      <c r="I38" s="193">
        <v>0</v>
      </c>
      <c r="J38" s="196">
        <v>0</v>
      </c>
      <c r="K38" s="187">
        <v>4900800</v>
      </c>
      <c r="L38" s="120">
        <v>-168000</v>
      </c>
      <c r="M38" s="199">
        <v>-0.03</v>
      </c>
      <c r="N38" s="202">
        <v>4891200</v>
      </c>
      <c r="O38" s="201">
        <f t="shared" si="10"/>
        <v>0.9980411361410382</v>
      </c>
      <c r="P38" s="116">
        <f>Volume!K38</f>
        <v>69.35</v>
      </c>
      <c r="Q38" s="73">
        <f>Volume!J38</f>
        <v>65.6</v>
      </c>
      <c r="R38" s="376">
        <f t="shared" si="1"/>
        <v>32.149248</v>
      </c>
      <c r="S38" s="377">
        <f t="shared" si="2"/>
        <v>32.086272</v>
      </c>
      <c r="T38" s="378">
        <f t="shared" si="3"/>
        <v>5068800</v>
      </c>
      <c r="U38" s="377">
        <f t="shared" si="4"/>
        <v>-3.3143939393939394</v>
      </c>
      <c r="V38" s="377">
        <f t="shared" si="5"/>
        <v>31.503744</v>
      </c>
      <c r="W38" s="377">
        <f t="shared" si="6"/>
        <v>0.6140159999999999</v>
      </c>
      <c r="X38" s="377">
        <f t="shared" si="7"/>
        <v>0.031488</v>
      </c>
      <c r="Y38" s="379">
        <f t="shared" si="8"/>
        <v>35.152128</v>
      </c>
      <c r="Z38" s="256">
        <f t="shared" si="9"/>
        <v>-3.0028799999999976</v>
      </c>
    </row>
    <row r="39" spans="1:26" s="8" customFormat="1" ht="15.75" thickBot="1">
      <c r="A39" s="254" t="s">
        <v>185</v>
      </c>
      <c r="B39" s="380">
        <v>15780450</v>
      </c>
      <c r="C39" s="188">
        <v>-638450</v>
      </c>
      <c r="D39" s="196">
        <v>-0.04</v>
      </c>
      <c r="E39" s="198">
        <v>519800</v>
      </c>
      <c r="F39" s="192">
        <v>28250</v>
      </c>
      <c r="G39" s="196">
        <v>0.06</v>
      </c>
      <c r="H39" s="190">
        <v>79100</v>
      </c>
      <c r="I39" s="193">
        <v>11300</v>
      </c>
      <c r="J39" s="196">
        <v>0.17</v>
      </c>
      <c r="K39" s="187">
        <v>16379350</v>
      </c>
      <c r="L39" s="120">
        <v>-598900</v>
      </c>
      <c r="M39" s="199">
        <v>-0.04</v>
      </c>
      <c r="N39" s="202">
        <v>16339800</v>
      </c>
      <c r="O39" s="201">
        <f t="shared" si="10"/>
        <v>0.9975853742669886</v>
      </c>
      <c r="P39" s="116">
        <f>Volume!K39</f>
        <v>45.8</v>
      </c>
      <c r="Q39" s="73">
        <f>Volume!J39</f>
        <v>42.55</v>
      </c>
      <c r="R39" s="376">
        <f t="shared" si="1"/>
        <v>69.69413425</v>
      </c>
      <c r="S39" s="377">
        <f t="shared" si="2"/>
        <v>69.525849</v>
      </c>
      <c r="T39" s="378">
        <f t="shared" si="3"/>
        <v>16978250</v>
      </c>
      <c r="U39" s="377">
        <f t="shared" si="4"/>
        <v>-3.5274542429284526</v>
      </c>
      <c r="V39" s="377">
        <f t="shared" si="5"/>
        <v>67.14581475</v>
      </c>
      <c r="W39" s="377">
        <f t="shared" si="6"/>
        <v>2.211749</v>
      </c>
      <c r="X39" s="377">
        <f t="shared" si="7"/>
        <v>0.3365705</v>
      </c>
      <c r="Y39" s="379">
        <f t="shared" si="8"/>
        <v>77.760385</v>
      </c>
      <c r="Z39" s="256">
        <f t="shared" si="9"/>
        <v>-8.066250749999995</v>
      </c>
    </row>
    <row r="40" spans="1:26" s="8" customFormat="1" ht="15.75" thickBot="1">
      <c r="A40" s="254" t="s">
        <v>186</v>
      </c>
      <c r="B40" s="380">
        <v>254800</v>
      </c>
      <c r="C40" s="188">
        <v>-2600</v>
      </c>
      <c r="D40" s="196">
        <v>-0.01</v>
      </c>
      <c r="E40" s="198">
        <v>0</v>
      </c>
      <c r="F40" s="192">
        <v>0</v>
      </c>
      <c r="G40" s="196">
        <v>0</v>
      </c>
      <c r="H40" s="190">
        <v>0</v>
      </c>
      <c r="I40" s="193">
        <v>0</v>
      </c>
      <c r="J40" s="196">
        <v>0</v>
      </c>
      <c r="K40" s="187">
        <v>254800</v>
      </c>
      <c r="L40" s="120">
        <v>-2600</v>
      </c>
      <c r="M40" s="199">
        <v>-0.01</v>
      </c>
      <c r="N40" s="202">
        <v>254800</v>
      </c>
      <c r="O40" s="201">
        <f t="shared" si="10"/>
        <v>1</v>
      </c>
      <c r="P40" s="116">
        <f>Volume!K40</f>
        <v>167.15</v>
      </c>
      <c r="Q40" s="73">
        <f>Volume!J40</f>
        <v>164.25</v>
      </c>
      <c r="R40" s="376">
        <f t="shared" si="1"/>
        <v>4.18509</v>
      </c>
      <c r="S40" s="377">
        <f t="shared" si="2"/>
        <v>4.18509</v>
      </c>
      <c r="T40" s="378">
        <f t="shared" si="3"/>
        <v>257400</v>
      </c>
      <c r="U40" s="377">
        <f t="shared" si="4"/>
        <v>-1.0101010101010102</v>
      </c>
      <c r="V40" s="377">
        <f t="shared" si="5"/>
        <v>4.18509</v>
      </c>
      <c r="W40" s="377">
        <f t="shared" si="6"/>
        <v>0</v>
      </c>
      <c r="X40" s="377">
        <f t="shared" si="7"/>
        <v>0</v>
      </c>
      <c r="Y40" s="379">
        <f t="shared" si="8"/>
        <v>4.302441</v>
      </c>
      <c r="Z40" s="256">
        <f t="shared" si="9"/>
        <v>-0.1173510000000002</v>
      </c>
    </row>
    <row r="41" spans="1:28" s="62" customFormat="1" ht="15.75" thickBot="1">
      <c r="A41" s="254" t="s">
        <v>105</v>
      </c>
      <c r="B41" s="189">
        <v>3321000</v>
      </c>
      <c r="C41" s="187">
        <v>246000</v>
      </c>
      <c r="D41" s="195">
        <v>0.08</v>
      </c>
      <c r="E41" s="189">
        <v>67500</v>
      </c>
      <c r="F41" s="120">
        <v>0</v>
      </c>
      <c r="G41" s="195">
        <v>0</v>
      </c>
      <c r="H41" s="189">
        <v>1500</v>
      </c>
      <c r="I41" s="120">
        <v>0</v>
      </c>
      <c r="J41" s="195">
        <v>0</v>
      </c>
      <c r="K41" s="187">
        <v>3390000</v>
      </c>
      <c r="L41" s="120">
        <v>246000</v>
      </c>
      <c r="M41" s="195">
        <v>0.08</v>
      </c>
      <c r="N41" s="200">
        <v>3376500</v>
      </c>
      <c r="O41" s="201">
        <f t="shared" si="10"/>
        <v>0.9960176991150442</v>
      </c>
      <c r="P41" s="116">
        <f>Volume!K41</f>
        <v>248.55</v>
      </c>
      <c r="Q41" s="73">
        <f>Volume!J41</f>
        <v>246.6</v>
      </c>
      <c r="R41" s="376">
        <f t="shared" si="1"/>
        <v>83.5974</v>
      </c>
      <c r="S41" s="377">
        <f t="shared" si="2"/>
        <v>83.26449</v>
      </c>
      <c r="T41" s="378">
        <f t="shared" si="3"/>
        <v>3144000</v>
      </c>
      <c r="U41" s="377">
        <f t="shared" si="4"/>
        <v>7.8244274809160315</v>
      </c>
      <c r="V41" s="377">
        <f t="shared" si="5"/>
        <v>81.89586</v>
      </c>
      <c r="W41" s="377">
        <f t="shared" si="6"/>
        <v>1.66455</v>
      </c>
      <c r="X41" s="377">
        <f t="shared" si="7"/>
        <v>0.03699</v>
      </c>
      <c r="Y41" s="379">
        <f t="shared" si="8"/>
        <v>78.14412</v>
      </c>
      <c r="Z41" s="256">
        <f t="shared" si="9"/>
        <v>5.453279999999992</v>
      </c>
      <c r="AA41" s="83"/>
      <c r="AB41" s="82"/>
    </row>
    <row r="42" spans="1:26" s="8" customFormat="1" ht="15.75" thickBot="1">
      <c r="A42" s="254" t="s">
        <v>160</v>
      </c>
      <c r="B42" s="189">
        <v>2462400</v>
      </c>
      <c r="C42" s="187">
        <v>-41850</v>
      </c>
      <c r="D42" s="195">
        <v>-0.02</v>
      </c>
      <c r="E42" s="189">
        <v>56700</v>
      </c>
      <c r="F42" s="120">
        <v>14850</v>
      </c>
      <c r="G42" s="195">
        <v>0.35</v>
      </c>
      <c r="H42" s="189">
        <v>2700</v>
      </c>
      <c r="I42" s="120">
        <v>1350</v>
      </c>
      <c r="J42" s="195">
        <v>1</v>
      </c>
      <c r="K42" s="187">
        <v>2521800</v>
      </c>
      <c r="L42" s="120">
        <v>-25650</v>
      </c>
      <c r="M42" s="195">
        <v>-0.01</v>
      </c>
      <c r="N42" s="200">
        <v>2519100</v>
      </c>
      <c r="O42" s="201">
        <f t="shared" si="10"/>
        <v>0.9989293361884368</v>
      </c>
      <c r="P42" s="116">
        <f>Volume!K42</f>
        <v>230.5</v>
      </c>
      <c r="Q42" s="73">
        <f>Volume!J42</f>
        <v>229.9</v>
      </c>
      <c r="R42" s="376">
        <f t="shared" si="1"/>
        <v>57.976182</v>
      </c>
      <c r="S42" s="377">
        <f t="shared" si="2"/>
        <v>57.914109</v>
      </c>
      <c r="T42" s="378">
        <f t="shared" si="3"/>
        <v>2547450</v>
      </c>
      <c r="U42" s="377">
        <f t="shared" si="4"/>
        <v>-1.00688924218336</v>
      </c>
      <c r="V42" s="377">
        <f t="shared" si="5"/>
        <v>56.610576</v>
      </c>
      <c r="W42" s="377">
        <f t="shared" si="6"/>
        <v>1.303533</v>
      </c>
      <c r="X42" s="377">
        <f t="shared" si="7"/>
        <v>0.062073</v>
      </c>
      <c r="Y42" s="379">
        <f t="shared" si="8"/>
        <v>58.7187225</v>
      </c>
      <c r="Z42" s="256">
        <f t="shared" si="9"/>
        <v>-0.7425404999999969</v>
      </c>
    </row>
    <row r="43" spans="1:26" s="8" customFormat="1" ht="15.75" thickBot="1">
      <c r="A43" s="254" t="s">
        <v>245</v>
      </c>
      <c r="B43" s="189">
        <v>385500</v>
      </c>
      <c r="C43" s="187">
        <v>5400</v>
      </c>
      <c r="D43" s="195">
        <v>0.01</v>
      </c>
      <c r="E43" s="189">
        <v>0</v>
      </c>
      <c r="F43" s="120">
        <v>0</v>
      </c>
      <c r="G43" s="195">
        <v>0</v>
      </c>
      <c r="H43" s="189">
        <v>0</v>
      </c>
      <c r="I43" s="120">
        <v>0</v>
      </c>
      <c r="J43" s="195">
        <v>0</v>
      </c>
      <c r="K43" s="187">
        <v>385500</v>
      </c>
      <c r="L43" s="120">
        <v>5400</v>
      </c>
      <c r="M43" s="195">
        <v>0.01</v>
      </c>
      <c r="N43" s="200">
        <v>385200</v>
      </c>
      <c r="O43" s="201">
        <f t="shared" si="10"/>
        <v>0.9992217898832685</v>
      </c>
      <c r="P43" s="116">
        <f>Volume!K43</f>
        <v>1018.15</v>
      </c>
      <c r="Q43" s="73">
        <f>Volume!J43</f>
        <v>1026</v>
      </c>
      <c r="R43" s="376">
        <f t="shared" si="1"/>
        <v>39.5523</v>
      </c>
      <c r="S43" s="377">
        <f t="shared" si="2"/>
        <v>39.52152</v>
      </c>
      <c r="T43" s="378">
        <f t="shared" si="3"/>
        <v>380100</v>
      </c>
      <c r="U43" s="377">
        <f t="shared" si="4"/>
        <v>1.420678768745067</v>
      </c>
      <c r="V43" s="377">
        <f t="shared" si="5"/>
        <v>39.5523</v>
      </c>
      <c r="W43" s="377">
        <f t="shared" si="6"/>
        <v>0</v>
      </c>
      <c r="X43" s="377">
        <f t="shared" si="7"/>
        <v>0</v>
      </c>
      <c r="Y43" s="379">
        <f t="shared" si="8"/>
        <v>38.6998815</v>
      </c>
      <c r="Z43" s="256">
        <f t="shared" si="9"/>
        <v>0.852418500000006</v>
      </c>
    </row>
    <row r="44" spans="1:26" s="8" customFormat="1" ht="15.75" thickBot="1">
      <c r="A44" s="254" t="s">
        <v>187</v>
      </c>
      <c r="B44" s="380">
        <v>4020850</v>
      </c>
      <c r="C44" s="188">
        <v>-88500</v>
      </c>
      <c r="D44" s="196">
        <v>-0.02</v>
      </c>
      <c r="E44" s="198">
        <v>171100</v>
      </c>
      <c r="F44" s="192">
        <v>35400</v>
      </c>
      <c r="G44" s="196">
        <v>0.26</v>
      </c>
      <c r="H44" s="190">
        <v>8850</v>
      </c>
      <c r="I44" s="193">
        <v>0</v>
      </c>
      <c r="J44" s="196">
        <v>0</v>
      </c>
      <c r="K44" s="187">
        <v>4200800</v>
      </c>
      <c r="L44" s="120">
        <v>-53100</v>
      </c>
      <c r="M44" s="199">
        <v>-0.01</v>
      </c>
      <c r="N44" s="202">
        <v>4071000</v>
      </c>
      <c r="O44" s="201">
        <f t="shared" si="10"/>
        <v>0.9691011235955056</v>
      </c>
      <c r="P44" s="116">
        <f>Volume!K44</f>
        <v>100.65</v>
      </c>
      <c r="Q44" s="73">
        <f>Volume!J44</f>
        <v>95.3</v>
      </c>
      <c r="R44" s="376">
        <f t="shared" si="1"/>
        <v>40.033624</v>
      </c>
      <c r="S44" s="377">
        <f t="shared" si="2"/>
        <v>38.79663</v>
      </c>
      <c r="T44" s="378">
        <f t="shared" si="3"/>
        <v>4253900</v>
      </c>
      <c r="U44" s="377">
        <f t="shared" si="4"/>
        <v>-1.248266296809986</v>
      </c>
      <c r="V44" s="377">
        <f t="shared" si="5"/>
        <v>38.3187005</v>
      </c>
      <c r="W44" s="377">
        <f t="shared" si="6"/>
        <v>1.630583</v>
      </c>
      <c r="X44" s="377">
        <f t="shared" si="7"/>
        <v>0.0843405</v>
      </c>
      <c r="Y44" s="379">
        <f t="shared" si="8"/>
        <v>42.8155035</v>
      </c>
      <c r="Z44" s="256">
        <f t="shared" si="9"/>
        <v>-2.781879499999995</v>
      </c>
    </row>
    <row r="45" spans="1:28" s="62" customFormat="1" ht="15.75" thickBot="1">
      <c r="A45" s="254" t="s">
        <v>246</v>
      </c>
      <c r="B45" s="189">
        <v>743925</v>
      </c>
      <c r="C45" s="187">
        <v>-31850</v>
      </c>
      <c r="D45" s="195">
        <v>-0.04</v>
      </c>
      <c r="E45" s="189">
        <v>175</v>
      </c>
      <c r="F45" s="120">
        <v>0</v>
      </c>
      <c r="G45" s="195">
        <v>0</v>
      </c>
      <c r="H45" s="189">
        <v>0</v>
      </c>
      <c r="I45" s="120">
        <v>0</v>
      </c>
      <c r="J45" s="195">
        <v>0</v>
      </c>
      <c r="K45" s="187">
        <v>744100</v>
      </c>
      <c r="L45" s="120">
        <v>-31850</v>
      </c>
      <c r="M45" s="195">
        <v>-0.04</v>
      </c>
      <c r="N45" s="200">
        <v>741650</v>
      </c>
      <c r="O45" s="201">
        <f t="shared" si="10"/>
        <v>0.9967074317968015</v>
      </c>
      <c r="P45" s="116">
        <f>Volume!K45</f>
        <v>1959.1</v>
      </c>
      <c r="Q45" s="73">
        <f>Volume!J45</f>
        <v>1901.45</v>
      </c>
      <c r="R45" s="376">
        <f t="shared" si="1"/>
        <v>141.4868945</v>
      </c>
      <c r="S45" s="377">
        <f t="shared" si="2"/>
        <v>141.02103925</v>
      </c>
      <c r="T45" s="378">
        <f t="shared" si="3"/>
        <v>775950</v>
      </c>
      <c r="U45" s="377">
        <f t="shared" si="4"/>
        <v>-4.1046459179070816</v>
      </c>
      <c r="V45" s="377">
        <f t="shared" si="5"/>
        <v>141.453619125</v>
      </c>
      <c r="W45" s="377">
        <f t="shared" si="6"/>
        <v>0.033275375</v>
      </c>
      <c r="X45" s="377">
        <f t="shared" si="7"/>
        <v>0</v>
      </c>
      <c r="Y45" s="379">
        <f t="shared" si="8"/>
        <v>152.0163645</v>
      </c>
      <c r="Z45" s="256">
        <f t="shared" si="9"/>
        <v>-10.529470000000003</v>
      </c>
      <c r="AA45" s="83"/>
      <c r="AB45" s="82"/>
    </row>
    <row r="46" spans="1:28" s="62" customFormat="1" ht="15.75" thickBot="1">
      <c r="A46" s="254" t="s">
        <v>217</v>
      </c>
      <c r="B46" s="189">
        <v>15670875</v>
      </c>
      <c r="C46" s="187">
        <v>-297000</v>
      </c>
      <c r="D46" s="195">
        <v>-0.02</v>
      </c>
      <c r="E46" s="189">
        <v>2602875</v>
      </c>
      <c r="F46" s="120">
        <v>272250</v>
      </c>
      <c r="G46" s="195">
        <v>0.12</v>
      </c>
      <c r="H46" s="189">
        <v>622875</v>
      </c>
      <c r="I46" s="120">
        <v>49500</v>
      </c>
      <c r="J46" s="195">
        <v>0.09</v>
      </c>
      <c r="K46" s="187">
        <v>18896625</v>
      </c>
      <c r="L46" s="120">
        <v>24750</v>
      </c>
      <c r="M46" s="195">
        <v>0</v>
      </c>
      <c r="N46" s="200">
        <v>18356250</v>
      </c>
      <c r="O46" s="201">
        <f t="shared" si="10"/>
        <v>0.9714036236629557</v>
      </c>
      <c r="P46" s="116">
        <f>Volume!K46</f>
        <v>102.65</v>
      </c>
      <c r="Q46" s="73">
        <f>Volume!J46</f>
        <v>100.15</v>
      </c>
      <c r="R46" s="376">
        <f t="shared" si="1"/>
        <v>189.249699375</v>
      </c>
      <c r="S46" s="377">
        <f t="shared" si="2"/>
        <v>183.83784375</v>
      </c>
      <c r="T46" s="378">
        <f t="shared" si="3"/>
        <v>18871875</v>
      </c>
      <c r="U46" s="377">
        <f t="shared" si="4"/>
        <v>0.13114754098360656</v>
      </c>
      <c r="V46" s="377">
        <f t="shared" si="5"/>
        <v>156.943813125</v>
      </c>
      <c r="W46" s="377">
        <f t="shared" si="6"/>
        <v>26.067793125</v>
      </c>
      <c r="X46" s="377">
        <f t="shared" si="7"/>
        <v>6.238093125</v>
      </c>
      <c r="Y46" s="379">
        <f t="shared" si="8"/>
        <v>193.719796875</v>
      </c>
      <c r="Z46" s="256">
        <f t="shared" si="9"/>
        <v>-4.47009749999998</v>
      </c>
      <c r="AA46" s="83"/>
      <c r="AB46" s="82"/>
    </row>
    <row r="47" spans="1:28" s="62" customFormat="1" ht="15.75" thickBot="1">
      <c r="A47" s="254" t="s">
        <v>219</v>
      </c>
      <c r="B47" s="189">
        <v>1158950</v>
      </c>
      <c r="C47" s="187">
        <v>161200</v>
      </c>
      <c r="D47" s="195">
        <v>0.16</v>
      </c>
      <c r="E47" s="189">
        <v>0</v>
      </c>
      <c r="F47" s="120">
        <v>0</v>
      </c>
      <c r="G47" s="195">
        <v>0</v>
      </c>
      <c r="H47" s="189">
        <v>0</v>
      </c>
      <c r="I47" s="120">
        <v>0</v>
      </c>
      <c r="J47" s="195">
        <v>0</v>
      </c>
      <c r="K47" s="187">
        <v>1158950</v>
      </c>
      <c r="L47" s="120">
        <v>161200</v>
      </c>
      <c r="M47" s="195">
        <v>0.16</v>
      </c>
      <c r="N47" s="200">
        <v>1154400</v>
      </c>
      <c r="O47" s="201">
        <f t="shared" si="10"/>
        <v>0.9960740325294447</v>
      </c>
      <c r="P47" s="116">
        <f>Volume!K47</f>
        <v>504.95</v>
      </c>
      <c r="Q47" s="73">
        <f>Volume!J47</f>
        <v>488.45</v>
      </c>
      <c r="R47" s="376">
        <f t="shared" si="1"/>
        <v>56.60891275</v>
      </c>
      <c r="S47" s="377">
        <f t="shared" si="2"/>
        <v>56.386668</v>
      </c>
      <c r="T47" s="378">
        <f t="shared" si="3"/>
        <v>997750</v>
      </c>
      <c r="U47" s="377">
        <f t="shared" si="4"/>
        <v>16.156351791530945</v>
      </c>
      <c r="V47" s="377">
        <f t="shared" si="5"/>
        <v>56.60891275</v>
      </c>
      <c r="W47" s="377">
        <f t="shared" si="6"/>
        <v>0</v>
      </c>
      <c r="X47" s="377">
        <f t="shared" si="7"/>
        <v>0</v>
      </c>
      <c r="Y47" s="379">
        <f t="shared" si="8"/>
        <v>50.38138625</v>
      </c>
      <c r="Z47" s="256">
        <f t="shared" si="9"/>
        <v>6.227526500000003</v>
      </c>
      <c r="AA47" s="83"/>
      <c r="AB47" s="82"/>
    </row>
    <row r="48" spans="1:28" s="62" customFormat="1" ht="15.75" thickBot="1">
      <c r="A48" s="254" t="s">
        <v>4</v>
      </c>
      <c r="B48" s="189">
        <v>627600</v>
      </c>
      <c r="C48" s="187">
        <v>60300</v>
      </c>
      <c r="D48" s="195">
        <v>0.11</v>
      </c>
      <c r="E48" s="189">
        <v>900</v>
      </c>
      <c r="F48" s="120">
        <v>600</v>
      </c>
      <c r="G48" s="195">
        <v>2</v>
      </c>
      <c r="H48" s="189">
        <v>0</v>
      </c>
      <c r="I48" s="120">
        <v>0</v>
      </c>
      <c r="J48" s="195">
        <v>0</v>
      </c>
      <c r="K48" s="187">
        <v>628500</v>
      </c>
      <c r="L48" s="120">
        <v>60900</v>
      </c>
      <c r="M48" s="195">
        <v>0.11</v>
      </c>
      <c r="N48" s="200">
        <v>627000</v>
      </c>
      <c r="O48" s="201">
        <f t="shared" si="10"/>
        <v>0.9976133651551312</v>
      </c>
      <c r="P48" s="116">
        <f>Volume!K48</f>
        <v>1221.1</v>
      </c>
      <c r="Q48" s="73">
        <f>Volume!J48</f>
        <v>1166.5</v>
      </c>
      <c r="R48" s="376">
        <f t="shared" si="1"/>
        <v>73.314525</v>
      </c>
      <c r="S48" s="377">
        <f t="shared" si="2"/>
        <v>73.13955</v>
      </c>
      <c r="T48" s="378">
        <f t="shared" si="3"/>
        <v>567600</v>
      </c>
      <c r="U48" s="377">
        <f t="shared" si="4"/>
        <v>10.729386892177589</v>
      </c>
      <c r="V48" s="377">
        <f t="shared" si="5"/>
        <v>73.20954</v>
      </c>
      <c r="W48" s="377">
        <f t="shared" si="6"/>
        <v>0.104985</v>
      </c>
      <c r="X48" s="377">
        <f t="shared" si="7"/>
        <v>0</v>
      </c>
      <c r="Y48" s="379">
        <f t="shared" si="8"/>
        <v>69.309636</v>
      </c>
      <c r="Z48" s="256">
        <f t="shared" si="9"/>
        <v>4.004889000000006</v>
      </c>
      <c r="AA48" s="83"/>
      <c r="AB48" s="82"/>
    </row>
    <row r="49" spans="1:28" s="62" customFormat="1" ht="15.75" thickBot="1">
      <c r="A49" s="254" t="s">
        <v>95</v>
      </c>
      <c r="B49" s="189">
        <v>1282400</v>
      </c>
      <c r="C49" s="187">
        <v>63200</v>
      </c>
      <c r="D49" s="195">
        <v>0.05</v>
      </c>
      <c r="E49" s="189">
        <v>4400</v>
      </c>
      <c r="F49" s="120">
        <v>0</v>
      </c>
      <c r="G49" s="195">
        <v>0</v>
      </c>
      <c r="H49" s="189">
        <v>800</v>
      </c>
      <c r="I49" s="120">
        <v>0</v>
      </c>
      <c r="J49" s="195">
        <v>0</v>
      </c>
      <c r="K49" s="187">
        <v>1287600</v>
      </c>
      <c r="L49" s="120">
        <v>63200</v>
      </c>
      <c r="M49" s="195">
        <v>0.05</v>
      </c>
      <c r="N49" s="200">
        <v>1286400</v>
      </c>
      <c r="O49" s="201">
        <f t="shared" si="10"/>
        <v>0.9990680335507922</v>
      </c>
      <c r="P49" s="116">
        <f>Volume!K49</f>
        <v>800</v>
      </c>
      <c r="Q49" s="73">
        <f>Volume!J49</f>
        <v>779.3</v>
      </c>
      <c r="R49" s="376">
        <f t="shared" si="1"/>
        <v>100.342668</v>
      </c>
      <c r="S49" s="377">
        <f t="shared" si="2"/>
        <v>100.249152</v>
      </c>
      <c r="T49" s="378">
        <f t="shared" si="3"/>
        <v>1224400</v>
      </c>
      <c r="U49" s="377">
        <f t="shared" si="4"/>
        <v>5.1617118588696504</v>
      </c>
      <c r="V49" s="377">
        <f t="shared" si="5"/>
        <v>99.937432</v>
      </c>
      <c r="W49" s="377">
        <f t="shared" si="6"/>
        <v>0.342892</v>
      </c>
      <c r="X49" s="377">
        <f t="shared" si="7"/>
        <v>0.062344</v>
      </c>
      <c r="Y49" s="379">
        <f t="shared" si="8"/>
        <v>97.952</v>
      </c>
      <c r="Z49" s="256">
        <f t="shared" si="9"/>
        <v>2.390668000000005</v>
      </c>
      <c r="AA49" s="83"/>
      <c r="AB49" s="82"/>
    </row>
    <row r="50" spans="1:28" s="62" customFormat="1" ht="15.75" thickBot="1">
      <c r="A50" s="254" t="s">
        <v>218</v>
      </c>
      <c r="B50" s="189">
        <v>816400</v>
      </c>
      <c r="C50" s="187">
        <v>86000</v>
      </c>
      <c r="D50" s="195">
        <v>0.12</v>
      </c>
      <c r="E50" s="189">
        <v>1200</v>
      </c>
      <c r="F50" s="120">
        <v>0</v>
      </c>
      <c r="G50" s="195">
        <v>0</v>
      </c>
      <c r="H50" s="189">
        <v>0</v>
      </c>
      <c r="I50" s="120">
        <v>0</v>
      </c>
      <c r="J50" s="195">
        <v>0</v>
      </c>
      <c r="K50" s="187">
        <v>817600</v>
      </c>
      <c r="L50" s="120">
        <v>86000</v>
      </c>
      <c r="M50" s="195">
        <v>0.12</v>
      </c>
      <c r="N50" s="200">
        <v>816800</v>
      </c>
      <c r="O50" s="201">
        <f t="shared" si="10"/>
        <v>0.9990215264187867</v>
      </c>
      <c r="P50" s="116">
        <f>Volume!K50</f>
        <v>776.4</v>
      </c>
      <c r="Q50" s="73">
        <f>Volume!J50</f>
        <v>748.15</v>
      </c>
      <c r="R50" s="376">
        <f t="shared" si="1"/>
        <v>61.168744</v>
      </c>
      <c r="S50" s="377">
        <f t="shared" si="2"/>
        <v>61.108892</v>
      </c>
      <c r="T50" s="378">
        <f t="shared" si="3"/>
        <v>731600</v>
      </c>
      <c r="U50" s="377">
        <f t="shared" si="4"/>
        <v>11.755057408419901</v>
      </c>
      <c r="V50" s="377">
        <f t="shared" si="5"/>
        <v>61.078966</v>
      </c>
      <c r="W50" s="377">
        <f t="shared" si="6"/>
        <v>0.089778</v>
      </c>
      <c r="X50" s="377">
        <f t="shared" si="7"/>
        <v>0</v>
      </c>
      <c r="Y50" s="379">
        <f t="shared" si="8"/>
        <v>56.801424</v>
      </c>
      <c r="Z50" s="256">
        <f t="shared" si="9"/>
        <v>4.367319999999999</v>
      </c>
      <c r="AA50" s="83"/>
      <c r="AB50" s="82"/>
    </row>
    <row r="51" spans="1:28" s="62" customFormat="1" ht="15.75" thickBot="1">
      <c r="A51" s="254" t="s">
        <v>5</v>
      </c>
      <c r="B51" s="189">
        <v>16795350</v>
      </c>
      <c r="C51" s="187">
        <v>82940</v>
      </c>
      <c r="D51" s="195">
        <v>0</v>
      </c>
      <c r="E51" s="189">
        <v>1079815</v>
      </c>
      <c r="F51" s="120">
        <v>65395</v>
      </c>
      <c r="G51" s="195">
        <v>0.06</v>
      </c>
      <c r="H51" s="189">
        <v>94105</v>
      </c>
      <c r="I51" s="120">
        <v>7975</v>
      </c>
      <c r="J51" s="195">
        <v>0.09</v>
      </c>
      <c r="K51" s="187">
        <v>17969270</v>
      </c>
      <c r="L51" s="120">
        <v>156310</v>
      </c>
      <c r="M51" s="195">
        <v>0.01</v>
      </c>
      <c r="N51" s="200">
        <v>17926205</v>
      </c>
      <c r="O51" s="201">
        <f t="shared" si="10"/>
        <v>0.9976034084857092</v>
      </c>
      <c r="P51" s="116">
        <f>Volume!K51</f>
        <v>175.2</v>
      </c>
      <c r="Q51" s="73">
        <f>Volume!J51</f>
        <v>168.6</v>
      </c>
      <c r="R51" s="376">
        <f t="shared" si="1"/>
        <v>302.9618922</v>
      </c>
      <c r="S51" s="377">
        <f t="shared" si="2"/>
        <v>302.2358163</v>
      </c>
      <c r="T51" s="378">
        <f t="shared" si="3"/>
        <v>17812960</v>
      </c>
      <c r="U51" s="377">
        <f t="shared" si="4"/>
        <v>0.8775071633237822</v>
      </c>
      <c r="V51" s="377">
        <f t="shared" si="5"/>
        <v>283.169601</v>
      </c>
      <c r="W51" s="377">
        <f t="shared" si="6"/>
        <v>18.2056809</v>
      </c>
      <c r="X51" s="377">
        <f t="shared" si="7"/>
        <v>1.5866103</v>
      </c>
      <c r="Y51" s="379">
        <f t="shared" si="8"/>
        <v>312.0830592</v>
      </c>
      <c r="Z51" s="256">
        <f t="shared" si="9"/>
        <v>-9.121166999999957</v>
      </c>
      <c r="AA51" s="83"/>
      <c r="AB51" s="82"/>
    </row>
    <row r="52" spans="1:28" s="62" customFormat="1" ht="15.75" thickBot="1">
      <c r="A52" s="254" t="s">
        <v>220</v>
      </c>
      <c r="B52" s="189">
        <v>7808000</v>
      </c>
      <c r="C52" s="187">
        <v>416000</v>
      </c>
      <c r="D52" s="195">
        <v>0.06</v>
      </c>
      <c r="E52" s="189">
        <v>876000</v>
      </c>
      <c r="F52" s="120">
        <v>54000</v>
      </c>
      <c r="G52" s="195">
        <v>0.07</v>
      </c>
      <c r="H52" s="189">
        <v>374000</v>
      </c>
      <c r="I52" s="120">
        <v>26000</v>
      </c>
      <c r="J52" s="195">
        <v>0.07</v>
      </c>
      <c r="K52" s="187">
        <v>9058000</v>
      </c>
      <c r="L52" s="120">
        <v>496000</v>
      </c>
      <c r="M52" s="195">
        <v>0.06</v>
      </c>
      <c r="N52" s="200">
        <v>8938000</v>
      </c>
      <c r="O52" s="201">
        <f t="shared" si="10"/>
        <v>0.9867520423934644</v>
      </c>
      <c r="P52" s="116">
        <f>Volume!K52</f>
        <v>242.7</v>
      </c>
      <c r="Q52" s="73">
        <f>Volume!J52</f>
        <v>237.7</v>
      </c>
      <c r="R52" s="376">
        <f t="shared" si="1"/>
        <v>215.30866</v>
      </c>
      <c r="S52" s="377">
        <f t="shared" si="2"/>
        <v>212.45626</v>
      </c>
      <c r="T52" s="378">
        <f t="shared" si="3"/>
        <v>8562000</v>
      </c>
      <c r="U52" s="377">
        <f t="shared" si="4"/>
        <v>5.7930390095772015</v>
      </c>
      <c r="V52" s="377">
        <f t="shared" si="5"/>
        <v>185.59616</v>
      </c>
      <c r="W52" s="377">
        <f t="shared" si="6"/>
        <v>20.82252</v>
      </c>
      <c r="X52" s="377">
        <f t="shared" si="7"/>
        <v>8.88998</v>
      </c>
      <c r="Y52" s="379">
        <f t="shared" si="8"/>
        <v>207.79974</v>
      </c>
      <c r="Z52" s="256">
        <f t="shared" si="9"/>
        <v>7.508919999999989</v>
      </c>
      <c r="AA52" s="83"/>
      <c r="AB52" s="82"/>
    </row>
    <row r="53" spans="1:28" s="62" customFormat="1" ht="15.75" thickBot="1">
      <c r="A53" s="254" t="s">
        <v>221</v>
      </c>
      <c r="B53" s="189">
        <v>1989000</v>
      </c>
      <c r="C53" s="187">
        <v>57200</v>
      </c>
      <c r="D53" s="195">
        <v>0.03</v>
      </c>
      <c r="E53" s="189">
        <v>39000</v>
      </c>
      <c r="F53" s="120">
        <v>4550</v>
      </c>
      <c r="G53" s="195">
        <v>0.13</v>
      </c>
      <c r="H53" s="189">
        <v>650</v>
      </c>
      <c r="I53" s="120">
        <v>650</v>
      </c>
      <c r="J53" s="195">
        <v>0</v>
      </c>
      <c r="K53" s="187">
        <v>2028650</v>
      </c>
      <c r="L53" s="120">
        <v>62400</v>
      </c>
      <c r="M53" s="195">
        <v>0.03</v>
      </c>
      <c r="N53" s="200">
        <v>2024750</v>
      </c>
      <c r="O53" s="201">
        <f t="shared" si="10"/>
        <v>0.9980775392502403</v>
      </c>
      <c r="P53" s="116">
        <f>Volume!K53</f>
        <v>234.55</v>
      </c>
      <c r="Q53" s="73">
        <f>Volume!J53</f>
        <v>223.9</v>
      </c>
      <c r="R53" s="376">
        <f t="shared" si="1"/>
        <v>45.4214735</v>
      </c>
      <c r="S53" s="377">
        <f t="shared" si="2"/>
        <v>45.3341525</v>
      </c>
      <c r="T53" s="378">
        <f t="shared" si="3"/>
        <v>1966250</v>
      </c>
      <c r="U53" s="377">
        <f t="shared" si="4"/>
        <v>3.1735537190082646</v>
      </c>
      <c r="V53" s="377">
        <f t="shared" si="5"/>
        <v>44.53371</v>
      </c>
      <c r="W53" s="377">
        <f t="shared" si="6"/>
        <v>0.87321</v>
      </c>
      <c r="X53" s="377">
        <f t="shared" si="7"/>
        <v>0.0145535</v>
      </c>
      <c r="Y53" s="379">
        <f t="shared" si="8"/>
        <v>46.11839375</v>
      </c>
      <c r="Z53" s="256">
        <f t="shared" si="9"/>
        <v>-0.6969202500000051</v>
      </c>
      <c r="AA53" s="83"/>
      <c r="AB53" s="82"/>
    </row>
    <row r="54" spans="1:28" s="62" customFormat="1" ht="15.75" thickBot="1">
      <c r="A54" s="254" t="s">
        <v>59</v>
      </c>
      <c r="B54" s="189">
        <v>358200</v>
      </c>
      <c r="C54" s="187">
        <v>-35400</v>
      </c>
      <c r="D54" s="195">
        <v>-0.09</v>
      </c>
      <c r="E54" s="189">
        <v>1800</v>
      </c>
      <c r="F54" s="120">
        <v>0</v>
      </c>
      <c r="G54" s="195">
        <v>0</v>
      </c>
      <c r="H54" s="189">
        <v>0</v>
      </c>
      <c r="I54" s="120">
        <v>0</v>
      </c>
      <c r="J54" s="195">
        <v>0</v>
      </c>
      <c r="K54" s="187">
        <v>360000</v>
      </c>
      <c r="L54" s="120">
        <v>-35400</v>
      </c>
      <c r="M54" s="195">
        <v>-0.09</v>
      </c>
      <c r="N54" s="200">
        <v>358200</v>
      </c>
      <c r="O54" s="201">
        <f t="shared" si="10"/>
        <v>0.995</v>
      </c>
      <c r="P54" s="116">
        <f>Volume!K54</f>
        <v>1184.45</v>
      </c>
      <c r="Q54" s="73">
        <f>Volume!J54</f>
        <v>1136.85</v>
      </c>
      <c r="R54" s="376">
        <f t="shared" si="1"/>
        <v>40.92659999999999</v>
      </c>
      <c r="S54" s="377">
        <f t="shared" si="2"/>
        <v>40.72196699999999</v>
      </c>
      <c r="T54" s="378">
        <f t="shared" si="3"/>
        <v>395400</v>
      </c>
      <c r="U54" s="377">
        <f t="shared" si="4"/>
        <v>-8.952959028831563</v>
      </c>
      <c r="V54" s="377">
        <f t="shared" si="5"/>
        <v>40.72196699999999</v>
      </c>
      <c r="W54" s="377">
        <f t="shared" si="6"/>
        <v>0.20463299999999998</v>
      </c>
      <c r="X54" s="377">
        <f t="shared" si="7"/>
        <v>0</v>
      </c>
      <c r="Y54" s="379">
        <f t="shared" si="8"/>
        <v>46.833153</v>
      </c>
      <c r="Z54" s="256">
        <f t="shared" si="9"/>
        <v>-5.9065530000000095</v>
      </c>
      <c r="AA54" s="83"/>
      <c r="AB54" s="82"/>
    </row>
    <row r="55" spans="1:28" s="62" customFormat="1" ht="15.75" thickBot="1">
      <c r="A55" s="254" t="s">
        <v>222</v>
      </c>
      <c r="B55" s="189">
        <v>3295600</v>
      </c>
      <c r="C55" s="187">
        <v>39200</v>
      </c>
      <c r="D55" s="195">
        <v>0.01</v>
      </c>
      <c r="E55" s="189">
        <v>90300</v>
      </c>
      <c r="F55" s="120">
        <v>17500</v>
      </c>
      <c r="G55" s="195">
        <v>0.24</v>
      </c>
      <c r="H55" s="189">
        <v>8400</v>
      </c>
      <c r="I55" s="120">
        <v>2800</v>
      </c>
      <c r="J55" s="195">
        <v>0.5</v>
      </c>
      <c r="K55" s="187">
        <v>3394300</v>
      </c>
      <c r="L55" s="120">
        <v>59500</v>
      </c>
      <c r="M55" s="195">
        <v>0.02</v>
      </c>
      <c r="N55" s="200">
        <v>3355800</v>
      </c>
      <c r="O55" s="201">
        <f t="shared" si="10"/>
        <v>0.9886574551453908</v>
      </c>
      <c r="P55" s="116">
        <f>Volume!K55</f>
        <v>485.55</v>
      </c>
      <c r="Q55" s="73">
        <f>Volume!J55</f>
        <v>498.95</v>
      </c>
      <c r="R55" s="376">
        <f t="shared" si="1"/>
        <v>169.3585985</v>
      </c>
      <c r="S55" s="377">
        <f t="shared" si="2"/>
        <v>167.437641</v>
      </c>
      <c r="T55" s="378">
        <f t="shared" si="3"/>
        <v>3334800</v>
      </c>
      <c r="U55" s="377">
        <f t="shared" si="4"/>
        <v>1.7842149454240133</v>
      </c>
      <c r="V55" s="377">
        <f t="shared" si="5"/>
        <v>164.433962</v>
      </c>
      <c r="W55" s="377">
        <f t="shared" si="6"/>
        <v>4.5055185</v>
      </c>
      <c r="X55" s="377">
        <f t="shared" si="7"/>
        <v>0.419118</v>
      </c>
      <c r="Y55" s="379">
        <f t="shared" si="8"/>
        <v>161.921214</v>
      </c>
      <c r="Z55" s="256">
        <f t="shared" si="9"/>
        <v>7.437384500000007</v>
      </c>
      <c r="AA55" s="83"/>
      <c r="AB55" s="82"/>
    </row>
    <row r="56" spans="1:26" s="8" customFormat="1" ht="15.75" thickBot="1">
      <c r="A56" s="254" t="s">
        <v>162</v>
      </c>
      <c r="B56" s="189">
        <v>12427200</v>
      </c>
      <c r="C56" s="187">
        <v>-436800</v>
      </c>
      <c r="D56" s="195">
        <v>-0.03</v>
      </c>
      <c r="E56" s="189">
        <v>1557600</v>
      </c>
      <c r="F56" s="120">
        <v>172800</v>
      </c>
      <c r="G56" s="195">
        <v>0.12</v>
      </c>
      <c r="H56" s="189">
        <v>74400</v>
      </c>
      <c r="I56" s="120">
        <v>9600</v>
      </c>
      <c r="J56" s="195">
        <v>0.15</v>
      </c>
      <c r="K56" s="187">
        <v>14059200</v>
      </c>
      <c r="L56" s="120">
        <v>-254400</v>
      </c>
      <c r="M56" s="195">
        <v>-0.02</v>
      </c>
      <c r="N56" s="200">
        <v>14006400</v>
      </c>
      <c r="O56" s="201">
        <f t="shared" si="10"/>
        <v>0.99624445203141</v>
      </c>
      <c r="P56" s="116">
        <f>Volume!K56</f>
        <v>57.05</v>
      </c>
      <c r="Q56" s="73">
        <f>Volume!J56</f>
        <v>55.2</v>
      </c>
      <c r="R56" s="376">
        <f t="shared" si="1"/>
        <v>77.606784</v>
      </c>
      <c r="S56" s="377">
        <f t="shared" si="2"/>
        <v>77.315328</v>
      </c>
      <c r="T56" s="378">
        <f t="shared" si="3"/>
        <v>14313600</v>
      </c>
      <c r="U56" s="377">
        <f t="shared" si="4"/>
        <v>-1.7773306505700872</v>
      </c>
      <c r="V56" s="377">
        <f t="shared" si="5"/>
        <v>68.598144</v>
      </c>
      <c r="W56" s="377">
        <f t="shared" si="6"/>
        <v>8.597952</v>
      </c>
      <c r="X56" s="377">
        <f t="shared" si="7"/>
        <v>0.410688</v>
      </c>
      <c r="Y56" s="379">
        <f t="shared" si="8"/>
        <v>81.659088</v>
      </c>
      <c r="Z56" s="256">
        <f t="shared" si="9"/>
        <v>-4.052303999999992</v>
      </c>
    </row>
    <row r="57" spans="1:26" s="8" customFormat="1" ht="15.75" thickBot="1">
      <c r="A57" s="254" t="s">
        <v>206</v>
      </c>
      <c r="B57" s="189">
        <v>11375200</v>
      </c>
      <c r="C57" s="187">
        <v>53100</v>
      </c>
      <c r="D57" s="195">
        <v>0</v>
      </c>
      <c r="E57" s="189">
        <v>1386500</v>
      </c>
      <c r="F57" s="120">
        <v>29500</v>
      </c>
      <c r="G57" s="195">
        <v>0.02</v>
      </c>
      <c r="H57" s="189">
        <v>41300</v>
      </c>
      <c r="I57" s="120">
        <v>0</v>
      </c>
      <c r="J57" s="195">
        <v>0</v>
      </c>
      <c r="K57" s="187">
        <v>12803000</v>
      </c>
      <c r="L57" s="120">
        <v>82600</v>
      </c>
      <c r="M57" s="195">
        <v>0.01</v>
      </c>
      <c r="N57" s="200">
        <v>12679100</v>
      </c>
      <c r="O57" s="201">
        <f>N57/K57</f>
        <v>0.9903225806451613</v>
      </c>
      <c r="P57" s="116">
        <f>Volume!K57</f>
        <v>54.8</v>
      </c>
      <c r="Q57" s="73">
        <f>Volume!J57</f>
        <v>53.15</v>
      </c>
      <c r="R57" s="376">
        <f t="shared" si="1"/>
        <v>68.047945</v>
      </c>
      <c r="S57" s="377">
        <f t="shared" si="2"/>
        <v>67.3894165</v>
      </c>
      <c r="T57" s="378">
        <f t="shared" si="3"/>
        <v>12720400</v>
      </c>
      <c r="U57" s="377">
        <f t="shared" si="4"/>
        <v>0.6493506493506493</v>
      </c>
      <c r="V57" s="377">
        <f t="shared" si="5"/>
        <v>60.459188</v>
      </c>
      <c r="W57" s="377">
        <f t="shared" si="6"/>
        <v>7.3692475</v>
      </c>
      <c r="X57" s="377">
        <f t="shared" si="7"/>
        <v>0.2195095</v>
      </c>
      <c r="Y57" s="379">
        <f t="shared" si="8"/>
        <v>69.707792</v>
      </c>
      <c r="Z57" s="256">
        <f t="shared" si="9"/>
        <v>-1.6598469999999992</v>
      </c>
    </row>
    <row r="58" spans="1:26" s="8" customFormat="1" ht="15.75" thickBot="1">
      <c r="A58" s="254" t="s">
        <v>197</v>
      </c>
      <c r="B58" s="380">
        <v>48604500</v>
      </c>
      <c r="C58" s="188">
        <v>-456750</v>
      </c>
      <c r="D58" s="196">
        <v>-0.01</v>
      </c>
      <c r="E58" s="198">
        <v>9324000</v>
      </c>
      <c r="F58" s="192">
        <v>425250</v>
      </c>
      <c r="G58" s="196">
        <v>0.05</v>
      </c>
      <c r="H58" s="190">
        <v>1937250</v>
      </c>
      <c r="I58" s="193">
        <v>283500</v>
      </c>
      <c r="J58" s="196">
        <v>0.17</v>
      </c>
      <c r="K58" s="187">
        <v>59865750</v>
      </c>
      <c r="L58" s="120">
        <v>252000</v>
      </c>
      <c r="M58" s="199">
        <v>0</v>
      </c>
      <c r="N58" s="202">
        <v>59062500</v>
      </c>
      <c r="O58" s="201">
        <f t="shared" si="10"/>
        <v>0.9865824782951855</v>
      </c>
      <c r="P58" s="116">
        <f>Volume!K58</f>
        <v>8.9</v>
      </c>
      <c r="Q58" s="73">
        <f>Volume!J58</f>
        <v>8.6</v>
      </c>
      <c r="R58" s="376">
        <f t="shared" si="1"/>
        <v>51.484545</v>
      </c>
      <c r="S58" s="377">
        <f t="shared" si="2"/>
        <v>50.79375</v>
      </c>
      <c r="T58" s="378">
        <f t="shared" si="3"/>
        <v>59613750</v>
      </c>
      <c r="U58" s="377">
        <f t="shared" si="4"/>
        <v>0.42272126816380445</v>
      </c>
      <c r="V58" s="377">
        <f t="shared" si="5"/>
        <v>41.79987</v>
      </c>
      <c r="W58" s="377">
        <f t="shared" si="6"/>
        <v>8.01864</v>
      </c>
      <c r="X58" s="377">
        <f t="shared" si="7"/>
        <v>1.666035</v>
      </c>
      <c r="Y58" s="379">
        <f t="shared" si="8"/>
        <v>53.0562375</v>
      </c>
      <c r="Z58" s="256">
        <f t="shared" si="9"/>
        <v>-1.5716925000000046</v>
      </c>
    </row>
    <row r="59" spans="1:26" s="8" customFormat="1" ht="15.75" thickBot="1">
      <c r="A59" s="254" t="s">
        <v>163</v>
      </c>
      <c r="B59" s="189">
        <v>724850</v>
      </c>
      <c r="C59" s="187">
        <v>-40600</v>
      </c>
      <c r="D59" s="195">
        <v>-0.05</v>
      </c>
      <c r="E59" s="189">
        <v>700</v>
      </c>
      <c r="F59" s="120">
        <v>350</v>
      </c>
      <c r="G59" s="195">
        <v>1</v>
      </c>
      <c r="H59" s="189">
        <v>0</v>
      </c>
      <c r="I59" s="120">
        <v>0</v>
      </c>
      <c r="J59" s="195">
        <v>0</v>
      </c>
      <c r="K59" s="187">
        <v>725550</v>
      </c>
      <c r="L59" s="120">
        <v>-40250</v>
      </c>
      <c r="M59" s="195">
        <v>-0.05</v>
      </c>
      <c r="N59" s="200">
        <v>724850</v>
      </c>
      <c r="O59" s="201">
        <f t="shared" si="10"/>
        <v>0.9990352146647371</v>
      </c>
      <c r="P59" s="116">
        <f>Volume!K59</f>
        <v>1175.55</v>
      </c>
      <c r="Q59" s="73">
        <f>Volume!J59</f>
        <v>1142.1</v>
      </c>
      <c r="R59" s="376">
        <f t="shared" si="1"/>
        <v>82.86506549999999</v>
      </c>
      <c r="S59" s="377">
        <f t="shared" si="2"/>
        <v>82.78511849999998</v>
      </c>
      <c r="T59" s="378">
        <f t="shared" si="3"/>
        <v>765800</v>
      </c>
      <c r="U59" s="377">
        <f t="shared" si="4"/>
        <v>-5.255941499085924</v>
      </c>
      <c r="V59" s="377">
        <f t="shared" si="5"/>
        <v>82.78511849999998</v>
      </c>
      <c r="W59" s="377">
        <f t="shared" si="6"/>
        <v>0.07994699999999999</v>
      </c>
      <c r="X59" s="377">
        <f t="shared" si="7"/>
        <v>0</v>
      </c>
      <c r="Y59" s="379">
        <f t="shared" si="8"/>
        <v>90.023619</v>
      </c>
      <c r="Z59" s="256">
        <f t="shared" si="9"/>
        <v>-7.158553500000011</v>
      </c>
    </row>
    <row r="60" spans="1:26" s="8" customFormat="1" ht="15.75" thickBot="1">
      <c r="A60" s="254" t="s">
        <v>198</v>
      </c>
      <c r="B60" s="380">
        <v>6800500</v>
      </c>
      <c r="C60" s="188">
        <v>-2302600</v>
      </c>
      <c r="D60" s="196">
        <v>-0.25</v>
      </c>
      <c r="E60" s="198">
        <v>1012100</v>
      </c>
      <c r="F60" s="192">
        <v>304500</v>
      </c>
      <c r="G60" s="196">
        <v>0.43</v>
      </c>
      <c r="H60" s="190">
        <v>304500</v>
      </c>
      <c r="I60" s="193">
        <v>107300</v>
      </c>
      <c r="J60" s="196">
        <v>0.54</v>
      </c>
      <c r="K60" s="187">
        <v>8117100</v>
      </c>
      <c r="L60" s="120">
        <v>-1890800</v>
      </c>
      <c r="M60" s="199">
        <v>-0.19</v>
      </c>
      <c r="N60" s="202">
        <v>8062000</v>
      </c>
      <c r="O60" s="201">
        <f t="shared" si="10"/>
        <v>0.9932118613790639</v>
      </c>
      <c r="P60" s="116">
        <f>Volume!K60</f>
        <v>161.3</v>
      </c>
      <c r="Q60" s="73">
        <f>Volume!J60</f>
        <v>164.5</v>
      </c>
      <c r="R60" s="376">
        <f t="shared" si="1"/>
        <v>133.526295</v>
      </c>
      <c r="S60" s="377">
        <f t="shared" si="2"/>
        <v>132.6199</v>
      </c>
      <c r="T60" s="378">
        <f t="shared" si="3"/>
        <v>10007900</v>
      </c>
      <c r="U60" s="377">
        <f t="shared" si="4"/>
        <v>-18.89307447116778</v>
      </c>
      <c r="V60" s="377">
        <f t="shared" si="5"/>
        <v>111.868225</v>
      </c>
      <c r="W60" s="377">
        <f t="shared" si="6"/>
        <v>16.649045</v>
      </c>
      <c r="X60" s="377">
        <f t="shared" si="7"/>
        <v>5.009025</v>
      </c>
      <c r="Y60" s="379">
        <f t="shared" si="8"/>
        <v>161.427427</v>
      </c>
      <c r="Z60" s="256">
        <f t="shared" si="9"/>
        <v>-27.90113199999999</v>
      </c>
    </row>
    <row r="61" spans="1:26" s="8" customFormat="1" ht="15.75" thickBot="1">
      <c r="A61" s="254" t="s">
        <v>188</v>
      </c>
      <c r="B61" s="380">
        <v>7230300</v>
      </c>
      <c r="C61" s="188">
        <v>-69300</v>
      </c>
      <c r="D61" s="196">
        <v>-0.01</v>
      </c>
      <c r="E61" s="198">
        <v>123200</v>
      </c>
      <c r="F61" s="192">
        <v>7700</v>
      </c>
      <c r="G61" s="196">
        <v>0.07</v>
      </c>
      <c r="H61" s="190">
        <v>0</v>
      </c>
      <c r="I61" s="193">
        <v>0</v>
      </c>
      <c r="J61" s="196">
        <v>0</v>
      </c>
      <c r="K61" s="187">
        <v>7353500</v>
      </c>
      <c r="L61" s="120">
        <v>-61600</v>
      </c>
      <c r="M61" s="199">
        <v>-0.01</v>
      </c>
      <c r="N61" s="202">
        <v>7330400</v>
      </c>
      <c r="O61" s="201">
        <f t="shared" si="10"/>
        <v>0.9968586387434555</v>
      </c>
      <c r="P61" s="116">
        <f>Volume!K61</f>
        <v>33.8</v>
      </c>
      <c r="Q61" s="73">
        <f>Volume!J61</f>
        <v>32.3</v>
      </c>
      <c r="R61" s="376">
        <f t="shared" si="1"/>
        <v>23.751804999999997</v>
      </c>
      <c r="S61" s="377">
        <f t="shared" si="2"/>
        <v>23.677191999999998</v>
      </c>
      <c r="T61" s="378">
        <f t="shared" si="3"/>
        <v>7415100</v>
      </c>
      <c r="U61" s="377">
        <f t="shared" si="4"/>
        <v>-0.8307372793354102</v>
      </c>
      <c r="V61" s="377">
        <f t="shared" si="5"/>
        <v>23.353868999999996</v>
      </c>
      <c r="W61" s="377">
        <f t="shared" si="6"/>
        <v>0.39793599999999996</v>
      </c>
      <c r="X61" s="377">
        <f t="shared" si="7"/>
        <v>0</v>
      </c>
      <c r="Y61" s="379">
        <f t="shared" si="8"/>
        <v>25.063037999999995</v>
      </c>
      <c r="Z61" s="256">
        <f t="shared" si="9"/>
        <v>-1.3112329999999979</v>
      </c>
    </row>
    <row r="62" spans="1:28" s="62" customFormat="1" ht="15.75" thickBot="1">
      <c r="A62" s="254" t="s">
        <v>223</v>
      </c>
      <c r="B62" s="189">
        <v>989300</v>
      </c>
      <c r="C62" s="187">
        <v>19500</v>
      </c>
      <c r="D62" s="195">
        <v>0.02</v>
      </c>
      <c r="E62" s="189">
        <v>166500</v>
      </c>
      <c r="F62" s="120">
        <v>10400</v>
      </c>
      <c r="G62" s="195">
        <v>0.07</v>
      </c>
      <c r="H62" s="189">
        <v>22900</v>
      </c>
      <c r="I62" s="120">
        <v>3100</v>
      </c>
      <c r="J62" s="195">
        <v>0.16</v>
      </c>
      <c r="K62" s="187">
        <v>1178700</v>
      </c>
      <c r="L62" s="120">
        <v>33000</v>
      </c>
      <c r="M62" s="195">
        <v>0.03</v>
      </c>
      <c r="N62" s="200">
        <v>1173100</v>
      </c>
      <c r="O62" s="201">
        <f t="shared" si="10"/>
        <v>0.9952490031390515</v>
      </c>
      <c r="P62" s="116">
        <f>Volume!K62</f>
        <v>3163.85</v>
      </c>
      <c r="Q62" s="73">
        <f>Volume!J62</f>
        <v>3105</v>
      </c>
      <c r="R62" s="376">
        <f t="shared" si="1"/>
        <v>365.98635</v>
      </c>
      <c r="S62" s="377">
        <f t="shared" si="2"/>
        <v>364.24755</v>
      </c>
      <c r="T62" s="378">
        <f t="shared" si="3"/>
        <v>1145700</v>
      </c>
      <c r="U62" s="377">
        <f t="shared" si="4"/>
        <v>2.880335166273894</v>
      </c>
      <c r="V62" s="377">
        <f t="shared" si="5"/>
        <v>307.17765</v>
      </c>
      <c r="W62" s="377">
        <f t="shared" si="6"/>
        <v>51.69825</v>
      </c>
      <c r="X62" s="377">
        <f t="shared" si="7"/>
        <v>7.11045</v>
      </c>
      <c r="Y62" s="379">
        <f t="shared" si="8"/>
        <v>362.4822945</v>
      </c>
      <c r="Z62" s="256">
        <f t="shared" si="9"/>
        <v>3.5040554999999927</v>
      </c>
      <c r="AA62" s="83"/>
      <c r="AB62" s="82"/>
    </row>
    <row r="63" spans="1:26" s="8" customFormat="1" ht="15.75" thickBot="1">
      <c r="A63" s="254" t="s">
        <v>164</v>
      </c>
      <c r="B63" s="189">
        <v>772900</v>
      </c>
      <c r="C63" s="187">
        <v>-5900</v>
      </c>
      <c r="D63" s="195">
        <v>-0.01</v>
      </c>
      <c r="E63" s="189">
        <v>2950</v>
      </c>
      <c r="F63" s="120">
        <v>0</v>
      </c>
      <c r="G63" s="195">
        <v>0</v>
      </c>
      <c r="H63" s="189">
        <v>0</v>
      </c>
      <c r="I63" s="120">
        <v>0</v>
      </c>
      <c r="J63" s="195">
        <v>0</v>
      </c>
      <c r="K63" s="187">
        <v>775850</v>
      </c>
      <c r="L63" s="120">
        <v>-5900</v>
      </c>
      <c r="M63" s="195">
        <v>-0.01</v>
      </c>
      <c r="N63" s="200">
        <v>775850</v>
      </c>
      <c r="O63" s="201">
        <f t="shared" si="10"/>
        <v>1</v>
      </c>
      <c r="P63" s="116">
        <f>Volume!K63</f>
        <v>85.2</v>
      </c>
      <c r="Q63" s="73">
        <f>Volume!J63</f>
        <v>83.1</v>
      </c>
      <c r="R63" s="376">
        <f t="shared" si="1"/>
        <v>6.447313499999999</v>
      </c>
      <c r="S63" s="377">
        <f t="shared" si="2"/>
        <v>6.447313499999999</v>
      </c>
      <c r="T63" s="378">
        <f t="shared" si="3"/>
        <v>781750</v>
      </c>
      <c r="U63" s="377">
        <f t="shared" si="4"/>
        <v>-0.7547169811320755</v>
      </c>
      <c r="V63" s="377">
        <f t="shared" si="5"/>
        <v>6.4227989999999995</v>
      </c>
      <c r="W63" s="377">
        <f t="shared" si="6"/>
        <v>0.024514499999999998</v>
      </c>
      <c r="X63" s="377">
        <f t="shared" si="7"/>
        <v>0</v>
      </c>
      <c r="Y63" s="379">
        <f t="shared" si="8"/>
        <v>6.66051</v>
      </c>
      <c r="Z63" s="256">
        <f t="shared" si="9"/>
        <v>-0.21319650000000134</v>
      </c>
    </row>
    <row r="64" spans="1:28" s="62" customFormat="1" ht="15.75" thickBot="1">
      <c r="A64" s="254" t="s">
        <v>106</v>
      </c>
      <c r="B64" s="189">
        <v>418800</v>
      </c>
      <c r="C64" s="187">
        <v>-21000</v>
      </c>
      <c r="D64" s="195">
        <v>-0.05</v>
      </c>
      <c r="E64" s="189">
        <v>1200</v>
      </c>
      <c r="F64" s="120">
        <v>0</v>
      </c>
      <c r="G64" s="195">
        <v>0</v>
      </c>
      <c r="H64" s="189">
        <v>0</v>
      </c>
      <c r="I64" s="120">
        <v>0</v>
      </c>
      <c r="J64" s="195">
        <v>0</v>
      </c>
      <c r="K64" s="187">
        <v>420000</v>
      </c>
      <c r="L64" s="120">
        <v>-21000</v>
      </c>
      <c r="M64" s="195">
        <v>-0.05</v>
      </c>
      <c r="N64" s="200">
        <v>405000</v>
      </c>
      <c r="O64" s="201">
        <f t="shared" si="10"/>
        <v>0.9642857142857143</v>
      </c>
      <c r="P64" s="116">
        <f>Volume!K64</f>
        <v>421.95</v>
      </c>
      <c r="Q64" s="73">
        <f>Volume!J64</f>
        <v>408.5</v>
      </c>
      <c r="R64" s="376">
        <f t="shared" si="1"/>
        <v>17.157</v>
      </c>
      <c r="S64" s="377">
        <f t="shared" si="2"/>
        <v>16.54425</v>
      </c>
      <c r="T64" s="378">
        <f t="shared" si="3"/>
        <v>441000</v>
      </c>
      <c r="U64" s="377">
        <f t="shared" si="4"/>
        <v>-4.761904761904762</v>
      </c>
      <c r="V64" s="377">
        <f t="shared" si="5"/>
        <v>17.10798</v>
      </c>
      <c r="W64" s="377">
        <f t="shared" si="6"/>
        <v>0.04902</v>
      </c>
      <c r="X64" s="377">
        <f t="shared" si="7"/>
        <v>0</v>
      </c>
      <c r="Y64" s="379">
        <f t="shared" si="8"/>
        <v>18.607995</v>
      </c>
      <c r="Z64" s="256">
        <f t="shared" si="9"/>
        <v>-1.450994999999999</v>
      </c>
      <c r="AA64" s="83"/>
      <c r="AB64" s="82"/>
    </row>
    <row r="65" spans="1:28" s="62" customFormat="1" ht="15.75" thickBot="1">
      <c r="A65" s="254" t="s">
        <v>50</v>
      </c>
      <c r="B65" s="189">
        <v>12575200</v>
      </c>
      <c r="C65" s="187">
        <v>-376200</v>
      </c>
      <c r="D65" s="195">
        <v>-0.03</v>
      </c>
      <c r="E65" s="189">
        <v>963600</v>
      </c>
      <c r="F65" s="120">
        <v>110000</v>
      </c>
      <c r="G65" s="195">
        <v>0.13</v>
      </c>
      <c r="H65" s="189">
        <v>204600</v>
      </c>
      <c r="I65" s="120">
        <v>66000</v>
      </c>
      <c r="J65" s="195">
        <v>0.48</v>
      </c>
      <c r="K65" s="187">
        <v>13743400</v>
      </c>
      <c r="L65" s="120">
        <v>-200200</v>
      </c>
      <c r="M65" s="195">
        <v>-0.01</v>
      </c>
      <c r="N65" s="200">
        <v>13703800</v>
      </c>
      <c r="O65" s="201">
        <f t="shared" si="10"/>
        <v>0.9971186169361294</v>
      </c>
      <c r="P65" s="116">
        <f>Volume!K65</f>
        <v>260.65</v>
      </c>
      <c r="Q65" s="73">
        <f>Volume!J65</f>
        <v>249.6</v>
      </c>
      <c r="R65" s="376">
        <f t="shared" si="1"/>
        <v>343.035264</v>
      </c>
      <c r="S65" s="377">
        <f t="shared" si="2"/>
        <v>342.046848</v>
      </c>
      <c r="T65" s="378">
        <f t="shared" si="3"/>
        <v>13943600</v>
      </c>
      <c r="U65" s="377">
        <f t="shared" si="4"/>
        <v>-1.4357841590407068</v>
      </c>
      <c r="V65" s="377">
        <f t="shared" si="5"/>
        <v>313.876992</v>
      </c>
      <c r="W65" s="377">
        <f t="shared" si="6"/>
        <v>24.051456</v>
      </c>
      <c r="X65" s="377">
        <f t="shared" si="7"/>
        <v>5.106816</v>
      </c>
      <c r="Y65" s="379">
        <f t="shared" si="8"/>
        <v>363.43993399999994</v>
      </c>
      <c r="Z65" s="256">
        <f t="shared" si="9"/>
        <v>-20.404669999999953</v>
      </c>
      <c r="AA65" s="83"/>
      <c r="AB65" s="82"/>
    </row>
    <row r="66" spans="1:28" s="62" customFormat="1" ht="15.75" thickBot="1">
      <c r="A66" s="254" t="s">
        <v>6</v>
      </c>
      <c r="B66" s="189">
        <v>10255500</v>
      </c>
      <c r="C66" s="187">
        <v>933750</v>
      </c>
      <c r="D66" s="195">
        <v>0.1</v>
      </c>
      <c r="E66" s="189">
        <v>1599750</v>
      </c>
      <c r="F66" s="120">
        <v>281250</v>
      </c>
      <c r="G66" s="195">
        <v>0.21</v>
      </c>
      <c r="H66" s="189">
        <v>173250</v>
      </c>
      <c r="I66" s="120">
        <v>4500</v>
      </c>
      <c r="J66" s="195">
        <v>0.03</v>
      </c>
      <c r="K66" s="187">
        <v>12028500</v>
      </c>
      <c r="L66" s="120">
        <v>1219500</v>
      </c>
      <c r="M66" s="195">
        <v>0.11</v>
      </c>
      <c r="N66" s="200">
        <v>11934000</v>
      </c>
      <c r="O66" s="201">
        <f t="shared" si="10"/>
        <v>0.9921436588103255</v>
      </c>
      <c r="P66" s="116">
        <f>Volume!K66</f>
        <v>181.55</v>
      </c>
      <c r="Q66" s="73">
        <f>Volume!J66</f>
        <v>175.1</v>
      </c>
      <c r="R66" s="376">
        <f t="shared" si="1"/>
        <v>210.619035</v>
      </c>
      <c r="S66" s="377">
        <f t="shared" si="2"/>
        <v>208.96434</v>
      </c>
      <c r="T66" s="378">
        <f t="shared" si="3"/>
        <v>10809000</v>
      </c>
      <c r="U66" s="377">
        <f t="shared" si="4"/>
        <v>11.282264779350541</v>
      </c>
      <c r="V66" s="377">
        <f t="shared" si="5"/>
        <v>179.573805</v>
      </c>
      <c r="W66" s="377">
        <f t="shared" si="6"/>
        <v>28.0116225</v>
      </c>
      <c r="X66" s="377">
        <f t="shared" si="7"/>
        <v>3.0336075</v>
      </c>
      <c r="Y66" s="379">
        <f t="shared" si="8"/>
        <v>196.23739500000002</v>
      </c>
      <c r="Z66" s="256">
        <f t="shared" si="9"/>
        <v>14.381639999999976</v>
      </c>
      <c r="AA66" s="83"/>
      <c r="AB66" s="82"/>
    </row>
    <row r="67" spans="1:26" s="8" customFormat="1" ht="15.75" thickBot="1">
      <c r="A67" s="254" t="s">
        <v>199</v>
      </c>
      <c r="B67" s="380">
        <v>772400</v>
      </c>
      <c r="C67" s="188">
        <v>-22000</v>
      </c>
      <c r="D67" s="196">
        <v>-0.03</v>
      </c>
      <c r="E67" s="198">
        <v>25200</v>
      </c>
      <c r="F67" s="192">
        <v>6400</v>
      </c>
      <c r="G67" s="196">
        <v>0.34</v>
      </c>
      <c r="H67" s="190">
        <v>800</v>
      </c>
      <c r="I67" s="193">
        <v>800</v>
      </c>
      <c r="J67" s="196">
        <v>0</v>
      </c>
      <c r="K67" s="187">
        <v>798400</v>
      </c>
      <c r="L67" s="120">
        <v>-14800</v>
      </c>
      <c r="M67" s="199">
        <v>-0.02</v>
      </c>
      <c r="N67" s="202">
        <v>788800</v>
      </c>
      <c r="O67" s="201">
        <f t="shared" si="10"/>
        <v>0.9879759519038076</v>
      </c>
      <c r="P67" s="116">
        <f>Volume!K67</f>
        <v>237.35</v>
      </c>
      <c r="Q67" s="73">
        <f>Volume!J67</f>
        <v>227.25</v>
      </c>
      <c r="R67" s="376">
        <f t="shared" si="1"/>
        <v>18.14364</v>
      </c>
      <c r="S67" s="377">
        <f t="shared" si="2"/>
        <v>17.92548</v>
      </c>
      <c r="T67" s="378">
        <f t="shared" si="3"/>
        <v>813200</v>
      </c>
      <c r="U67" s="377">
        <f t="shared" si="4"/>
        <v>-1.8199704869650761</v>
      </c>
      <c r="V67" s="377">
        <f t="shared" si="5"/>
        <v>17.55279</v>
      </c>
      <c r="W67" s="377">
        <f t="shared" si="6"/>
        <v>0.57267</v>
      </c>
      <c r="X67" s="377">
        <f t="shared" si="7"/>
        <v>0.01818</v>
      </c>
      <c r="Y67" s="379">
        <f t="shared" si="8"/>
        <v>19.301302</v>
      </c>
      <c r="Z67" s="256">
        <f t="shared" si="9"/>
        <v>-1.1576619999999984</v>
      </c>
    </row>
    <row r="68" spans="1:26" s="8" customFormat="1" ht="15.75" thickBot="1">
      <c r="A68" s="254" t="s">
        <v>189</v>
      </c>
      <c r="B68" s="380">
        <v>48000</v>
      </c>
      <c r="C68" s="188">
        <v>600</v>
      </c>
      <c r="D68" s="196">
        <v>0.01</v>
      </c>
      <c r="E68" s="198">
        <v>0</v>
      </c>
      <c r="F68" s="192">
        <v>0</v>
      </c>
      <c r="G68" s="196">
        <v>0</v>
      </c>
      <c r="H68" s="190">
        <v>0</v>
      </c>
      <c r="I68" s="193">
        <v>0</v>
      </c>
      <c r="J68" s="196">
        <v>0</v>
      </c>
      <c r="K68" s="187">
        <v>48000</v>
      </c>
      <c r="L68" s="120">
        <v>600</v>
      </c>
      <c r="M68" s="199">
        <v>0.01</v>
      </c>
      <c r="N68" s="202">
        <v>48000</v>
      </c>
      <c r="O68" s="201">
        <f t="shared" si="10"/>
        <v>1</v>
      </c>
      <c r="P68" s="116">
        <f>Volume!K68</f>
        <v>368.25</v>
      </c>
      <c r="Q68" s="73">
        <f>Volume!J68</f>
        <v>364.8</v>
      </c>
      <c r="R68" s="376">
        <f aca="true" t="shared" si="11" ref="R68:R124">Q68*K68/10000000</f>
        <v>1.75104</v>
      </c>
      <c r="S68" s="377">
        <f aca="true" t="shared" si="12" ref="S68:S124">Q68*N68/10000000</f>
        <v>1.75104</v>
      </c>
      <c r="T68" s="378">
        <f aca="true" t="shared" si="13" ref="T68:T125">K68-L68</f>
        <v>47400</v>
      </c>
      <c r="U68" s="377">
        <f aca="true" t="shared" si="14" ref="U68:U124">L68/T68*100</f>
        <v>1.2658227848101267</v>
      </c>
      <c r="V68" s="377">
        <f aca="true" t="shared" si="15" ref="V68:V124">Q68*B68/10000000</f>
        <v>1.75104</v>
      </c>
      <c r="W68" s="377">
        <f aca="true" t="shared" si="16" ref="W68:W124">Q68*E68/10000000</f>
        <v>0</v>
      </c>
      <c r="X68" s="377">
        <f aca="true" t="shared" si="17" ref="X68:X124">Q68*H68/10000000</f>
        <v>0</v>
      </c>
      <c r="Y68" s="379">
        <f aca="true" t="shared" si="18" ref="Y68:Y124">(T68*P68)/10000000</f>
        <v>1.745505</v>
      </c>
      <c r="Z68" s="256">
        <f aca="true" t="shared" si="19" ref="Z68:Z124">R68-Y68</f>
        <v>0.005534999999999846</v>
      </c>
    </row>
    <row r="69" spans="1:28" s="62" customFormat="1" ht="15.75" thickBot="1">
      <c r="A69" s="254" t="s">
        <v>150</v>
      </c>
      <c r="B69" s="189">
        <v>1110800</v>
      </c>
      <c r="C69" s="187">
        <v>11600</v>
      </c>
      <c r="D69" s="195">
        <v>0.01</v>
      </c>
      <c r="E69" s="189">
        <v>6800</v>
      </c>
      <c r="F69" s="120">
        <v>400</v>
      </c>
      <c r="G69" s="195">
        <v>0.06</v>
      </c>
      <c r="H69" s="189">
        <v>0</v>
      </c>
      <c r="I69" s="120">
        <v>0</v>
      </c>
      <c r="J69" s="195">
        <v>0</v>
      </c>
      <c r="K69" s="187">
        <v>1117600</v>
      </c>
      <c r="L69" s="120">
        <v>12000</v>
      </c>
      <c r="M69" s="195">
        <v>0.01</v>
      </c>
      <c r="N69" s="200">
        <v>1112800</v>
      </c>
      <c r="O69" s="201">
        <f t="shared" si="10"/>
        <v>0.9957050823192556</v>
      </c>
      <c r="P69" s="116">
        <f>Volume!K69</f>
        <v>568.7</v>
      </c>
      <c r="Q69" s="73">
        <f>Volume!J69</f>
        <v>554.5</v>
      </c>
      <c r="R69" s="376">
        <f t="shared" si="11"/>
        <v>61.97092</v>
      </c>
      <c r="S69" s="377">
        <f t="shared" si="12"/>
        <v>61.70476</v>
      </c>
      <c r="T69" s="378">
        <f t="shared" si="13"/>
        <v>1105600</v>
      </c>
      <c r="U69" s="377">
        <f t="shared" si="14"/>
        <v>1.085383502170767</v>
      </c>
      <c r="V69" s="377">
        <f t="shared" si="15"/>
        <v>61.59386</v>
      </c>
      <c r="W69" s="377">
        <f t="shared" si="16"/>
        <v>0.37706</v>
      </c>
      <c r="X69" s="377">
        <f t="shared" si="17"/>
        <v>0</v>
      </c>
      <c r="Y69" s="379">
        <f t="shared" si="18"/>
        <v>62.875472</v>
      </c>
      <c r="Z69" s="256">
        <f t="shared" si="19"/>
        <v>-0.9045520000000025</v>
      </c>
      <c r="AA69" s="83"/>
      <c r="AB69" s="82"/>
    </row>
    <row r="70" spans="1:26" s="8" customFormat="1" ht="15.75" thickBot="1">
      <c r="A70" s="254" t="s">
        <v>165</v>
      </c>
      <c r="B70" s="189">
        <v>256500</v>
      </c>
      <c r="C70" s="187">
        <v>-6250</v>
      </c>
      <c r="D70" s="195">
        <v>-0.02</v>
      </c>
      <c r="E70" s="189">
        <v>0</v>
      </c>
      <c r="F70" s="120">
        <v>0</v>
      </c>
      <c r="G70" s="195">
        <v>0</v>
      </c>
      <c r="H70" s="189">
        <v>0</v>
      </c>
      <c r="I70" s="120">
        <v>0</v>
      </c>
      <c r="J70" s="195">
        <v>0</v>
      </c>
      <c r="K70" s="187">
        <v>256500</v>
      </c>
      <c r="L70" s="120">
        <v>-6250</v>
      </c>
      <c r="M70" s="195">
        <v>-0.02</v>
      </c>
      <c r="N70" s="200">
        <v>256250</v>
      </c>
      <c r="O70" s="201">
        <f t="shared" si="10"/>
        <v>0.9990253411306043</v>
      </c>
      <c r="P70" s="116">
        <f>Volume!K70</f>
        <v>1474</v>
      </c>
      <c r="Q70" s="73">
        <f>Volume!J70</f>
        <v>1502.45</v>
      </c>
      <c r="R70" s="376">
        <f t="shared" si="11"/>
        <v>38.5378425</v>
      </c>
      <c r="S70" s="377">
        <f t="shared" si="12"/>
        <v>38.50028125</v>
      </c>
      <c r="T70" s="378">
        <f t="shared" si="13"/>
        <v>262750</v>
      </c>
      <c r="U70" s="377">
        <f t="shared" si="14"/>
        <v>-2.378686964795433</v>
      </c>
      <c r="V70" s="377">
        <f t="shared" si="15"/>
        <v>38.5378425</v>
      </c>
      <c r="W70" s="377">
        <f t="shared" si="16"/>
        <v>0</v>
      </c>
      <c r="X70" s="377">
        <f t="shared" si="17"/>
        <v>0</v>
      </c>
      <c r="Y70" s="379">
        <f t="shared" si="18"/>
        <v>38.72935</v>
      </c>
      <c r="Z70" s="256">
        <f t="shared" si="19"/>
        <v>-0.19150750000000016</v>
      </c>
    </row>
    <row r="71" spans="1:28" s="62" customFormat="1" ht="15.75" thickBot="1">
      <c r="A71" s="254" t="s">
        <v>151</v>
      </c>
      <c r="B71" s="189">
        <v>18062500</v>
      </c>
      <c r="C71" s="187">
        <v>62500</v>
      </c>
      <c r="D71" s="195">
        <v>0</v>
      </c>
      <c r="E71" s="189">
        <v>1287500</v>
      </c>
      <c r="F71" s="120">
        <v>56250</v>
      </c>
      <c r="G71" s="195">
        <v>0.05</v>
      </c>
      <c r="H71" s="189">
        <v>68750</v>
      </c>
      <c r="I71" s="120">
        <v>0</v>
      </c>
      <c r="J71" s="195">
        <v>0</v>
      </c>
      <c r="K71" s="187">
        <v>19418750</v>
      </c>
      <c r="L71" s="120">
        <v>118750</v>
      </c>
      <c r="M71" s="195">
        <v>0.01</v>
      </c>
      <c r="N71" s="200">
        <v>19331250</v>
      </c>
      <c r="O71" s="201">
        <f t="shared" si="10"/>
        <v>0.9954940457032507</v>
      </c>
      <c r="P71" s="116">
        <f>Volume!K71</f>
        <v>25.1</v>
      </c>
      <c r="Q71" s="73">
        <f>Volume!J71</f>
        <v>24.65</v>
      </c>
      <c r="R71" s="376">
        <f t="shared" si="11"/>
        <v>47.86721875</v>
      </c>
      <c r="S71" s="377">
        <f t="shared" si="12"/>
        <v>47.65153125</v>
      </c>
      <c r="T71" s="378">
        <f t="shared" si="13"/>
        <v>19300000</v>
      </c>
      <c r="U71" s="377">
        <f t="shared" si="14"/>
        <v>0.6152849740932642</v>
      </c>
      <c r="V71" s="377">
        <f t="shared" si="15"/>
        <v>44.5240625</v>
      </c>
      <c r="W71" s="377">
        <f t="shared" si="16"/>
        <v>3.1736875</v>
      </c>
      <c r="X71" s="377">
        <f t="shared" si="17"/>
        <v>0.16946875</v>
      </c>
      <c r="Y71" s="379">
        <f t="shared" si="18"/>
        <v>48.443</v>
      </c>
      <c r="Z71" s="256">
        <f t="shared" si="19"/>
        <v>-0.5757812499999986</v>
      </c>
      <c r="AA71" s="83"/>
      <c r="AB71" s="82"/>
    </row>
    <row r="72" spans="1:26" s="8" customFormat="1" ht="15.75" thickBot="1">
      <c r="A72" s="254" t="s">
        <v>190</v>
      </c>
      <c r="B72" s="380">
        <v>5192000</v>
      </c>
      <c r="C72" s="188">
        <v>-56000</v>
      </c>
      <c r="D72" s="196">
        <v>-0.01</v>
      </c>
      <c r="E72" s="198">
        <v>46000</v>
      </c>
      <c r="F72" s="192">
        <v>10000</v>
      </c>
      <c r="G72" s="196">
        <v>0.28</v>
      </c>
      <c r="H72" s="190">
        <v>4000</v>
      </c>
      <c r="I72" s="193">
        <v>0</v>
      </c>
      <c r="J72" s="196">
        <v>0</v>
      </c>
      <c r="K72" s="187">
        <v>5242000</v>
      </c>
      <c r="L72" s="120">
        <v>-46000</v>
      </c>
      <c r="M72" s="199">
        <v>-0.01</v>
      </c>
      <c r="N72" s="202">
        <v>5238000</v>
      </c>
      <c r="O72" s="201">
        <f t="shared" si="10"/>
        <v>0.9992369324685234</v>
      </c>
      <c r="P72" s="116">
        <f>Volume!K72</f>
        <v>102.45</v>
      </c>
      <c r="Q72" s="73">
        <f>Volume!J72</f>
        <v>97.75</v>
      </c>
      <c r="R72" s="376">
        <f t="shared" si="11"/>
        <v>51.24055</v>
      </c>
      <c r="S72" s="377">
        <f t="shared" si="12"/>
        <v>51.20145</v>
      </c>
      <c r="T72" s="378">
        <f t="shared" si="13"/>
        <v>5288000</v>
      </c>
      <c r="U72" s="377">
        <f t="shared" si="14"/>
        <v>-0.869894099848714</v>
      </c>
      <c r="V72" s="377">
        <f t="shared" si="15"/>
        <v>50.7518</v>
      </c>
      <c r="W72" s="377">
        <f t="shared" si="16"/>
        <v>0.44965</v>
      </c>
      <c r="X72" s="377">
        <f t="shared" si="17"/>
        <v>0.0391</v>
      </c>
      <c r="Y72" s="379">
        <f t="shared" si="18"/>
        <v>54.17556</v>
      </c>
      <c r="Z72" s="256">
        <f t="shared" si="19"/>
        <v>-2.9350099999999983</v>
      </c>
    </row>
    <row r="73" spans="1:26" s="8" customFormat="1" ht="15.75" thickBot="1">
      <c r="A73" s="254" t="s">
        <v>200</v>
      </c>
      <c r="B73" s="380">
        <v>1307500</v>
      </c>
      <c r="C73" s="188">
        <v>-82500</v>
      </c>
      <c r="D73" s="196">
        <v>-0.06</v>
      </c>
      <c r="E73" s="198">
        <v>27500</v>
      </c>
      <c r="F73" s="192">
        <v>5000</v>
      </c>
      <c r="G73" s="196">
        <v>0.22</v>
      </c>
      <c r="H73" s="190">
        <v>0</v>
      </c>
      <c r="I73" s="193">
        <v>0</v>
      </c>
      <c r="J73" s="196">
        <v>0</v>
      </c>
      <c r="K73" s="187">
        <v>1335000</v>
      </c>
      <c r="L73" s="120">
        <v>-77500</v>
      </c>
      <c r="M73" s="199">
        <v>-0.05</v>
      </c>
      <c r="N73" s="202">
        <v>1335000</v>
      </c>
      <c r="O73" s="201">
        <f aca="true" t="shared" si="20" ref="O73:O107">N73/K73</f>
        <v>1</v>
      </c>
      <c r="P73" s="116">
        <f>Volume!K73</f>
        <v>91.55</v>
      </c>
      <c r="Q73" s="73">
        <f>Volume!J73</f>
        <v>90.55</v>
      </c>
      <c r="R73" s="376">
        <f t="shared" si="11"/>
        <v>12.088425</v>
      </c>
      <c r="S73" s="377">
        <f t="shared" si="12"/>
        <v>12.088425</v>
      </c>
      <c r="T73" s="378">
        <f t="shared" si="13"/>
        <v>1412500</v>
      </c>
      <c r="U73" s="377">
        <f t="shared" si="14"/>
        <v>-5.486725663716814</v>
      </c>
      <c r="V73" s="377">
        <f t="shared" si="15"/>
        <v>11.8394125</v>
      </c>
      <c r="W73" s="377">
        <f t="shared" si="16"/>
        <v>0.2490125</v>
      </c>
      <c r="X73" s="377">
        <f t="shared" si="17"/>
        <v>0</v>
      </c>
      <c r="Y73" s="379">
        <f t="shared" si="18"/>
        <v>12.9314375</v>
      </c>
      <c r="Z73" s="256">
        <f t="shared" si="19"/>
        <v>-0.8430124999999986</v>
      </c>
    </row>
    <row r="74" spans="1:26" s="8" customFormat="1" ht="15.75" thickBot="1">
      <c r="A74" s="254" t="s">
        <v>166</v>
      </c>
      <c r="B74" s="189">
        <v>1197650</v>
      </c>
      <c r="C74" s="187">
        <v>-58650</v>
      </c>
      <c r="D74" s="195">
        <v>-0.05</v>
      </c>
      <c r="E74" s="189">
        <v>17850</v>
      </c>
      <c r="F74" s="120">
        <v>1700</v>
      </c>
      <c r="G74" s="195">
        <v>0.11</v>
      </c>
      <c r="H74" s="189">
        <v>0</v>
      </c>
      <c r="I74" s="120">
        <v>0</v>
      </c>
      <c r="J74" s="195">
        <v>0</v>
      </c>
      <c r="K74" s="187">
        <v>1215500</v>
      </c>
      <c r="L74" s="120">
        <v>-56950</v>
      </c>
      <c r="M74" s="195">
        <v>-0.04</v>
      </c>
      <c r="N74" s="200">
        <v>1215500</v>
      </c>
      <c r="O74" s="201">
        <f t="shared" si="20"/>
        <v>1</v>
      </c>
      <c r="P74" s="116">
        <f>Volume!K74</f>
        <v>155.4</v>
      </c>
      <c r="Q74" s="73">
        <f>Volume!J74</f>
        <v>154.45</v>
      </c>
      <c r="R74" s="376">
        <f t="shared" si="11"/>
        <v>18.7733975</v>
      </c>
      <c r="S74" s="377">
        <f t="shared" si="12"/>
        <v>18.7733975</v>
      </c>
      <c r="T74" s="378">
        <f t="shared" si="13"/>
        <v>1272450</v>
      </c>
      <c r="U74" s="377">
        <f t="shared" si="14"/>
        <v>-4.47561790247161</v>
      </c>
      <c r="V74" s="377">
        <f t="shared" si="15"/>
        <v>18.49770425</v>
      </c>
      <c r="W74" s="377">
        <f t="shared" si="16"/>
        <v>0.27569325</v>
      </c>
      <c r="X74" s="377">
        <f t="shared" si="17"/>
        <v>0</v>
      </c>
      <c r="Y74" s="379">
        <f t="shared" si="18"/>
        <v>19.773873</v>
      </c>
      <c r="Z74" s="256">
        <f t="shared" si="19"/>
        <v>-1.0004754999999967</v>
      </c>
    </row>
    <row r="75" spans="1:28" s="62" customFormat="1" ht="15.75" thickBot="1">
      <c r="A75" s="254" t="s">
        <v>7</v>
      </c>
      <c r="B75" s="189">
        <v>1106250</v>
      </c>
      <c r="C75" s="187">
        <v>-147500</v>
      </c>
      <c r="D75" s="195">
        <v>-0.12</v>
      </c>
      <c r="E75" s="189">
        <v>27500</v>
      </c>
      <c r="F75" s="120">
        <v>3750</v>
      </c>
      <c r="G75" s="195">
        <v>0.16</v>
      </c>
      <c r="H75" s="189">
        <v>2500</v>
      </c>
      <c r="I75" s="120">
        <v>0</v>
      </c>
      <c r="J75" s="195">
        <v>0</v>
      </c>
      <c r="K75" s="187">
        <v>1136250</v>
      </c>
      <c r="L75" s="120">
        <v>-143750</v>
      </c>
      <c r="M75" s="195">
        <v>-0.11</v>
      </c>
      <c r="N75" s="200">
        <v>1118750</v>
      </c>
      <c r="O75" s="201">
        <f t="shared" si="20"/>
        <v>0.9845984598459846</v>
      </c>
      <c r="P75" s="116">
        <f>Volume!K75</f>
        <v>616.6</v>
      </c>
      <c r="Q75" s="73">
        <f>Volume!J75</f>
        <v>598.45</v>
      </c>
      <c r="R75" s="376">
        <f t="shared" si="11"/>
        <v>67.99888125</v>
      </c>
      <c r="S75" s="377">
        <f t="shared" si="12"/>
        <v>66.95159375</v>
      </c>
      <c r="T75" s="378">
        <f t="shared" si="13"/>
        <v>1280000</v>
      </c>
      <c r="U75" s="377">
        <f t="shared" si="14"/>
        <v>-11.23046875</v>
      </c>
      <c r="V75" s="377">
        <f t="shared" si="15"/>
        <v>66.20353125</v>
      </c>
      <c r="W75" s="377">
        <f t="shared" si="16"/>
        <v>1.6457375</v>
      </c>
      <c r="X75" s="377">
        <f t="shared" si="17"/>
        <v>0.1496125</v>
      </c>
      <c r="Y75" s="379">
        <f t="shared" si="18"/>
        <v>78.9248</v>
      </c>
      <c r="Z75" s="256">
        <f t="shared" si="19"/>
        <v>-10.925918750000008</v>
      </c>
      <c r="AA75" s="83"/>
      <c r="AB75" s="82"/>
    </row>
    <row r="76" spans="1:26" s="8" customFormat="1" ht="15.75" thickBot="1">
      <c r="A76" s="254" t="s">
        <v>191</v>
      </c>
      <c r="B76" s="380">
        <v>1684800</v>
      </c>
      <c r="C76" s="188">
        <v>6000</v>
      </c>
      <c r="D76" s="196">
        <v>0</v>
      </c>
      <c r="E76" s="198">
        <v>0</v>
      </c>
      <c r="F76" s="192">
        <v>0</v>
      </c>
      <c r="G76" s="196">
        <v>0</v>
      </c>
      <c r="H76" s="190">
        <v>0</v>
      </c>
      <c r="I76" s="193">
        <v>0</v>
      </c>
      <c r="J76" s="196">
        <v>0</v>
      </c>
      <c r="K76" s="187">
        <v>1684800</v>
      </c>
      <c r="L76" s="120">
        <v>6000</v>
      </c>
      <c r="M76" s="199">
        <v>0</v>
      </c>
      <c r="N76" s="202">
        <v>1680000</v>
      </c>
      <c r="O76" s="201">
        <f t="shared" si="20"/>
        <v>0.9971509971509972</v>
      </c>
      <c r="P76" s="116">
        <f>Volume!K76</f>
        <v>298.6</v>
      </c>
      <c r="Q76" s="73">
        <f>Volume!J76</f>
        <v>293.6</v>
      </c>
      <c r="R76" s="376">
        <f t="shared" si="11"/>
        <v>49.465728000000006</v>
      </c>
      <c r="S76" s="377">
        <f t="shared" si="12"/>
        <v>49.3248</v>
      </c>
      <c r="T76" s="378">
        <f t="shared" si="13"/>
        <v>1678800</v>
      </c>
      <c r="U76" s="377">
        <f t="shared" si="14"/>
        <v>0.35739814152966404</v>
      </c>
      <c r="V76" s="377">
        <f t="shared" si="15"/>
        <v>49.465728000000006</v>
      </c>
      <c r="W76" s="377">
        <f t="shared" si="16"/>
        <v>0</v>
      </c>
      <c r="X76" s="377">
        <f t="shared" si="17"/>
        <v>0</v>
      </c>
      <c r="Y76" s="379">
        <f t="shared" si="18"/>
        <v>50.12896800000001</v>
      </c>
      <c r="Z76" s="256">
        <f t="shared" si="19"/>
        <v>-0.6632400000000018</v>
      </c>
    </row>
    <row r="77" spans="1:26" s="8" customFormat="1" ht="15.75" thickBot="1">
      <c r="A77" s="254" t="s">
        <v>247</v>
      </c>
      <c r="B77" s="189">
        <v>1217600</v>
      </c>
      <c r="C77" s="187">
        <v>-41600</v>
      </c>
      <c r="D77" s="195">
        <v>-0.03</v>
      </c>
      <c r="E77" s="189">
        <v>47200</v>
      </c>
      <c r="F77" s="120">
        <v>4800</v>
      </c>
      <c r="G77" s="195">
        <v>0.11</v>
      </c>
      <c r="H77" s="189">
        <v>1600</v>
      </c>
      <c r="I77" s="120">
        <v>1600</v>
      </c>
      <c r="J77" s="195">
        <v>0</v>
      </c>
      <c r="K77" s="187">
        <v>1266400</v>
      </c>
      <c r="L77" s="120">
        <v>-35200</v>
      </c>
      <c r="M77" s="195">
        <v>-0.03</v>
      </c>
      <c r="N77" s="200">
        <v>1256800</v>
      </c>
      <c r="O77" s="201">
        <f t="shared" si="20"/>
        <v>0.9924194567277321</v>
      </c>
      <c r="P77" s="116">
        <f>Volume!K77</f>
        <v>803.7</v>
      </c>
      <c r="Q77" s="73">
        <f>Volume!J77</f>
        <v>781.1</v>
      </c>
      <c r="R77" s="376">
        <f t="shared" si="11"/>
        <v>98.918504</v>
      </c>
      <c r="S77" s="377">
        <f t="shared" si="12"/>
        <v>98.168648</v>
      </c>
      <c r="T77" s="378">
        <f t="shared" si="13"/>
        <v>1301600</v>
      </c>
      <c r="U77" s="377">
        <f t="shared" si="14"/>
        <v>-2.704363859864782</v>
      </c>
      <c r="V77" s="377">
        <f t="shared" si="15"/>
        <v>95.106736</v>
      </c>
      <c r="W77" s="377">
        <f t="shared" si="16"/>
        <v>3.686792</v>
      </c>
      <c r="X77" s="377">
        <f t="shared" si="17"/>
        <v>0.124976</v>
      </c>
      <c r="Y77" s="379">
        <f t="shared" si="18"/>
        <v>104.609592</v>
      </c>
      <c r="Z77" s="256">
        <f t="shared" si="19"/>
        <v>-5.691088000000008</v>
      </c>
    </row>
    <row r="78" spans="1:28" s="62" customFormat="1" ht="15.75" thickBot="1">
      <c r="A78" s="254" t="s">
        <v>229</v>
      </c>
      <c r="B78" s="189">
        <v>5342500</v>
      </c>
      <c r="C78" s="187">
        <v>-18750</v>
      </c>
      <c r="D78" s="195">
        <v>0</v>
      </c>
      <c r="E78" s="189">
        <v>42500</v>
      </c>
      <c r="F78" s="120">
        <v>1250</v>
      </c>
      <c r="G78" s="195">
        <v>0.03</v>
      </c>
      <c r="H78" s="189">
        <v>1250</v>
      </c>
      <c r="I78" s="120">
        <v>0</v>
      </c>
      <c r="J78" s="195">
        <v>0</v>
      </c>
      <c r="K78" s="187">
        <v>5386250</v>
      </c>
      <c r="L78" s="120">
        <v>-17500</v>
      </c>
      <c r="M78" s="195">
        <v>0</v>
      </c>
      <c r="N78" s="200">
        <v>5353750</v>
      </c>
      <c r="O78" s="201">
        <f t="shared" si="20"/>
        <v>0.9939661174286377</v>
      </c>
      <c r="P78" s="116">
        <f>Volume!K78</f>
        <v>266.3</v>
      </c>
      <c r="Q78" s="73">
        <f>Volume!J78</f>
        <v>259.75</v>
      </c>
      <c r="R78" s="376">
        <f t="shared" si="11"/>
        <v>139.90784375</v>
      </c>
      <c r="S78" s="377">
        <f t="shared" si="12"/>
        <v>139.06365625</v>
      </c>
      <c r="T78" s="378">
        <f t="shared" si="13"/>
        <v>5403750</v>
      </c>
      <c r="U78" s="377">
        <f t="shared" si="14"/>
        <v>-0.3238491788110109</v>
      </c>
      <c r="V78" s="377">
        <f t="shared" si="15"/>
        <v>138.7714375</v>
      </c>
      <c r="W78" s="377">
        <f t="shared" si="16"/>
        <v>1.1039375</v>
      </c>
      <c r="X78" s="377">
        <f t="shared" si="17"/>
        <v>0.03246875</v>
      </c>
      <c r="Y78" s="379">
        <f t="shared" si="18"/>
        <v>143.9018625</v>
      </c>
      <c r="Z78" s="256">
        <f t="shared" si="19"/>
        <v>-3.994018749999981</v>
      </c>
      <c r="AA78" s="83"/>
      <c r="AB78" s="82"/>
    </row>
    <row r="79" spans="1:26" s="8" customFormat="1" ht="15.75" thickBot="1">
      <c r="A79" s="254" t="s">
        <v>192</v>
      </c>
      <c r="B79" s="380">
        <v>2924800</v>
      </c>
      <c r="C79" s="188">
        <v>49600</v>
      </c>
      <c r="D79" s="196">
        <v>0.02</v>
      </c>
      <c r="E79" s="198">
        <v>27200</v>
      </c>
      <c r="F79" s="192">
        <v>19200</v>
      </c>
      <c r="G79" s="196">
        <v>2.4</v>
      </c>
      <c r="H79" s="190">
        <v>0</v>
      </c>
      <c r="I79" s="193">
        <v>0</v>
      </c>
      <c r="J79" s="196">
        <v>0</v>
      </c>
      <c r="K79" s="187">
        <v>2952000</v>
      </c>
      <c r="L79" s="120">
        <v>68800</v>
      </c>
      <c r="M79" s="199">
        <v>0.02</v>
      </c>
      <c r="N79" s="202">
        <v>2940800</v>
      </c>
      <c r="O79" s="201">
        <f t="shared" si="20"/>
        <v>0.9962059620596206</v>
      </c>
      <c r="P79" s="116">
        <f>Volume!K79</f>
        <v>145.1</v>
      </c>
      <c r="Q79" s="73">
        <f>Volume!J79</f>
        <v>137.95</v>
      </c>
      <c r="R79" s="376">
        <f t="shared" si="11"/>
        <v>40.72283999999999</v>
      </c>
      <c r="S79" s="377">
        <f t="shared" si="12"/>
        <v>40.568335999999995</v>
      </c>
      <c r="T79" s="378">
        <f t="shared" si="13"/>
        <v>2883200</v>
      </c>
      <c r="U79" s="377">
        <f t="shared" si="14"/>
        <v>2.386237513873474</v>
      </c>
      <c r="V79" s="377">
        <f t="shared" si="15"/>
        <v>40.347615999999995</v>
      </c>
      <c r="W79" s="377">
        <f t="shared" si="16"/>
        <v>0.37522399999999995</v>
      </c>
      <c r="X79" s="377">
        <f t="shared" si="17"/>
        <v>0</v>
      </c>
      <c r="Y79" s="379">
        <f t="shared" si="18"/>
        <v>41.835232</v>
      </c>
      <c r="Z79" s="256">
        <f t="shared" si="19"/>
        <v>-1.112392000000007</v>
      </c>
    </row>
    <row r="80" spans="1:26" s="8" customFormat="1" ht="15.75" thickBot="1">
      <c r="A80" s="254" t="s">
        <v>167</v>
      </c>
      <c r="B80" s="189">
        <v>3991650</v>
      </c>
      <c r="C80" s="187">
        <v>-97900</v>
      </c>
      <c r="D80" s="195">
        <v>-0.02</v>
      </c>
      <c r="E80" s="189">
        <v>84550</v>
      </c>
      <c r="F80" s="120">
        <v>0</v>
      </c>
      <c r="G80" s="195">
        <v>0</v>
      </c>
      <c r="H80" s="189">
        <v>0</v>
      </c>
      <c r="I80" s="120">
        <v>0</v>
      </c>
      <c r="J80" s="195">
        <v>0</v>
      </c>
      <c r="K80" s="187">
        <v>4076200</v>
      </c>
      <c r="L80" s="120">
        <v>-97900</v>
      </c>
      <c r="M80" s="195">
        <v>-0.02</v>
      </c>
      <c r="N80" s="200">
        <v>4058400</v>
      </c>
      <c r="O80" s="201">
        <f t="shared" si="20"/>
        <v>0.9956331877729258</v>
      </c>
      <c r="P80" s="116">
        <f>Volume!K80</f>
        <v>35.85</v>
      </c>
      <c r="Q80" s="73">
        <f>Volume!J80</f>
        <v>34.9</v>
      </c>
      <c r="R80" s="376">
        <f t="shared" si="11"/>
        <v>14.225938</v>
      </c>
      <c r="S80" s="377">
        <f t="shared" si="12"/>
        <v>14.163816</v>
      </c>
      <c r="T80" s="378">
        <f t="shared" si="13"/>
        <v>4174100</v>
      </c>
      <c r="U80" s="377">
        <f t="shared" si="14"/>
        <v>-2.345415778251599</v>
      </c>
      <c r="V80" s="377">
        <f t="shared" si="15"/>
        <v>13.9308585</v>
      </c>
      <c r="W80" s="377">
        <f t="shared" si="16"/>
        <v>0.2950795</v>
      </c>
      <c r="X80" s="377">
        <f t="shared" si="17"/>
        <v>0</v>
      </c>
      <c r="Y80" s="379">
        <f t="shared" si="18"/>
        <v>14.9641485</v>
      </c>
      <c r="Z80" s="256">
        <f t="shared" si="19"/>
        <v>-0.738210500000001</v>
      </c>
    </row>
    <row r="81" spans="1:28" s="62" customFormat="1" ht="15.75" thickBot="1">
      <c r="A81" s="254" t="s">
        <v>8</v>
      </c>
      <c r="B81" s="189">
        <v>10321600</v>
      </c>
      <c r="C81" s="187">
        <v>92800</v>
      </c>
      <c r="D81" s="195">
        <v>0.01</v>
      </c>
      <c r="E81" s="189">
        <v>1236800</v>
      </c>
      <c r="F81" s="120">
        <v>184000</v>
      </c>
      <c r="G81" s="195">
        <v>0.17</v>
      </c>
      <c r="H81" s="189">
        <v>204800</v>
      </c>
      <c r="I81" s="120">
        <v>40000</v>
      </c>
      <c r="J81" s="195">
        <v>0.24</v>
      </c>
      <c r="K81" s="187">
        <v>11763200</v>
      </c>
      <c r="L81" s="120">
        <v>316800</v>
      </c>
      <c r="M81" s="195">
        <v>0.03</v>
      </c>
      <c r="N81" s="200">
        <v>11744000</v>
      </c>
      <c r="O81" s="201">
        <f t="shared" si="20"/>
        <v>0.9983677910772579</v>
      </c>
      <c r="P81" s="116">
        <f>Volume!K81</f>
        <v>154.1</v>
      </c>
      <c r="Q81" s="73">
        <f>Volume!J81</f>
        <v>146.25</v>
      </c>
      <c r="R81" s="376">
        <f t="shared" si="11"/>
        <v>172.0368</v>
      </c>
      <c r="S81" s="377">
        <f t="shared" si="12"/>
        <v>171.756</v>
      </c>
      <c r="T81" s="378">
        <f t="shared" si="13"/>
        <v>11446400</v>
      </c>
      <c r="U81" s="377">
        <f t="shared" si="14"/>
        <v>2.767682415431926</v>
      </c>
      <c r="V81" s="377">
        <f t="shared" si="15"/>
        <v>150.9534</v>
      </c>
      <c r="W81" s="377">
        <f t="shared" si="16"/>
        <v>18.0882</v>
      </c>
      <c r="X81" s="377">
        <f t="shared" si="17"/>
        <v>2.9952</v>
      </c>
      <c r="Y81" s="379">
        <f t="shared" si="18"/>
        <v>176.389024</v>
      </c>
      <c r="Z81" s="256">
        <f t="shared" si="19"/>
        <v>-4.352224000000007</v>
      </c>
      <c r="AA81" s="83"/>
      <c r="AB81" s="82"/>
    </row>
    <row r="82" spans="1:26" s="8" customFormat="1" ht="15.75" thickBot="1">
      <c r="A82" s="254" t="s">
        <v>201</v>
      </c>
      <c r="B82" s="380">
        <v>15134000</v>
      </c>
      <c r="C82" s="188">
        <v>-308000</v>
      </c>
      <c r="D82" s="196">
        <v>-0.02</v>
      </c>
      <c r="E82" s="198">
        <v>1582000</v>
      </c>
      <c r="F82" s="192">
        <v>14000</v>
      </c>
      <c r="G82" s="196">
        <v>0.01</v>
      </c>
      <c r="H82" s="190">
        <v>126000</v>
      </c>
      <c r="I82" s="193">
        <v>14000</v>
      </c>
      <c r="J82" s="196">
        <v>0.13</v>
      </c>
      <c r="K82" s="187">
        <v>16842000</v>
      </c>
      <c r="L82" s="120">
        <v>-280000</v>
      </c>
      <c r="M82" s="199">
        <v>-0.02</v>
      </c>
      <c r="N82" s="202">
        <v>16828000</v>
      </c>
      <c r="O82" s="201">
        <f t="shared" si="20"/>
        <v>0.999168744804655</v>
      </c>
      <c r="P82" s="116">
        <f>Volume!K82</f>
        <v>11.15</v>
      </c>
      <c r="Q82" s="73">
        <f>Volume!J82</f>
        <v>10.85</v>
      </c>
      <c r="R82" s="376">
        <f t="shared" si="11"/>
        <v>18.27357</v>
      </c>
      <c r="S82" s="377">
        <f t="shared" si="12"/>
        <v>18.25838</v>
      </c>
      <c r="T82" s="378">
        <f t="shared" si="13"/>
        <v>17122000</v>
      </c>
      <c r="U82" s="377">
        <f t="shared" si="14"/>
        <v>-1.6353229762878168</v>
      </c>
      <c r="V82" s="377">
        <f t="shared" si="15"/>
        <v>16.42039</v>
      </c>
      <c r="W82" s="377">
        <f t="shared" si="16"/>
        <v>1.71647</v>
      </c>
      <c r="X82" s="377">
        <f t="shared" si="17"/>
        <v>0.13671</v>
      </c>
      <c r="Y82" s="379">
        <f t="shared" si="18"/>
        <v>19.09103</v>
      </c>
      <c r="Z82" s="256">
        <f t="shared" si="19"/>
        <v>-0.8174600000000005</v>
      </c>
    </row>
    <row r="83" spans="1:28" s="62" customFormat="1" ht="15.75" thickBot="1">
      <c r="A83" s="254" t="s">
        <v>224</v>
      </c>
      <c r="B83" s="189">
        <v>2780700</v>
      </c>
      <c r="C83" s="187">
        <v>163300</v>
      </c>
      <c r="D83" s="195">
        <v>0.06</v>
      </c>
      <c r="E83" s="189">
        <v>41400</v>
      </c>
      <c r="F83" s="120">
        <v>5750</v>
      </c>
      <c r="G83" s="195">
        <v>0.16</v>
      </c>
      <c r="H83" s="189">
        <v>1150</v>
      </c>
      <c r="I83" s="120">
        <v>0</v>
      </c>
      <c r="J83" s="195">
        <v>0</v>
      </c>
      <c r="K83" s="187">
        <v>2823250</v>
      </c>
      <c r="L83" s="120">
        <v>169050</v>
      </c>
      <c r="M83" s="195">
        <v>0.06</v>
      </c>
      <c r="N83" s="200">
        <v>2808300</v>
      </c>
      <c r="O83" s="201">
        <f t="shared" si="20"/>
        <v>0.994704684317719</v>
      </c>
      <c r="P83" s="116">
        <f>Volume!K83</f>
        <v>221.05</v>
      </c>
      <c r="Q83" s="73">
        <f>Volume!J83</f>
        <v>212.9</v>
      </c>
      <c r="R83" s="376">
        <f t="shared" si="11"/>
        <v>60.1069925</v>
      </c>
      <c r="S83" s="377">
        <f t="shared" si="12"/>
        <v>59.788707</v>
      </c>
      <c r="T83" s="378">
        <f t="shared" si="13"/>
        <v>2654200</v>
      </c>
      <c r="U83" s="377">
        <f t="shared" si="14"/>
        <v>6.369150779896014</v>
      </c>
      <c r="V83" s="377">
        <f t="shared" si="15"/>
        <v>59.201103</v>
      </c>
      <c r="W83" s="377">
        <f t="shared" si="16"/>
        <v>0.881406</v>
      </c>
      <c r="X83" s="377">
        <f t="shared" si="17"/>
        <v>0.0244835</v>
      </c>
      <c r="Y83" s="379">
        <f t="shared" si="18"/>
        <v>58.671091</v>
      </c>
      <c r="Z83" s="256">
        <f t="shared" si="19"/>
        <v>1.4359015</v>
      </c>
      <c r="AA83" s="83"/>
      <c r="AB83" s="82"/>
    </row>
    <row r="84" spans="1:26" s="8" customFormat="1" ht="15.75" thickBot="1">
      <c r="A84" s="254" t="s">
        <v>193</v>
      </c>
      <c r="B84" s="380">
        <v>1647800</v>
      </c>
      <c r="C84" s="188">
        <v>-16500</v>
      </c>
      <c r="D84" s="196">
        <v>-0.01</v>
      </c>
      <c r="E84" s="198">
        <v>0</v>
      </c>
      <c r="F84" s="192">
        <v>0</v>
      </c>
      <c r="G84" s="196">
        <v>0</v>
      </c>
      <c r="H84" s="190">
        <v>0</v>
      </c>
      <c r="I84" s="193">
        <v>0</v>
      </c>
      <c r="J84" s="196">
        <v>0</v>
      </c>
      <c r="K84" s="187">
        <v>1647800</v>
      </c>
      <c r="L84" s="120">
        <v>-16500</v>
      </c>
      <c r="M84" s="199">
        <v>-0.01</v>
      </c>
      <c r="N84" s="202">
        <v>1645600</v>
      </c>
      <c r="O84" s="201">
        <f t="shared" si="20"/>
        <v>0.9986648865153538</v>
      </c>
      <c r="P84" s="116">
        <f>Volume!K84</f>
        <v>170.6</v>
      </c>
      <c r="Q84" s="73">
        <f>Volume!J84</f>
        <v>166.45</v>
      </c>
      <c r="R84" s="376">
        <f t="shared" si="11"/>
        <v>27.427631</v>
      </c>
      <c r="S84" s="377">
        <f t="shared" si="12"/>
        <v>27.391012</v>
      </c>
      <c r="T84" s="378">
        <f t="shared" si="13"/>
        <v>1664300</v>
      </c>
      <c r="U84" s="377">
        <f t="shared" si="14"/>
        <v>-0.991407799074686</v>
      </c>
      <c r="V84" s="377">
        <f t="shared" si="15"/>
        <v>27.427631</v>
      </c>
      <c r="W84" s="377">
        <f t="shared" si="16"/>
        <v>0</v>
      </c>
      <c r="X84" s="377">
        <f t="shared" si="17"/>
        <v>0</v>
      </c>
      <c r="Y84" s="379">
        <f t="shared" si="18"/>
        <v>28.392958</v>
      </c>
      <c r="Z84" s="256">
        <f t="shared" si="19"/>
        <v>-0.9653269999999985</v>
      </c>
    </row>
    <row r="85" spans="1:26" s="8" customFormat="1" ht="15.75" thickBot="1">
      <c r="A85" s="254" t="s">
        <v>168</v>
      </c>
      <c r="B85" s="189">
        <v>1593000</v>
      </c>
      <c r="C85" s="187">
        <v>-182900</v>
      </c>
      <c r="D85" s="195">
        <v>-0.1</v>
      </c>
      <c r="E85" s="189">
        <v>70800</v>
      </c>
      <c r="F85" s="120">
        <v>17700</v>
      </c>
      <c r="G85" s="195">
        <v>0.33</v>
      </c>
      <c r="H85" s="189">
        <v>2950</v>
      </c>
      <c r="I85" s="120">
        <v>0</v>
      </c>
      <c r="J85" s="195">
        <v>0</v>
      </c>
      <c r="K85" s="187">
        <v>1666750</v>
      </c>
      <c r="L85" s="120">
        <v>-165200</v>
      </c>
      <c r="M85" s="195">
        <v>-0.09</v>
      </c>
      <c r="N85" s="200">
        <v>1652000</v>
      </c>
      <c r="O85" s="201">
        <f t="shared" si="20"/>
        <v>0.9911504424778761</v>
      </c>
      <c r="P85" s="116">
        <f>Volume!K85</f>
        <v>61.15</v>
      </c>
      <c r="Q85" s="73">
        <f>Volume!J85</f>
        <v>58.05</v>
      </c>
      <c r="R85" s="376">
        <f t="shared" si="11"/>
        <v>9.67548375</v>
      </c>
      <c r="S85" s="377">
        <f t="shared" si="12"/>
        <v>9.58986</v>
      </c>
      <c r="T85" s="378">
        <f t="shared" si="13"/>
        <v>1831950</v>
      </c>
      <c r="U85" s="377">
        <f t="shared" si="14"/>
        <v>-9.017713365539452</v>
      </c>
      <c r="V85" s="377">
        <f t="shared" si="15"/>
        <v>9.247365</v>
      </c>
      <c r="W85" s="377">
        <f t="shared" si="16"/>
        <v>0.410994</v>
      </c>
      <c r="X85" s="377">
        <f t="shared" si="17"/>
        <v>0.01712475</v>
      </c>
      <c r="Y85" s="379">
        <f t="shared" si="18"/>
        <v>11.20237425</v>
      </c>
      <c r="Z85" s="256">
        <f t="shared" si="19"/>
        <v>-1.5268905000000004</v>
      </c>
    </row>
    <row r="86" spans="1:26" s="8" customFormat="1" ht="15.75" thickBot="1">
      <c r="A86" s="254" t="s">
        <v>169</v>
      </c>
      <c r="B86" s="189">
        <v>573705</v>
      </c>
      <c r="C86" s="187">
        <v>-11495</v>
      </c>
      <c r="D86" s="195">
        <v>-0.02</v>
      </c>
      <c r="E86" s="189">
        <v>12540</v>
      </c>
      <c r="F86" s="120">
        <v>4180</v>
      </c>
      <c r="G86" s="195">
        <v>0.5</v>
      </c>
      <c r="H86" s="189">
        <v>0</v>
      </c>
      <c r="I86" s="120">
        <v>0</v>
      </c>
      <c r="J86" s="195">
        <v>0</v>
      </c>
      <c r="K86" s="187">
        <v>586245</v>
      </c>
      <c r="L86" s="120">
        <v>-7315</v>
      </c>
      <c r="M86" s="195">
        <v>-0.01</v>
      </c>
      <c r="N86" s="200">
        <v>585200</v>
      </c>
      <c r="O86" s="201">
        <f t="shared" si="20"/>
        <v>0.9982174688057041</v>
      </c>
      <c r="P86" s="116">
        <f>Volume!K86</f>
        <v>198.7</v>
      </c>
      <c r="Q86" s="73">
        <f>Volume!J86</f>
        <v>191.65</v>
      </c>
      <c r="R86" s="376">
        <f t="shared" si="11"/>
        <v>11.235385425</v>
      </c>
      <c r="S86" s="377">
        <f t="shared" si="12"/>
        <v>11.215358</v>
      </c>
      <c r="T86" s="378">
        <f t="shared" si="13"/>
        <v>593560</v>
      </c>
      <c r="U86" s="377">
        <f t="shared" si="14"/>
        <v>-1.232394366197183</v>
      </c>
      <c r="V86" s="377">
        <f t="shared" si="15"/>
        <v>10.995056325</v>
      </c>
      <c r="W86" s="377">
        <f t="shared" si="16"/>
        <v>0.2403291</v>
      </c>
      <c r="X86" s="377">
        <f t="shared" si="17"/>
        <v>0</v>
      </c>
      <c r="Y86" s="379">
        <f t="shared" si="18"/>
        <v>11.7940372</v>
      </c>
      <c r="Z86" s="256">
        <f t="shared" si="19"/>
        <v>-0.5586517749999995</v>
      </c>
    </row>
    <row r="87" spans="1:28" s="62" customFormat="1" ht="15.75" thickBot="1">
      <c r="A87" s="254" t="s">
        <v>140</v>
      </c>
      <c r="B87" s="189">
        <v>5382000</v>
      </c>
      <c r="C87" s="187">
        <v>-425750</v>
      </c>
      <c r="D87" s="195">
        <v>-0.07</v>
      </c>
      <c r="E87" s="189">
        <v>1521000</v>
      </c>
      <c r="F87" s="120">
        <v>188500</v>
      </c>
      <c r="G87" s="195">
        <v>0.14</v>
      </c>
      <c r="H87" s="189">
        <v>403000</v>
      </c>
      <c r="I87" s="120">
        <v>117000</v>
      </c>
      <c r="J87" s="195">
        <v>0.41</v>
      </c>
      <c r="K87" s="187">
        <v>7306000</v>
      </c>
      <c r="L87" s="120">
        <v>-120250</v>
      </c>
      <c r="M87" s="195">
        <v>-0.02</v>
      </c>
      <c r="N87" s="200">
        <v>7280000</v>
      </c>
      <c r="O87" s="201">
        <f t="shared" si="20"/>
        <v>0.99644128113879</v>
      </c>
      <c r="P87" s="116">
        <f>Volume!K87</f>
        <v>114.8</v>
      </c>
      <c r="Q87" s="73">
        <f>Volume!J87</f>
        <v>115.5</v>
      </c>
      <c r="R87" s="376">
        <f t="shared" si="11"/>
        <v>84.3843</v>
      </c>
      <c r="S87" s="377">
        <f t="shared" si="12"/>
        <v>84.084</v>
      </c>
      <c r="T87" s="378">
        <f t="shared" si="13"/>
        <v>7426250</v>
      </c>
      <c r="U87" s="377">
        <f t="shared" si="14"/>
        <v>-1.6192560175054704</v>
      </c>
      <c r="V87" s="377">
        <f t="shared" si="15"/>
        <v>62.1621</v>
      </c>
      <c r="W87" s="377">
        <f t="shared" si="16"/>
        <v>17.56755</v>
      </c>
      <c r="X87" s="377">
        <f t="shared" si="17"/>
        <v>4.65465</v>
      </c>
      <c r="Y87" s="379">
        <f t="shared" si="18"/>
        <v>85.25335</v>
      </c>
      <c r="Z87" s="256">
        <f t="shared" si="19"/>
        <v>-0.8690500000000014</v>
      </c>
      <c r="AA87" s="83"/>
      <c r="AB87" s="82"/>
    </row>
    <row r="88" spans="1:28" s="62" customFormat="1" ht="15.75" thickBot="1">
      <c r="A88" s="254" t="s">
        <v>52</v>
      </c>
      <c r="B88" s="189">
        <v>2993700</v>
      </c>
      <c r="C88" s="187">
        <v>254400</v>
      </c>
      <c r="D88" s="195">
        <v>0.09</v>
      </c>
      <c r="E88" s="189">
        <v>118500</v>
      </c>
      <c r="F88" s="120">
        <v>2400</v>
      </c>
      <c r="G88" s="195">
        <v>0.02</v>
      </c>
      <c r="H88" s="189">
        <v>1500</v>
      </c>
      <c r="I88" s="120">
        <v>600</v>
      </c>
      <c r="J88" s="195">
        <v>0.67</v>
      </c>
      <c r="K88" s="187">
        <v>3113700</v>
      </c>
      <c r="L88" s="120">
        <v>257400</v>
      </c>
      <c r="M88" s="195">
        <v>0.09</v>
      </c>
      <c r="N88" s="200">
        <v>3096000</v>
      </c>
      <c r="O88" s="201">
        <f t="shared" si="20"/>
        <v>0.9943154446478466</v>
      </c>
      <c r="P88" s="116">
        <f>Volume!K88</f>
        <v>1103.5</v>
      </c>
      <c r="Q88" s="73">
        <f>Volume!J88</f>
        <v>1088</v>
      </c>
      <c r="R88" s="376">
        <f t="shared" si="11"/>
        <v>338.77056</v>
      </c>
      <c r="S88" s="377">
        <f t="shared" si="12"/>
        <v>336.8448</v>
      </c>
      <c r="T88" s="378">
        <f t="shared" si="13"/>
        <v>2856300</v>
      </c>
      <c r="U88" s="377">
        <f t="shared" si="14"/>
        <v>9.011658439239575</v>
      </c>
      <c r="V88" s="377">
        <f t="shared" si="15"/>
        <v>325.71456</v>
      </c>
      <c r="W88" s="377">
        <f t="shared" si="16"/>
        <v>12.8928</v>
      </c>
      <c r="X88" s="377">
        <f t="shared" si="17"/>
        <v>0.1632</v>
      </c>
      <c r="Y88" s="379">
        <f t="shared" si="18"/>
        <v>315.192705</v>
      </c>
      <c r="Z88" s="256">
        <f t="shared" si="19"/>
        <v>23.577855</v>
      </c>
      <c r="AA88" s="83"/>
      <c r="AB88" s="82"/>
    </row>
    <row r="89" spans="1:26" s="8" customFormat="1" ht="15.75" thickBot="1">
      <c r="A89" s="254" t="s">
        <v>194</v>
      </c>
      <c r="B89" s="380">
        <v>2086350</v>
      </c>
      <c r="C89" s="188">
        <v>-234150</v>
      </c>
      <c r="D89" s="196">
        <v>-0.1</v>
      </c>
      <c r="E89" s="198">
        <v>29400</v>
      </c>
      <c r="F89" s="192">
        <v>9450</v>
      </c>
      <c r="G89" s="196">
        <v>0.47</v>
      </c>
      <c r="H89" s="190">
        <v>0</v>
      </c>
      <c r="I89" s="193">
        <v>0</v>
      </c>
      <c r="J89" s="196">
        <v>0</v>
      </c>
      <c r="K89" s="187">
        <v>2115750</v>
      </c>
      <c r="L89" s="120">
        <v>-224700</v>
      </c>
      <c r="M89" s="199">
        <v>-0.1</v>
      </c>
      <c r="N89" s="202">
        <v>2109450</v>
      </c>
      <c r="O89" s="201">
        <f t="shared" si="20"/>
        <v>0.9970223325062034</v>
      </c>
      <c r="P89" s="116">
        <f>Volume!K89</f>
        <v>199.65</v>
      </c>
      <c r="Q89" s="73">
        <f>Volume!J89</f>
        <v>193.55</v>
      </c>
      <c r="R89" s="376">
        <f t="shared" si="11"/>
        <v>40.95034125</v>
      </c>
      <c r="S89" s="377">
        <f t="shared" si="12"/>
        <v>40.82840475</v>
      </c>
      <c r="T89" s="378">
        <f t="shared" si="13"/>
        <v>2340450</v>
      </c>
      <c r="U89" s="377">
        <f t="shared" si="14"/>
        <v>-9.600717810677434</v>
      </c>
      <c r="V89" s="377">
        <f t="shared" si="15"/>
        <v>40.38130425</v>
      </c>
      <c r="W89" s="377">
        <f t="shared" si="16"/>
        <v>0.569037</v>
      </c>
      <c r="X89" s="377">
        <f t="shared" si="17"/>
        <v>0</v>
      </c>
      <c r="Y89" s="379">
        <f t="shared" si="18"/>
        <v>46.72708425</v>
      </c>
      <c r="Z89" s="256">
        <f t="shared" si="19"/>
        <v>-5.776742999999996</v>
      </c>
    </row>
    <row r="90" spans="1:28" s="62" customFormat="1" ht="15.75" thickBot="1">
      <c r="A90" s="254" t="s">
        <v>96</v>
      </c>
      <c r="B90" s="189">
        <v>2793600</v>
      </c>
      <c r="C90" s="187">
        <v>18600</v>
      </c>
      <c r="D90" s="195">
        <v>0.01</v>
      </c>
      <c r="E90" s="189">
        <v>19800</v>
      </c>
      <c r="F90" s="120">
        <v>1200</v>
      </c>
      <c r="G90" s="195">
        <v>0.06</v>
      </c>
      <c r="H90" s="189">
        <v>600</v>
      </c>
      <c r="I90" s="120">
        <v>-24000</v>
      </c>
      <c r="J90" s="195">
        <v>-0.98</v>
      </c>
      <c r="K90" s="187">
        <v>2814000</v>
      </c>
      <c r="L90" s="120">
        <v>-4200</v>
      </c>
      <c r="M90" s="195">
        <v>0</v>
      </c>
      <c r="N90" s="200">
        <v>2808600</v>
      </c>
      <c r="O90" s="201">
        <f t="shared" si="20"/>
        <v>0.9980810234541578</v>
      </c>
      <c r="P90" s="116">
        <f>Volume!K90</f>
        <v>172.95</v>
      </c>
      <c r="Q90" s="73">
        <f>Volume!J90</f>
        <v>165.8</v>
      </c>
      <c r="R90" s="376">
        <f t="shared" si="11"/>
        <v>46.65612000000001</v>
      </c>
      <c r="S90" s="377">
        <f t="shared" si="12"/>
        <v>46.566588</v>
      </c>
      <c r="T90" s="378">
        <f t="shared" si="13"/>
        <v>2818200</v>
      </c>
      <c r="U90" s="377">
        <f t="shared" si="14"/>
        <v>-0.14903129657228018</v>
      </c>
      <c r="V90" s="377">
        <f t="shared" si="15"/>
        <v>46.317888</v>
      </c>
      <c r="W90" s="377">
        <f t="shared" si="16"/>
        <v>0.328284</v>
      </c>
      <c r="X90" s="377">
        <f t="shared" si="17"/>
        <v>0.009948</v>
      </c>
      <c r="Y90" s="379">
        <f t="shared" si="18"/>
        <v>48.74076899999999</v>
      </c>
      <c r="Z90" s="256">
        <f t="shared" si="19"/>
        <v>-2.0846489999999847</v>
      </c>
      <c r="AA90" s="83"/>
      <c r="AB90" s="82"/>
    </row>
    <row r="91" spans="1:26" s="8" customFormat="1" ht="15.75" thickBot="1">
      <c r="A91" s="254" t="s">
        <v>248</v>
      </c>
      <c r="B91" s="189">
        <v>215800</v>
      </c>
      <c r="C91" s="187">
        <v>-12350</v>
      </c>
      <c r="D91" s="195">
        <v>-0.05</v>
      </c>
      <c r="E91" s="189">
        <v>0</v>
      </c>
      <c r="F91" s="120">
        <v>0</v>
      </c>
      <c r="G91" s="195">
        <v>0</v>
      </c>
      <c r="H91" s="189">
        <v>0</v>
      </c>
      <c r="I91" s="120">
        <v>0</v>
      </c>
      <c r="J91" s="195">
        <v>0</v>
      </c>
      <c r="K91" s="187">
        <v>215800</v>
      </c>
      <c r="L91" s="120">
        <v>-12350</v>
      </c>
      <c r="M91" s="195">
        <v>-0.05</v>
      </c>
      <c r="N91" s="200">
        <v>215800</v>
      </c>
      <c r="O91" s="201">
        <f t="shared" si="20"/>
        <v>1</v>
      </c>
      <c r="P91" s="116">
        <f>Volume!K91</f>
        <v>318</v>
      </c>
      <c r="Q91" s="73">
        <f>Volume!J91</f>
        <v>314.05</v>
      </c>
      <c r="R91" s="376">
        <f t="shared" si="11"/>
        <v>6.777199</v>
      </c>
      <c r="S91" s="377">
        <f t="shared" si="12"/>
        <v>6.777199</v>
      </c>
      <c r="T91" s="378">
        <f t="shared" si="13"/>
        <v>228150</v>
      </c>
      <c r="U91" s="377">
        <f t="shared" si="14"/>
        <v>-5.413105413105413</v>
      </c>
      <c r="V91" s="377">
        <f t="shared" si="15"/>
        <v>6.777199</v>
      </c>
      <c r="W91" s="377">
        <f t="shared" si="16"/>
        <v>0</v>
      </c>
      <c r="X91" s="377">
        <f t="shared" si="17"/>
        <v>0</v>
      </c>
      <c r="Y91" s="379">
        <f t="shared" si="18"/>
        <v>7.25517</v>
      </c>
      <c r="Z91" s="256">
        <f t="shared" si="19"/>
        <v>-0.47797099999999926</v>
      </c>
    </row>
    <row r="92" spans="1:28" s="62" customFormat="1" ht="15.75" thickBot="1">
      <c r="A92" s="254" t="s">
        <v>97</v>
      </c>
      <c r="B92" s="189">
        <v>3138000</v>
      </c>
      <c r="C92" s="187">
        <v>130800</v>
      </c>
      <c r="D92" s="195">
        <v>0.04</v>
      </c>
      <c r="E92" s="189">
        <v>13200</v>
      </c>
      <c r="F92" s="120">
        <v>6000</v>
      </c>
      <c r="G92" s="195">
        <v>0.83</v>
      </c>
      <c r="H92" s="189">
        <v>1200</v>
      </c>
      <c r="I92" s="120">
        <v>0</v>
      </c>
      <c r="J92" s="195">
        <v>0</v>
      </c>
      <c r="K92" s="187">
        <v>3152400</v>
      </c>
      <c r="L92" s="120">
        <v>136800</v>
      </c>
      <c r="M92" s="195">
        <v>0.05</v>
      </c>
      <c r="N92" s="200">
        <v>3149400</v>
      </c>
      <c r="O92" s="201">
        <f t="shared" si="20"/>
        <v>0.9990483441187666</v>
      </c>
      <c r="P92" s="116">
        <f>Volume!K92</f>
        <v>335.1</v>
      </c>
      <c r="Q92" s="73">
        <f>Volume!J92</f>
        <v>326.3</v>
      </c>
      <c r="R92" s="376">
        <f t="shared" si="11"/>
        <v>102.862812</v>
      </c>
      <c r="S92" s="377">
        <f t="shared" si="12"/>
        <v>102.764922</v>
      </c>
      <c r="T92" s="378">
        <f t="shared" si="13"/>
        <v>3015600</v>
      </c>
      <c r="U92" s="377">
        <f t="shared" si="14"/>
        <v>4.536410664544369</v>
      </c>
      <c r="V92" s="377">
        <f t="shared" si="15"/>
        <v>102.39294</v>
      </c>
      <c r="W92" s="377">
        <f t="shared" si="16"/>
        <v>0.430716</v>
      </c>
      <c r="X92" s="377">
        <f t="shared" si="17"/>
        <v>0.039156</v>
      </c>
      <c r="Y92" s="379">
        <f t="shared" si="18"/>
        <v>101.05275600000002</v>
      </c>
      <c r="Z92" s="256">
        <f t="shared" si="19"/>
        <v>1.8100559999999888</v>
      </c>
      <c r="AA92" s="83"/>
      <c r="AB92" s="82"/>
    </row>
    <row r="93" spans="1:28" s="62" customFormat="1" ht="15.75" thickBot="1">
      <c r="A93" s="254" t="s">
        <v>249</v>
      </c>
      <c r="B93" s="189">
        <v>4877600</v>
      </c>
      <c r="C93" s="187">
        <v>-86800</v>
      </c>
      <c r="D93" s="195">
        <v>-0.02</v>
      </c>
      <c r="E93" s="189">
        <v>159600</v>
      </c>
      <c r="F93" s="120">
        <v>11200</v>
      </c>
      <c r="G93" s="195">
        <v>0.08</v>
      </c>
      <c r="H93" s="189">
        <v>22400</v>
      </c>
      <c r="I93" s="120">
        <v>2800</v>
      </c>
      <c r="J93" s="195">
        <v>0.14</v>
      </c>
      <c r="K93" s="187">
        <v>5059600</v>
      </c>
      <c r="L93" s="120">
        <v>-72800</v>
      </c>
      <c r="M93" s="195">
        <v>-0.01</v>
      </c>
      <c r="N93" s="200">
        <v>5012000</v>
      </c>
      <c r="O93" s="201">
        <f t="shared" si="20"/>
        <v>0.9905921416712784</v>
      </c>
      <c r="P93" s="116">
        <f>Volume!K93</f>
        <v>74.1</v>
      </c>
      <c r="Q93" s="73">
        <f>Volume!J93</f>
        <v>70.85</v>
      </c>
      <c r="R93" s="376">
        <f t="shared" si="11"/>
        <v>35.847266</v>
      </c>
      <c r="S93" s="377">
        <f t="shared" si="12"/>
        <v>35.51002</v>
      </c>
      <c r="T93" s="378">
        <f t="shared" si="13"/>
        <v>5132400</v>
      </c>
      <c r="U93" s="377">
        <f t="shared" si="14"/>
        <v>-1.4184397163120568</v>
      </c>
      <c r="V93" s="377">
        <f t="shared" si="15"/>
        <v>34.557796</v>
      </c>
      <c r="W93" s="377">
        <f t="shared" si="16"/>
        <v>1.130766</v>
      </c>
      <c r="X93" s="377">
        <f t="shared" si="17"/>
        <v>0.15870399999999998</v>
      </c>
      <c r="Y93" s="379">
        <f t="shared" si="18"/>
        <v>38.031084</v>
      </c>
      <c r="Z93" s="256">
        <f t="shared" si="19"/>
        <v>-2.1838180000000023</v>
      </c>
      <c r="AA93" s="83"/>
      <c r="AB93" s="82"/>
    </row>
    <row r="94" spans="1:28" s="62" customFormat="1" ht="15.75" thickBot="1">
      <c r="A94" s="209" t="s">
        <v>250</v>
      </c>
      <c r="B94" s="189">
        <v>1036500</v>
      </c>
      <c r="C94" s="187">
        <v>30000</v>
      </c>
      <c r="D94" s="195">
        <v>0.03</v>
      </c>
      <c r="E94" s="189">
        <v>3300</v>
      </c>
      <c r="F94" s="120">
        <v>900</v>
      </c>
      <c r="G94" s="195">
        <v>0.38</v>
      </c>
      <c r="H94" s="189">
        <v>600</v>
      </c>
      <c r="I94" s="120">
        <v>600</v>
      </c>
      <c r="J94" s="195">
        <v>0</v>
      </c>
      <c r="K94" s="187">
        <v>1040400</v>
      </c>
      <c r="L94" s="120">
        <v>31500</v>
      </c>
      <c r="M94" s="195">
        <v>0.03</v>
      </c>
      <c r="N94" s="200">
        <v>1037700</v>
      </c>
      <c r="O94" s="201">
        <f t="shared" si="20"/>
        <v>0.9974048442906575</v>
      </c>
      <c r="P94" s="116">
        <f>Volume!K94</f>
        <v>719.95</v>
      </c>
      <c r="Q94" s="73">
        <f>Volume!J94</f>
        <v>689.75</v>
      </c>
      <c r="R94" s="376">
        <f t="shared" si="11"/>
        <v>71.76159</v>
      </c>
      <c r="S94" s="377">
        <f t="shared" si="12"/>
        <v>71.5753575</v>
      </c>
      <c r="T94" s="378">
        <f t="shared" si="13"/>
        <v>1008900</v>
      </c>
      <c r="U94" s="377">
        <f t="shared" si="14"/>
        <v>3.1222123104371096</v>
      </c>
      <c r="V94" s="377">
        <f t="shared" si="15"/>
        <v>71.4925875</v>
      </c>
      <c r="W94" s="377">
        <f t="shared" si="16"/>
        <v>0.2276175</v>
      </c>
      <c r="X94" s="377">
        <f t="shared" si="17"/>
        <v>0.041385</v>
      </c>
      <c r="Y94" s="379">
        <f t="shared" si="18"/>
        <v>72.6357555</v>
      </c>
      <c r="Z94" s="256">
        <f t="shared" si="19"/>
        <v>-0.8741655000000037</v>
      </c>
      <c r="AA94" s="83"/>
      <c r="AB94" s="82"/>
    </row>
    <row r="95" spans="1:28" s="62" customFormat="1" ht="15.75" thickBot="1">
      <c r="A95" s="254" t="s">
        <v>251</v>
      </c>
      <c r="B95" s="189">
        <v>4077200</v>
      </c>
      <c r="C95" s="187">
        <v>64800</v>
      </c>
      <c r="D95" s="195">
        <v>0.02</v>
      </c>
      <c r="E95" s="189">
        <v>360000</v>
      </c>
      <c r="F95" s="120">
        <v>28400</v>
      </c>
      <c r="G95" s="195">
        <v>0.09</v>
      </c>
      <c r="H95" s="189">
        <v>68800</v>
      </c>
      <c r="I95" s="120">
        <v>2800</v>
      </c>
      <c r="J95" s="195">
        <v>0.04</v>
      </c>
      <c r="K95" s="187">
        <v>4506000</v>
      </c>
      <c r="L95" s="120">
        <v>96000</v>
      </c>
      <c r="M95" s="195">
        <v>0.02</v>
      </c>
      <c r="N95" s="200">
        <v>4445600</v>
      </c>
      <c r="O95" s="201">
        <f t="shared" si="20"/>
        <v>0.986595650244119</v>
      </c>
      <c r="P95" s="116">
        <f>Volume!K95</f>
        <v>354.4</v>
      </c>
      <c r="Q95" s="73">
        <f>Volume!J95</f>
        <v>346.85</v>
      </c>
      <c r="R95" s="376">
        <f t="shared" si="11"/>
        <v>156.29061</v>
      </c>
      <c r="S95" s="377">
        <f t="shared" si="12"/>
        <v>154.195636</v>
      </c>
      <c r="T95" s="378">
        <f t="shared" si="13"/>
        <v>4410000</v>
      </c>
      <c r="U95" s="377">
        <f t="shared" si="14"/>
        <v>2.1768707482993195</v>
      </c>
      <c r="V95" s="377">
        <f t="shared" si="15"/>
        <v>141.417682</v>
      </c>
      <c r="W95" s="377">
        <f t="shared" si="16"/>
        <v>12.486600000000001</v>
      </c>
      <c r="X95" s="377">
        <f t="shared" si="17"/>
        <v>2.386328</v>
      </c>
      <c r="Y95" s="379">
        <f t="shared" si="18"/>
        <v>156.2904</v>
      </c>
      <c r="Z95" s="256">
        <f t="shared" si="19"/>
        <v>0.00020999999998139174</v>
      </c>
      <c r="AA95" s="83"/>
      <c r="AB95" s="82"/>
    </row>
    <row r="96" spans="1:28" s="62" customFormat="1" ht="15.75" thickBot="1">
      <c r="A96" s="254" t="s">
        <v>115</v>
      </c>
      <c r="B96" s="189">
        <v>3642650</v>
      </c>
      <c r="C96" s="187">
        <v>-40150</v>
      </c>
      <c r="D96" s="195">
        <v>-0.01</v>
      </c>
      <c r="E96" s="189">
        <v>48950</v>
      </c>
      <c r="F96" s="120">
        <v>4950</v>
      </c>
      <c r="G96" s="195">
        <v>0.11</v>
      </c>
      <c r="H96" s="189">
        <v>6600</v>
      </c>
      <c r="I96" s="120">
        <v>1650</v>
      </c>
      <c r="J96" s="195">
        <v>0.33</v>
      </c>
      <c r="K96" s="187">
        <v>3698200</v>
      </c>
      <c r="L96" s="120">
        <v>-33550</v>
      </c>
      <c r="M96" s="195">
        <v>-0.01</v>
      </c>
      <c r="N96" s="200">
        <v>3642100</v>
      </c>
      <c r="O96" s="201">
        <f t="shared" si="20"/>
        <v>0.9848304580606781</v>
      </c>
      <c r="P96" s="116">
        <f>Volume!K96</f>
        <v>469.4</v>
      </c>
      <c r="Q96" s="73">
        <f>Volume!J96</f>
        <v>453.25</v>
      </c>
      <c r="R96" s="376">
        <f t="shared" si="11"/>
        <v>167.620915</v>
      </c>
      <c r="S96" s="377">
        <f t="shared" si="12"/>
        <v>165.0781825</v>
      </c>
      <c r="T96" s="378">
        <f t="shared" si="13"/>
        <v>3731750</v>
      </c>
      <c r="U96" s="377">
        <f t="shared" si="14"/>
        <v>-0.899042004421518</v>
      </c>
      <c r="V96" s="377">
        <f t="shared" si="15"/>
        <v>165.10311125</v>
      </c>
      <c r="W96" s="377">
        <f t="shared" si="16"/>
        <v>2.21865875</v>
      </c>
      <c r="X96" s="377">
        <f t="shared" si="17"/>
        <v>0.299145</v>
      </c>
      <c r="Y96" s="379">
        <f t="shared" si="18"/>
        <v>175.168345</v>
      </c>
      <c r="Z96" s="256">
        <f t="shared" si="19"/>
        <v>-7.547429999999991</v>
      </c>
      <c r="AA96" s="83"/>
      <c r="AB96" s="82"/>
    </row>
    <row r="97" spans="1:26" s="8" customFormat="1" ht="15.75" thickBot="1">
      <c r="A97" s="254" t="s">
        <v>170</v>
      </c>
      <c r="B97" s="189">
        <v>3581600</v>
      </c>
      <c r="C97" s="187">
        <v>-357500</v>
      </c>
      <c r="D97" s="195">
        <v>-0.09</v>
      </c>
      <c r="E97" s="189">
        <v>313500</v>
      </c>
      <c r="F97" s="120">
        <v>101200</v>
      </c>
      <c r="G97" s="195">
        <v>0.48</v>
      </c>
      <c r="H97" s="189">
        <v>25300</v>
      </c>
      <c r="I97" s="120">
        <v>13200</v>
      </c>
      <c r="J97" s="195">
        <v>1.09</v>
      </c>
      <c r="K97" s="187">
        <v>3920400</v>
      </c>
      <c r="L97" s="120">
        <v>-243100</v>
      </c>
      <c r="M97" s="195">
        <v>-0.06</v>
      </c>
      <c r="N97" s="200">
        <v>3913800</v>
      </c>
      <c r="O97" s="201">
        <f t="shared" si="20"/>
        <v>0.9983164983164983</v>
      </c>
      <c r="P97" s="116">
        <f>Volume!K97</f>
        <v>490.8</v>
      </c>
      <c r="Q97" s="73">
        <f>Volume!J97</f>
        <v>472.5</v>
      </c>
      <c r="R97" s="376">
        <f t="shared" si="11"/>
        <v>185.2389</v>
      </c>
      <c r="S97" s="377">
        <f t="shared" si="12"/>
        <v>184.92705</v>
      </c>
      <c r="T97" s="378">
        <f t="shared" si="13"/>
        <v>4163500</v>
      </c>
      <c r="U97" s="377">
        <f t="shared" si="14"/>
        <v>-5.83883751651255</v>
      </c>
      <c r="V97" s="377">
        <f t="shared" si="15"/>
        <v>169.2306</v>
      </c>
      <c r="W97" s="377">
        <f t="shared" si="16"/>
        <v>14.812875</v>
      </c>
      <c r="X97" s="377">
        <f t="shared" si="17"/>
        <v>1.195425</v>
      </c>
      <c r="Y97" s="379">
        <f t="shared" si="18"/>
        <v>204.34458</v>
      </c>
      <c r="Z97" s="256">
        <f t="shared" si="19"/>
        <v>-19.105680000000007</v>
      </c>
    </row>
    <row r="98" spans="1:28" s="62" customFormat="1" ht="15.75" thickBot="1">
      <c r="A98" s="254" t="s">
        <v>225</v>
      </c>
      <c r="B98" s="189">
        <v>10678200</v>
      </c>
      <c r="C98" s="187">
        <v>236400</v>
      </c>
      <c r="D98" s="195">
        <v>0.02</v>
      </c>
      <c r="E98" s="189">
        <v>1854600</v>
      </c>
      <c r="F98" s="120">
        <v>196200</v>
      </c>
      <c r="G98" s="195">
        <v>0.12</v>
      </c>
      <c r="H98" s="189">
        <v>705000</v>
      </c>
      <c r="I98" s="120">
        <v>-162000</v>
      </c>
      <c r="J98" s="195">
        <v>-0.19</v>
      </c>
      <c r="K98" s="187">
        <v>13237800</v>
      </c>
      <c r="L98" s="120">
        <v>270600</v>
      </c>
      <c r="M98" s="195">
        <v>0.02</v>
      </c>
      <c r="N98" s="200">
        <v>13207200</v>
      </c>
      <c r="O98" s="201">
        <f t="shared" si="20"/>
        <v>0.9976884376558038</v>
      </c>
      <c r="P98" s="116">
        <f>Volume!K98</f>
        <v>1083.25</v>
      </c>
      <c r="Q98" s="73">
        <f>Volume!J98</f>
        <v>1031.6</v>
      </c>
      <c r="R98" s="376">
        <f t="shared" si="11"/>
        <v>1365.6114479999999</v>
      </c>
      <c r="S98" s="377">
        <f t="shared" si="12"/>
        <v>1362.4547519999999</v>
      </c>
      <c r="T98" s="378">
        <f t="shared" si="13"/>
        <v>12967200</v>
      </c>
      <c r="U98" s="377">
        <f t="shared" si="14"/>
        <v>2.0868036276142883</v>
      </c>
      <c r="V98" s="377">
        <f t="shared" si="15"/>
        <v>1101.5631119999998</v>
      </c>
      <c r="W98" s="377">
        <f t="shared" si="16"/>
        <v>191.32053599999998</v>
      </c>
      <c r="X98" s="377">
        <f t="shared" si="17"/>
        <v>72.72779999999999</v>
      </c>
      <c r="Y98" s="379">
        <f t="shared" si="18"/>
        <v>1404.67194</v>
      </c>
      <c r="Z98" s="256">
        <f t="shared" si="19"/>
        <v>-39.06049200000007</v>
      </c>
      <c r="AA98" s="83"/>
      <c r="AB98" s="82"/>
    </row>
    <row r="99" spans="1:28" s="62" customFormat="1" ht="15.75" thickBot="1">
      <c r="A99" s="254" t="s">
        <v>240</v>
      </c>
      <c r="B99" s="189">
        <v>50826200</v>
      </c>
      <c r="C99" s="187">
        <v>261300</v>
      </c>
      <c r="D99" s="195">
        <v>0.01</v>
      </c>
      <c r="E99" s="189">
        <v>2659900</v>
      </c>
      <c r="F99" s="120">
        <v>140700</v>
      </c>
      <c r="G99" s="195">
        <v>0.06</v>
      </c>
      <c r="H99" s="189">
        <v>381900</v>
      </c>
      <c r="I99" s="120">
        <v>23450</v>
      </c>
      <c r="J99" s="195">
        <v>0.07</v>
      </c>
      <c r="K99" s="187">
        <v>53868000</v>
      </c>
      <c r="L99" s="120">
        <v>425450</v>
      </c>
      <c r="M99" s="195">
        <v>0.01</v>
      </c>
      <c r="N99" s="200">
        <v>52785950</v>
      </c>
      <c r="O99" s="201">
        <f>N99/K99</f>
        <v>0.9799129353233831</v>
      </c>
      <c r="P99" s="116">
        <f>Volume!K99</f>
        <v>62.1</v>
      </c>
      <c r="Q99" s="73">
        <f>Volume!J99</f>
        <v>61.55</v>
      </c>
      <c r="R99" s="376">
        <f t="shared" si="11"/>
        <v>331.55754</v>
      </c>
      <c r="S99" s="377">
        <f t="shared" si="12"/>
        <v>324.89752225</v>
      </c>
      <c r="T99" s="378">
        <f t="shared" si="13"/>
        <v>53442550</v>
      </c>
      <c r="U99" s="377">
        <f t="shared" si="14"/>
        <v>0.7960885099981194</v>
      </c>
      <c r="V99" s="377">
        <f t="shared" si="15"/>
        <v>312.835261</v>
      </c>
      <c r="W99" s="377">
        <f t="shared" si="16"/>
        <v>16.3716845</v>
      </c>
      <c r="X99" s="377">
        <f t="shared" si="17"/>
        <v>2.3505945</v>
      </c>
      <c r="Y99" s="379">
        <f t="shared" si="18"/>
        <v>331.8782355</v>
      </c>
      <c r="Z99" s="256">
        <f t="shared" si="19"/>
        <v>-0.32069549999999936</v>
      </c>
      <c r="AA99" s="83"/>
      <c r="AB99" s="82"/>
    </row>
    <row r="100" spans="1:28" s="62" customFormat="1" ht="15.75" thickBot="1">
      <c r="A100" s="254" t="s">
        <v>226</v>
      </c>
      <c r="B100" s="189">
        <v>3076200</v>
      </c>
      <c r="C100" s="187">
        <v>-220800</v>
      </c>
      <c r="D100" s="195">
        <v>-0.07</v>
      </c>
      <c r="E100" s="189">
        <v>526800</v>
      </c>
      <c r="F100" s="120">
        <v>54600</v>
      </c>
      <c r="G100" s="195">
        <v>0.12</v>
      </c>
      <c r="H100" s="189">
        <v>105000</v>
      </c>
      <c r="I100" s="120">
        <v>13800</v>
      </c>
      <c r="J100" s="195">
        <v>0.15</v>
      </c>
      <c r="K100" s="187">
        <v>3708000</v>
      </c>
      <c r="L100" s="120">
        <v>-152400</v>
      </c>
      <c r="M100" s="195">
        <v>-0.04</v>
      </c>
      <c r="N100" s="200">
        <v>3679200</v>
      </c>
      <c r="O100" s="201">
        <f t="shared" si="20"/>
        <v>0.9922330097087378</v>
      </c>
      <c r="P100" s="116">
        <f>Volume!K100</f>
        <v>707</v>
      </c>
      <c r="Q100" s="73">
        <f>Volume!J100</f>
        <v>691.75</v>
      </c>
      <c r="R100" s="376">
        <f t="shared" si="11"/>
        <v>256.5009</v>
      </c>
      <c r="S100" s="377">
        <f t="shared" si="12"/>
        <v>254.50866</v>
      </c>
      <c r="T100" s="378">
        <f t="shared" si="13"/>
        <v>3860400</v>
      </c>
      <c r="U100" s="377">
        <f t="shared" si="14"/>
        <v>-3.947777432390426</v>
      </c>
      <c r="V100" s="377">
        <f t="shared" si="15"/>
        <v>212.796135</v>
      </c>
      <c r="W100" s="377">
        <f t="shared" si="16"/>
        <v>36.44139</v>
      </c>
      <c r="X100" s="377">
        <f t="shared" si="17"/>
        <v>7.263375</v>
      </c>
      <c r="Y100" s="379">
        <f t="shared" si="18"/>
        <v>272.93028</v>
      </c>
      <c r="Z100" s="256">
        <f t="shared" si="19"/>
        <v>-16.42937999999998</v>
      </c>
      <c r="AA100" s="83"/>
      <c r="AB100" s="82"/>
    </row>
    <row r="101" spans="1:28" s="62" customFormat="1" ht="15.75" thickBot="1">
      <c r="A101" s="254" t="s">
        <v>227</v>
      </c>
      <c r="B101" s="189">
        <v>5300000</v>
      </c>
      <c r="C101" s="187">
        <v>-54000</v>
      </c>
      <c r="D101" s="195">
        <v>-0.01</v>
      </c>
      <c r="E101" s="189">
        <v>679500</v>
      </c>
      <c r="F101" s="120">
        <v>53500</v>
      </c>
      <c r="G101" s="195">
        <v>0.09</v>
      </c>
      <c r="H101" s="189">
        <v>105000</v>
      </c>
      <c r="I101" s="120">
        <v>10000</v>
      </c>
      <c r="J101" s="195">
        <v>0.11</v>
      </c>
      <c r="K101" s="187">
        <v>6084500</v>
      </c>
      <c r="L101" s="120">
        <v>9500</v>
      </c>
      <c r="M101" s="195">
        <v>0</v>
      </c>
      <c r="N101" s="200">
        <v>6070500</v>
      </c>
      <c r="O101" s="201">
        <f t="shared" si="20"/>
        <v>0.9976990714109623</v>
      </c>
      <c r="P101" s="116">
        <f>Volume!K101</f>
        <v>748.3</v>
      </c>
      <c r="Q101" s="73">
        <f>Volume!J101</f>
        <v>721.75</v>
      </c>
      <c r="R101" s="376">
        <f t="shared" si="11"/>
        <v>439.1487875</v>
      </c>
      <c r="S101" s="377">
        <f t="shared" si="12"/>
        <v>438.1383375</v>
      </c>
      <c r="T101" s="378">
        <f t="shared" si="13"/>
        <v>6075000</v>
      </c>
      <c r="U101" s="377">
        <f t="shared" si="14"/>
        <v>0.15637860082304528</v>
      </c>
      <c r="V101" s="377">
        <f t="shared" si="15"/>
        <v>382.5275</v>
      </c>
      <c r="W101" s="377">
        <f t="shared" si="16"/>
        <v>49.0429125</v>
      </c>
      <c r="X101" s="377">
        <f t="shared" si="17"/>
        <v>7.578375</v>
      </c>
      <c r="Y101" s="379">
        <f t="shared" si="18"/>
        <v>454.59225</v>
      </c>
      <c r="Z101" s="256">
        <f t="shared" si="19"/>
        <v>-15.443462499999953</v>
      </c>
      <c r="AA101" s="83"/>
      <c r="AB101" s="82"/>
    </row>
    <row r="102" spans="1:26" s="8" customFormat="1" ht="15.75" thickBot="1">
      <c r="A102" s="254" t="s">
        <v>53</v>
      </c>
      <c r="B102" s="189">
        <v>1713600</v>
      </c>
      <c r="C102" s="187">
        <v>11200</v>
      </c>
      <c r="D102" s="195">
        <v>0.01</v>
      </c>
      <c r="E102" s="189">
        <v>83200</v>
      </c>
      <c r="F102" s="120">
        <v>8000</v>
      </c>
      <c r="G102" s="195">
        <v>0.11</v>
      </c>
      <c r="H102" s="189">
        <v>0</v>
      </c>
      <c r="I102" s="120">
        <v>0</v>
      </c>
      <c r="J102" s="195">
        <v>0</v>
      </c>
      <c r="K102" s="187">
        <v>1796800</v>
      </c>
      <c r="L102" s="120">
        <v>19200</v>
      </c>
      <c r="M102" s="195">
        <v>0.01</v>
      </c>
      <c r="N102" s="200">
        <v>1793600</v>
      </c>
      <c r="O102" s="201">
        <f t="shared" si="20"/>
        <v>0.9982190560997328</v>
      </c>
      <c r="P102" s="116">
        <f>Volume!K102</f>
        <v>135.25</v>
      </c>
      <c r="Q102" s="73">
        <f>Volume!J102</f>
        <v>131.1</v>
      </c>
      <c r="R102" s="376">
        <f t="shared" si="11"/>
        <v>23.556048</v>
      </c>
      <c r="S102" s="377">
        <f t="shared" si="12"/>
        <v>23.514096</v>
      </c>
      <c r="T102" s="378">
        <f t="shared" si="13"/>
        <v>1777600</v>
      </c>
      <c r="U102" s="377">
        <f t="shared" si="14"/>
        <v>1.08010801080108</v>
      </c>
      <c r="V102" s="377">
        <f t="shared" si="15"/>
        <v>22.465296</v>
      </c>
      <c r="W102" s="377">
        <f t="shared" si="16"/>
        <v>1.090752</v>
      </c>
      <c r="X102" s="377">
        <f t="shared" si="17"/>
        <v>0</v>
      </c>
      <c r="Y102" s="379">
        <f t="shared" si="18"/>
        <v>24.04204</v>
      </c>
      <c r="Z102" s="256">
        <f t="shared" si="19"/>
        <v>-0.48599199999999954</v>
      </c>
    </row>
    <row r="103" spans="1:26" s="8" customFormat="1" ht="15.75" thickBot="1">
      <c r="A103" s="254" t="s">
        <v>252</v>
      </c>
      <c r="B103" s="189">
        <v>1141500</v>
      </c>
      <c r="C103" s="187">
        <v>-750</v>
      </c>
      <c r="D103" s="195">
        <v>0</v>
      </c>
      <c r="E103" s="189">
        <v>0</v>
      </c>
      <c r="F103" s="120">
        <v>0</v>
      </c>
      <c r="G103" s="195">
        <v>0</v>
      </c>
      <c r="H103" s="189">
        <v>0</v>
      </c>
      <c r="I103" s="120">
        <v>0</v>
      </c>
      <c r="J103" s="195">
        <v>0</v>
      </c>
      <c r="K103" s="187">
        <v>1141500</v>
      </c>
      <c r="L103" s="120">
        <v>-750</v>
      </c>
      <c r="M103" s="195">
        <v>0</v>
      </c>
      <c r="N103" s="200">
        <v>1110000</v>
      </c>
      <c r="O103" s="201">
        <f t="shared" si="20"/>
        <v>0.9724047306176085</v>
      </c>
      <c r="P103" s="116">
        <f>Volume!K103</f>
        <v>906.65</v>
      </c>
      <c r="Q103" s="73">
        <f>Volume!J103</f>
        <v>881.25</v>
      </c>
      <c r="R103" s="376">
        <f t="shared" si="11"/>
        <v>100.5946875</v>
      </c>
      <c r="S103" s="377">
        <f t="shared" si="12"/>
        <v>97.81875</v>
      </c>
      <c r="T103" s="378">
        <f t="shared" si="13"/>
        <v>1142250</v>
      </c>
      <c r="U103" s="377">
        <f t="shared" si="14"/>
        <v>-0.06565988181221273</v>
      </c>
      <c r="V103" s="377">
        <f t="shared" si="15"/>
        <v>100.5946875</v>
      </c>
      <c r="W103" s="377">
        <f t="shared" si="16"/>
        <v>0</v>
      </c>
      <c r="X103" s="377">
        <f t="shared" si="17"/>
        <v>0</v>
      </c>
      <c r="Y103" s="379">
        <f t="shared" si="18"/>
        <v>103.56209625</v>
      </c>
      <c r="Z103" s="256">
        <f t="shared" si="19"/>
        <v>-2.96740874999999</v>
      </c>
    </row>
    <row r="104" spans="1:26" s="8" customFormat="1" ht="15.75" thickBot="1">
      <c r="A104" s="254" t="s">
        <v>202</v>
      </c>
      <c r="B104" s="380">
        <v>1728000</v>
      </c>
      <c r="C104" s="188">
        <v>-120000</v>
      </c>
      <c r="D104" s="196">
        <v>-0.06</v>
      </c>
      <c r="E104" s="198">
        <v>48000</v>
      </c>
      <c r="F104" s="192">
        <v>6000</v>
      </c>
      <c r="G104" s="196">
        <v>0.14</v>
      </c>
      <c r="H104" s="190">
        <v>3000</v>
      </c>
      <c r="I104" s="193">
        <v>1500</v>
      </c>
      <c r="J104" s="196">
        <v>1</v>
      </c>
      <c r="K104" s="187">
        <v>1779000</v>
      </c>
      <c r="L104" s="120">
        <v>-112500</v>
      </c>
      <c r="M104" s="199">
        <v>-0.06</v>
      </c>
      <c r="N104" s="202">
        <v>1774500</v>
      </c>
      <c r="O104" s="201">
        <f t="shared" si="20"/>
        <v>0.9974704890387859</v>
      </c>
      <c r="P104" s="116">
        <f>Volume!K104</f>
        <v>202.35</v>
      </c>
      <c r="Q104" s="73">
        <f>Volume!J104</f>
        <v>192.05</v>
      </c>
      <c r="R104" s="376">
        <f t="shared" si="11"/>
        <v>34.165695</v>
      </c>
      <c r="S104" s="377">
        <f t="shared" si="12"/>
        <v>34.0792725</v>
      </c>
      <c r="T104" s="378">
        <f t="shared" si="13"/>
        <v>1891500</v>
      </c>
      <c r="U104" s="377">
        <f t="shared" si="14"/>
        <v>-5.947660586835844</v>
      </c>
      <c r="V104" s="377">
        <f t="shared" si="15"/>
        <v>33.18624</v>
      </c>
      <c r="W104" s="377">
        <f t="shared" si="16"/>
        <v>0.92184</v>
      </c>
      <c r="X104" s="377">
        <f t="shared" si="17"/>
        <v>0.057615</v>
      </c>
      <c r="Y104" s="379">
        <f t="shared" si="18"/>
        <v>38.2745025</v>
      </c>
      <c r="Z104" s="256">
        <f t="shared" si="19"/>
        <v>-4.1088074999999975</v>
      </c>
    </row>
    <row r="105" spans="1:26" s="8" customFormat="1" ht="15.75" thickBot="1">
      <c r="A105" s="254" t="s">
        <v>203</v>
      </c>
      <c r="B105" s="380">
        <v>117300</v>
      </c>
      <c r="C105" s="188">
        <v>850</v>
      </c>
      <c r="D105" s="196">
        <v>0.01</v>
      </c>
      <c r="E105" s="198">
        <v>0</v>
      </c>
      <c r="F105" s="192">
        <v>0</v>
      </c>
      <c r="G105" s="196">
        <v>0</v>
      </c>
      <c r="H105" s="190">
        <v>0</v>
      </c>
      <c r="I105" s="193">
        <v>0</v>
      </c>
      <c r="J105" s="196">
        <v>0</v>
      </c>
      <c r="K105" s="187">
        <v>117300</v>
      </c>
      <c r="L105" s="120">
        <v>850</v>
      </c>
      <c r="M105" s="199">
        <v>0.01</v>
      </c>
      <c r="N105" s="202">
        <v>115600</v>
      </c>
      <c r="O105" s="201">
        <f t="shared" si="20"/>
        <v>0.9855072463768116</v>
      </c>
      <c r="P105" s="116">
        <f>Volume!K105</f>
        <v>287.65</v>
      </c>
      <c r="Q105" s="73">
        <f>Volume!J105</f>
        <v>283.75</v>
      </c>
      <c r="R105" s="376">
        <f t="shared" si="11"/>
        <v>3.3283875</v>
      </c>
      <c r="S105" s="377">
        <f t="shared" si="12"/>
        <v>3.28015</v>
      </c>
      <c r="T105" s="378">
        <f t="shared" si="13"/>
        <v>116450</v>
      </c>
      <c r="U105" s="377">
        <f t="shared" si="14"/>
        <v>0.7299270072992701</v>
      </c>
      <c r="V105" s="377">
        <f t="shared" si="15"/>
        <v>3.3283875</v>
      </c>
      <c r="W105" s="377">
        <f t="shared" si="16"/>
        <v>0</v>
      </c>
      <c r="X105" s="377">
        <f t="shared" si="17"/>
        <v>0</v>
      </c>
      <c r="Y105" s="379">
        <f t="shared" si="18"/>
        <v>3.3496842499999997</v>
      </c>
      <c r="Z105" s="256">
        <f t="shared" si="19"/>
        <v>-0.021296749999999864</v>
      </c>
    </row>
    <row r="106" spans="1:26" s="8" customFormat="1" ht="15.75" thickBot="1">
      <c r="A106" s="254" t="s">
        <v>171</v>
      </c>
      <c r="B106" s="189">
        <v>7680750</v>
      </c>
      <c r="C106" s="187">
        <v>262500</v>
      </c>
      <c r="D106" s="195">
        <v>0.04</v>
      </c>
      <c r="E106" s="189">
        <v>150500</v>
      </c>
      <c r="F106" s="120">
        <v>33250</v>
      </c>
      <c r="G106" s="195">
        <v>0.28</v>
      </c>
      <c r="H106" s="189">
        <v>29750</v>
      </c>
      <c r="I106" s="120">
        <v>12250</v>
      </c>
      <c r="J106" s="195">
        <v>0.7</v>
      </c>
      <c r="K106" s="187">
        <v>7861000</v>
      </c>
      <c r="L106" s="120">
        <v>308000</v>
      </c>
      <c r="M106" s="195">
        <v>0.04</v>
      </c>
      <c r="N106" s="200">
        <v>7848750</v>
      </c>
      <c r="O106" s="201">
        <f t="shared" si="20"/>
        <v>0.9984416740872663</v>
      </c>
      <c r="P106" s="116">
        <f>Volume!K106</f>
        <v>412.35</v>
      </c>
      <c r="Q106" s="73">
        <f>Volume!J106</f>
        <v>406.95</v>
      </c>
      <c r="R106" s="376">
        <f t="shared" si="11"/>
        <v>319.903395</v>
      </c>
      <c r="S106" s="377">
        <f t="shared" si="12"/>
        <v>319.40488125</v>
      </c>
      <c r="T106" s="378">
        <f t="shared" si="13"/>
        <v>7553000</v>
      </c>
      <c r="U106" s="377">
        <f t="shared" si="14"/>
        <v>4.077849860982391</v>
      </c>
      <c r="V106" s="377">
        <f t="shared" si="15"/>
        <v>312.56812125</v>
      </c>
      <c r="W106" s="377">
        <f t="shared" si="16"/>
        <v>6.1245975</v>
      </c>
      <c r="X106" s="377">
        <f t="shared" si="17"/>
        <v>1.21067625</v>
      </c>
      <c r="Y106" s="379">
        <f t="shared" si="18"/>
        <v>311.447955</v>
      </c>
      <c r="Z106" s="256">
        <f t="shared" si="19"/>
        <v>8.45544000000001</v>
      </c>
    </row>
    <row r="107" spans="1:26" s="8" customFormat="1" ht="15.75" thickBot="1">
      <c r="A107" s="254" t="s">
        <v>172</v>
      </c>
      <c r="B107" s="189">
        <v>986850</v>
      </c>
      <c r="C107" s="187">
        <v>11250</v>
      </c>
      <c r="D107" s="195">
        <v>0.01</v>
      </c>
      <c r="E107" s="189">
        <v>0</v>
      </c>
      <c r="F107" s="120">
        <v>0</v>
      </c>
      <c r="G107" s="195">
        <v>0</v>
      </c>
      <c r="H107" s="189">
        <v>0</v>
      </c>
      <c r="I107" s="120">
        <v>0</v>
      </c>
      <c r="J107" s="195">
        <v>0</v>
      </c>
      <c r="K107" s="187">
        <v>986850</v>
      </c>
      <c r="L107" s="120">
        <v>11250</v>
      </c>
      <c r="M107" s="195">
        <v>0.01</v>
      </c>
      <c r="N107" s="200">
        <v>984600</v>
      </c>
      <c r="O107" s="201">
        <f t="shared" si="20"/>
        <v>0.9977200182398541</v>
      </c>
      <c r="P107" s="194">
        <f>Volume!K107</f>
        <v>758.1</v>
      </c>
      <c r="Q107" s="15">
        <f>Volume!J107</f>
        <v>744.2</v>
      </c>
      <c r="R107" s="376">
        <f t="shared" si="11"/>
        <v>73.441377</v>
      </c>
      <c r="S107" s="377">
        <f t="shared" si="12"/>
        <v>73.273932</v>
      </c>
      <c r="T107" s="378">
        <f t="shared" si="13"/>
        <v>975600</v>
      </c>
      <c r="U107" s="377">
        <f t="shared" si="14"/>
        <v>1.1531365313653137</v>
      </c>
      <c r="V107" s="377">
        <f t="shared" si="15"/>
        <v>73.441377</v>
      </c>
      <c r="W107" s="377">
        <f t="shared" si="16"/>
        <v>0</v>
      </c>
      <c r="X107" s="377">
        <f t="shared" si="17"/>
        <v>0</v>
      </c>
      <c r="Y107" s="379">
        <f t="shared" si="18"/>
        <v>73.960236</v>
      </c>
      <c r="Z107" s="256">
        <f t="shared" si="19"/>
        <v>-0.518858999999992</v>
      </c>
    </row>
    <row r="108" spans="1:26" s="8" customFormat="1" ht="15.75" thickBot="1">
      <c r="A108" s="254" t="s">
        <v>237</v>
      </c>
      <c r="B108" s="189">
        <v>22500</v>
      </c>
      <c r="C108" s="187">
        <v>-1250</v>
      </c>
      <c r="D108" s="195">
        <v>-0.05</v>
      </c>
      <c r="E108" s="189">
        <v>0</v>
      </c>
      <c r="F108" s="120">
        <v>0</v>
      </c>
      <c r="G108" s="195">
        <v>0</v>
      </c>
      <c r="H108" s="189">
        <v>0</v>
      </c>
      <c r="I108" s="120">
        <v>0</v>
      </c>
      <c r="J108" s="195">
        <v>0</v>
      </c>
      <c r="K108" s="187">
        <v>22500</v>
      </c>
      <c r="L108" s="120">
        <v>-1250</v>
      </c>
      <c r="M108" s="195">
        <v>-0.05</v>
      </c>
      <c r="N108" s="200">
        <v>22500</v>
      </c>
      <c r="O108" s="201">
        <f>N108/K108</f>
        <v>1</v>
      </c>
      <c r="P108" s="194">
        <f>Volume!K108</f>
        <v>1078.25</v>
      </c>
      <c r="Q108" s="15">
        <f>Volume!J108</f>
        <v>1069.2</v>
      </c>
      <c r="R108" s="376">
        <f t="shared" si="11"/>
        <v>2.4057</v>
      </c>
      <c r="S108" s="377">
        <f t="shared" si="12"/>
        <v>2.4057</v>
      </c>
      <c r="T108" s="378">
        <f t="shared" si="13"/>
        <v>23750</v>
      </c>
      <c r="U108" s="377">
        <f t="shared" si="14"/>
        <v>-5.263157894736842</v>
      </c>
      <c r="V108" s="377">
        <f t="shared" si="15"/>
        <v>2.4057</v>
      </c>
      <c r="W108" s="377">
        <f t="shared" si="16"/>
        <v>0</v>
      </c>
      <c r="X108" s="377">
        <f t="shared" si="17"/>
        <v>0</v>
      </c>
      <c r="Y108" s="379">
        <f t="shared" si="18"/>
        <v>2.56084375</v>
      </c>
      <c r="Z108" s="256">
        <f t="shared" si="19"/>
        <v>-0.15514375000000014</v>
      </c>
    </row>
    <row r="109" spans="1:28" s="62" customFormat="1" ht="15.75" thickBot="1">
      <c r="A109" s="254" t="s">
        <v>253</v>
      </c>
      <c r="B109" s="189">
        <v>950400</v>
      </c>
      <c r="C109" s="187">
        <v>-6000</v>
      </c>
      <c r="D109" s="195">
        <v>-0.01</v>
      </c>
      <c r="E109" s="189">
        <v>3600</v>
      </c>
      <c r="F109" s="120">
        <v>800</v>
      </c>
      <c r="G109" s="195">
        <v>0.29</v>
      </c>
      <c r="H109" s="189">
        <v>800</v>
      </c>
      <c r="I109" s="120">
        <v>0</v>
      </c>
      <c r="J109" s="195">
        <v>0</v>
      </c>
      <c r="K109" s="187">
        <v>954800</v>
      </c>
      <c r="L109" s="120">
        <v>-5200</v>
      </c>
      <c r="M109" s="195">
        <v>-0.01</v>
      </c>
      <c r="N109" s="200">
        <v>944800</v>
      </c>
      <c r="O109" s="201">
        <f aca="true" t="shared" si="21" ref="O109:O124">N109/K109</f>
        <v>0.9895266024298283</v>
      </c>
      <c r="P109" s="194">
        <f>Volume!K109</f>
        <v>1095.5</v>
      </c>
      <c r="Q109" s="15">
        <f>Volume!J109</f>
        <v>1068.3</v>
      </c>
      <c r="R109" s="376">
        <f t="shared" si="11"/>
        <v>102.001284</v>
      </c>
      <c r="S109" s="377">
        <f t="shared" si="12"/>
        <v>100.932984</v>
      </c>
      <c r="T109" s="378">
        <f t="shared" si="13"/>
        <v>960000</v>
      </c>
      <c r="U109" s="377">
        <f t="shared" si="14"/>
        <v>-0.5416666666666667</v>
      </c>
      <c r="V109" s="377">
        <f t="shared" si="15"/>
        <v>101.531232</v>
      </c>
      <c r="W109" s="377">
        <f t="shared" si="16"/>
        <v>0.384588</v>
      </c>
      <c r="X109" s="377">
        <f t="shared" si="17"/>
        <v>0.085464</v>
      </c>
      <c r="Y109" s="379">
        <f t="shared" si="18"/>
        <v>105.168</v>
      </c>
      <c r="Z109" s="256">
        <f t="shared" si="19"/>
        <v>-3.166716000000008</v>
      </c>
      <c r="AA109" s="83"/>
      <c r="AB109" s="82"/>
    </row>
    <row r="110" spans="1:26" s="8" customFormat="1" ht="15.75" thickBot="1">
      <c r="A110" s="254" t="s">
        <v>107</v>
      </c>
      <c r="B110" s="189">
        <v>9393600</v>
      </c>
      <c r="C110" s="187">
        <v>-615600</v>
      </c>
      <c r="D110" s="195">
        <v>-0.06</v>
      </c>
      <c r="E110" s="189">
        <v>1470600</v>
      </c>
      <c r="F110" s="120">
        <v>178600</v>
      </c>
      <c r="G110" s="195">
        <v>0.14</v>
      </c>
      <c r="H110" s="189">
        <v>159600</v>
      </c>
      <c r="I110" s="120">
        <v>7600</v>
      </c>
      <c r="J110" s="195">
        <v>0.05</v>
      </c>
      <c r="K110" s="187">
        <v>11023800</v>
      </c>
      <c r="L110" s="120">
        <v>-429400</v>
      </c>
      <c r="M110" s="195">
        <v>-0.04</v>
      </c>
      <c r="N110" s="200">
        <v>10951600</v>
      </c>
      <c r="O110" s="201">
        <f t="shared" si="21"/>
        <v>0.9934505342985177</v>
      </c>
      <c r="P110" s="194">
        <f>Volume!K110</f>
        <v>50.3</v>
      </c>
      <c r="Q110" s="15">
        <f>Volume!J110</f>
        <v>48.95</v>
      </c>
      <c r="R110" s="376">
        <f t="shared" si="11"/>
        <v>53.961501</v>
      </c>
      <c r="S110" s="377">
        <f t="shared" si="12"/>
        <v>53.608082</v>
      </c>
      <c r="T110" s="378">
        <f t="shared" si="13"/>
        <v>11453200</v>
      </c>
      <c r="U110" s="377">
        <f t="shared" si="14"/>
        <v>-3.7491705374917057</v>
      </c>
      <c r="V110" s="377">
        <f t="shared" si="15"/>
        <v>45.981672</v>
      </c>
      <c r="W110" s="377">
        <f t="shared" si="16"/>
        <v>7.198587</v>
      </c>
      <c r="X110" s="377">
        <f t="shared" si="17"/>
        <v>0.781242</v>
      </c>
      <c r="Y110" s="379">
        <f t="shared" si="18"/>
        <v>57.609596</v>
      </c>
      <c r="Z110" s="256">
        <f t="shared" si="19"/>
        <v>-3.648095000000005</v>
      </c>
    </row>
    <row r="111" spans="1:28" s="62" customFormat="1" ht="15.75" thickBot="1">
      <c r="A111" s="254" t="s">
        <v>173</v>
      </c>
      <c r="B111" s="189">
        <v>1752300</v>
      </c>
      <c r="C111" s="187">
        <v>-20250</v>
      </c>
      <c r="D111" s="195">
        <v>-0.01</v>
      </c>
      <c r="E111" s="189">
        <v>43200</v>
      </c>
      <c r="F111" s="120">
        <v>10800</v>
      </c>
      <c r="G111" s="195">
        <v>0.33</v>
      </c>
      <c r="H111" s="189">
        <v>0</v>
      </c>
      <c r="I111" s="120">
        <v>0</v>
      </c>
      <c r="J111" s="195">
        <v>0</v>
      </c>
      <c r="K111" s="187">
        <v>1795500</v>
      </c>
      <c r="L111" s="120">
        <v>-9450</v>
      </c>
      <c r="M111" s="195">
        <v>-0.01</v>
      </c>
      <c r="N111" s="200">
        <v>1765800</v>
      </c>
      <c r="O111" s="201">
        <f t="shared" si="21"/>
        <v>0.9834586466165414</v>
      </c>
      <c r="P111" s="194">
        <f>Volume!K111</f>
        <v>211.8</v>
      </c>
      <c r="Q111" s="15">
        <f>Volume!J111</f>
        <v>212.45</v>
      </c>
      <c r="R111" s="376">
        <f t="shared" si="11"/>
        <v>38.1453975</v>
      </c>
      <c r="S111" s="377">
        <f t="shared" si="12"/>
        <v>37.514421</v>
      </c>
      <c r="T111" s="378">
        <f t="shared" si="13"/>
        <v>1804950</v>
      </c>
      <c r="U111" s="377">
        <f t="shared" si="14"/>
        <v>-0.5235602094240838</v>
      </c>
      <c r="V111" s="377">
        <f t="shared" si="15"/>
        <v>37.2276135</v>
      </c>
      <c r="W111" s="377">
        <f t="shared" si="16"/>
        <v>0.917784</v>
      </c>
      <c r="X111" s="377">
        <f t="shared" si="17"/>
        <v>0</v>
      </c>
      <c r="Y111" s="379">
        <f t="shared" si="18"/>
        <v>38.228841</v>
      </c>
      <c r="Z111" s="256">
        <f t="shared" si="19"/>
        <v>-0.08344350000000134</v>
      </c>
      <c r="AA111" s="83"/>
      <c r="AB111" s="82"/>
    </row>
    <row r="112" spans="1:28" s="62" customFormat="1" ht="15.75" thickBot="1">
      <c r="A112" s="254" t="s">
        <v>230</v>
      </c>
      <c r="B112" s="189">
        <v>2967525</v>
      </c>
      <c r="C112" s="187">
        <v>0</v>
      </c>
      <c r="D112" s="195">
        <v>0</v>
      </c>
      <c r="E112" s="189">
        <v>109725</v>
      </c>
      <c r="F112" s="120">
        <v>1650</v>
      </c>
      <c r="G112" s="195">
        <v>0.02</v>
      </c>
      <c r="H112" s="189">
        <v>10725</v>
      </c>
      <c r="I112" s="120">
        <v>-1650</v>
      </c>
      <c r="J112" s="195">
        <v>-0.13</v>
      </c>
      <c r="K112" s="187">
        <v>3087975</v>
      </c>
      <c r="L112" s="120">
        <v>0</v>
      </c>
      <c r="M112" s="195">
        <v>0</v>
      </c>
      <c r="N112" s="200">
        <v>3014550</v>
      </c>
      <c r="O112" s="201">
        <f t="shared" si="21"/>
        <v>0.9762222815923056</v>
      </c>
      <c r="P112" s="194">
        <f>Volume!K112</f>
        <v>798.35</v>
      </c>
      <c r="Q112" s="15">
        <f>Volume!J112</f>
        <v>770.8</v>
      </c>
      <c r="R112" s="376">
        <f t="shared" si="11"/>
        <v>238.021113</v>
      </c>
      <c r="S112" s="377">
        <f t="shared" si="12"/>
        <v>232.361514</v>
      </c>
      <c r="T112" s="378">
        <f t="shared" si="13"/>
        <v>3087975</v>
      </c>
      <c r="U112" s="377">
        <f t="shared" si="14"/>
        <v>0</v>
      </c>
      <c r="V112" s="377">
        <f t="shared" si="15"/>
        <v>228.736827</v>
      </c>
      <c r="W112" s="377">
        <f t="shared" si="16"/>
        <v>8.457603</v>
      </c>
      <c r="X112" s="377">
        <f t="shared" si="17"/>
        <v>0.826683</v>
      </c>
      <c r="Y112" s="379">
        <f t="shared" si="18"/>
        <v>246.528484125</v>
      </c>
      <c r="Z112" s="256">
        <f t="shared" si="19"/>
        <v>-8.507371124999992</v>
      </c>
      <c r="AA112" s="83"/>
      <c r="AB112" s="82"/>
    </row>
    <row r="113" spans="1:28" s="62" customFormat="1" ht="15.75" thickBot="1">
      <c r="A113" s="254" t="s">
        <v>254</v>
      </c>
      <c r="B113" s="189">
        <v>914400</v>
      </c>
      <c r="C113" s="187">
        <v>64800</v>
      </c>
      <c r="D113" s="195">
        <v>0.08</v>
      </c>
      <c r="E113" s="189">
        <v>1600</v>
      </c>
      <c r="F113" s="120">
        <v>0</v>
      </c>
      <c r="G113" s="195">
        <v>0</v>
      </c>
      <c r="H113" s="189">
        <v>0</v>
      </c>
      <c r="I113" s="120">
        <v>0</v>
      </c>
      <c r="J113" s="195">
        <v>0</v>
      </c>
      <c r="K113" s="187">
        <v>916000</v>
      </c>
      <c r="L113" s="120">
        <v>64800</v>
      </c>
      <c r="M113" s="195">
        <v>0.08</v>
      </c>
      <c r="N113" s="200">
        <v>901600</v>
      </c>
      <c r="O113" s="201">
        <f t="shared" si="21"/>
        <v>0.9842794759825327</v>
      </c>
      <c r="P113" s="194">
        <f>Volume!K113</f>
        <v>478.85</v>
      </c>
      <c r="Q113" s="15">
        <f>Volume!J113</f>
        <v>473.4</v>
      </c>
      <c r="R113" s="376">
        <f t="shared" si="11"/>
        <v>43.36344</v>
      </c>
      <c r="S113" s="377">
        <f t="shared" si="12"/>
        <v>42.681744</v>
      </c>
      <c r="T113" s="378">
        <f t="shared" si="13"/>
        <v>851200</v>
      </c>
      <c r="U113" s="377">
        <f t="shared" si="14"/>
        <v>7.612781954887218</v>
      </c>
      <c r="V113" s="377">
        <f t="shared" si="15"/>
        <v>43.287696</v>
      </c>
      <c r="W113" s="377">
        <f t="shared" si="16"/>
        <v>0.075744</v>
      </c>
      <c r="X113" s="377">
        <f t="shared" si="17"/>
        <v>0</v>
      </c>
      <c r="Y113" s="379">
        <f t="shared" si="18"/>
        <v>40.759712</v>
      </c>
      <c r="Z113" s="256">
        <f t="shared" si="19"/>
        <v>2.6037279999999967</v>
      </c>
      <c r="AA113" s="83"/>
      <c r="AB113" s="82"/>
    </row>
    <row r="114" spans="1:28" s="62" customFormat="1" ht="15.75" thickBot="1">
      <c r="A114" s="254" t="s">
        <v>207</v>
      </c>
      <c r="B114" s="189">
        <v>7701075</v>
      </c>
      <c r="C114" s="187">
        <v>-180225</v>
      </c>
      <c r="D114" s="195">
        <v>-0.02</v>
      </c>
      <c r="E114" s="189">
        <v>1777950</v>
      </c>
      <c r="F114" s="120">
        <v>240300</v>
      </c>
      <c r="G114" s="195">
        <v>0.16</v>
      </c>
      <c r="H114" s="189">
        <v>509625</v>
      </c>
      <c r="I114" s="120">
        <v>-72900</v>
      </c>
      <c r="J114" s="195">
        <v>-0.13</v>
      </c>
      <c r="K114" s="187">
        <v>9988650</v>
      </c>
      <c r="L114" s="120">
        <v>-12825</v>
      </c>
      <c r="M114" s="195">
        <v>0</v>
      </c>
      <c r="N114" s="200">
        <v>9943425</v>
      </c>
      <c r="O114" s="201">
        <f t="shared" si="21"/>
        <v>0.9954723611298825</v>
      </c>
      <c r="P114" s="194">
        <f>Volume!K114</f>
        <v>547.35</v>
      </c>
      <c r="Q114" s="15">
        <f>Volume!J114</f>
        <v>522.9</v>
      </c>
      <c r="R114" s="376">
        <f t="shared" si="11"/>
        <v>522.3065085</v>
      </c>
      <c r="S114" s="377">
        <f t="shared" si="12"/>
        <v>519.94169325</v>
      </c>
      <c r="T114" s="378">
        <f t="shared" si="13"/>
        <v>10001475</v>
      </c>
      <c r="U114" s="377">
        <f t="shared" si="14"/>
        <v>-0.12823108591482757</v>
      </c>
      <c r="V114" s="377">
        <f t="shared" si="15"/>
        <v>402.68921175</v>
      </c>
      <c r="W114" s="377">
        <f t="shared" si="16"/>
        <v>92.9690055</v>
      </c>
      <c r="X114" s="377">
        <f t="shared" si="17"/>
        <v>26.64829125</v>
      </c>
      <c r="Y114" s="379">
        <f t="shared" si="18"/>
        <v>547.430734125</v>
      </c>
      <c r="Z114" s="256">
        <f t="shared" si="19"/>
        <v>-25.124225625000008</v>
      </c>
      <c r="AA114" s="83"/>
      <c r="AB114" s="82"/>
    </row>
    <row r="115" spans="1:28" s="62" customFormat="1" ht="15.75" thickBot="1">
      <c r="A115" s="254" t="s">
        <v>228</v>
      </c>
      <c r="B115" s="189">
        <v>697400</v>
      </c>
      <c r="C115" s="187">
        <v>25850</v>
      </c>
      <c r="D115" s="195">
        <v>0.04</v>
      </c>
      <c r="E115" s="189">
        <v>4400</v>
      </c>
      <c r="F115" s="120">
        <v>1650</v>
      </c>
      <c r="G115" s="195">
        <v>0.6</v>
      </c>
      <c r="H115" s="189">
        <v>550</v>
      </c>
      <c r="I115" s="120">
        <v>0</v>
      </c>
      <c r="J115" s="195">
        <v>0</v>
      </c>
      <c r="K115" s="187">
        <v>702350</v>
      </c>
      <c r="L115" s="120">
        <v>27500</v>
      </c>
      <c r="M115" s="195">
        <v>0.04</v>
      </c>
      <c r="N115" s="200">
        <v>697400</v>
      </c>
      <c r="O115" s="201">
        <f t="shared" si="21"/>
        <v>0.9929522317932654</v>
      </c>
      <c r="P115" s="194">
        <f>Volume!K115</f>
        <v>754.55</v>
      </c>
      <c r="Q115" s="15">
        <f>Volume!J115</f>
        <v>762</v>
      </c>
      <c r="R115" s="376">
        <f t="shared" si="11"/>
        <v>53.51907</v>
      </c>
      <c r="S115" s="377">
        <f t="shared" si="12"/>
        <v>53.14188</v>
      </c>
      <c r="T115" s="378">
        <f t="shared" si="13"/>
        <v>674850</v>
      </c>
      <c r="U115" s="377">
        <f t="shared" si="14"/>
        <v>4.074979625101874</v>
      </c>
      <c r="V115" s="377">
        <f t="shared" si="15"/>
        <v>53.14188</v>
      </c>
      <c r="W115" s="377">
        <f t="shared" si="16"/>
        <v>0.33528</v>
      </c>
      <c r="X115" s="377">
        <f t="shared" si="17"/>
        <v>0.04191</v>
      </c>
      <c r="Y115" s="379">
        <f t="shared" si="18"/>
        <v>50.92080675</v>
      </c>
      <c r="Z115" s="256">
        <f t="shared" si="19"/>
        <v>2.5982632500000022</v>
      </c>
      <c r="AA115" s="83"/>
      <c r="AB115" s="82"/>
    </row>
    <row r="116" spans="1:26" s="8" customFormat="1" ht="15.75" thickBot="1">
      <c r="A116" s="254" t="s">
        <v>136</v>
      </c>
      <c r="B116" s="189">
        <v>1316250</v>
      </c>
      <c r="C116" s="187">
        <v>115250</v>
      </c>
      <c r="D116" s="195">
        <v>0.1</v>
      </c>
      <c r="E116" s="189">
        <v>51250</v>
      </c>
      <c r="F116" s="120">
        <v>7000</v>
      </c>
      <c r="G116" s="195">
        <v>0.16</v>
      </c>
      <c r="H116" s="189">
        <v>2000</v>
      </c>
      <c r="I116" s="120">
        <v>1250</v>
      </c>
      <c r="J116" s="195">
        <v>1.67</v>
      </c>
      <c r="K116" s="187">
        <v>1369500</v>
      </c>
      <c r="L116" s="120">
        <v>123500</v>
      </c>
      <c r="M116" s="195">
        <v>0.1</v>
      </c>
      <c r="N116" s="200">
        <v>1357500</v>
      </c>
      <c r="O116" s="201">
        <f t="shared" si="21"/>
        <v>0.9912376779846659</v>
      </c>
      <c r="P116" s="194">
        <f>Volume!K116</f>
        <v>1804.3</v>
      </c>
      <c r="Q116" s="15">
        <f>Volume!J116</f>
        <v>1746.7</v>
      </c>
      <c r="R116" s="376">
        <f t="shared" si="11"/>
        <v>239.210565</v>
      </c>
      <c r="S116" s="377">
        <f t="shared" si="12"/>
        <v>237.114525</v>
      </c>
      <c r="T116" s="378">
        <f t="shared" si="13"/>
        <v>1246000</v>
      </c>
      <c r="U116" s="377">
        <f t="shared" si="14"/>
        <v>9.911717495987158</v>
      </c>
      <c r="V116" s="377">
        <f t="shared" si="15"/>
        <v>229.9093875</v>
      </c>
      <c r="W116" s="377">
        <f t="shared" si="16"/>
        <v>8.9518375</v>
      </c>
      <c r="X116" s="377">
        <f t="shared" si="17"/>
        <v>0.34934</v>
      </c>
      <c r="Y116" s="379">
        <f t="shared" si="18"/>
        <v>224.81578</v>
      </c>
      <c r="Z116" s="256">
        <f t="shared" si="19"/>
        <v>14.394785000000013</v>
      </c>
    </row>
    <row r="117" spans="1:26" s="8" customFormat="1" ht="15.75" thickBot="1">
      <c r="A117" s="254" t="s">
        <v>255</v>
      </c>
      <c r="B117" s="189">
        <v>821178</v>
      </c>
      <c r="C117" s="187">
        <v>-166044</v>
      </c>
      <c r="D117" s="195">
        <v>-0.17</v>
      </c>
      <c r="E117" s="189">
        <v>9042</v>
      </c>
      <c r="F117" s="120">
        <v>3288</v>
      </c>
      <c r="G117" s="195">
        <v>0.57</v>
      </c>
      <c r="H117" s="189">
        <v>822</v>
      </c>
      <c r="I117" s="120">
        <v>0</v>
      </c>
      <c r="J117" s="195">
        <v>0</v>
      </c>
      <c r="K117" s="187">
        <v>831042</v>
      </c>
      <c r="L117" s="120">
        <v>-162756</v>
      </c>
      <c r="M117" s="195">
        <v>-0.16</v>
      </c>
      <c r="N117" s="200">
        <v>821178</v>
      </c>
      <c r="O117" s="201">
        <f t="shared" si="21"/>
        <v>0.9881305637982196</v>
      </c>
      <c r="P117" s="194">
        <f>Volume!K117</f>
        <v>640</v>
      </c>
      <c r="Q117" s="15">
        <f>Volume!J117</f>
        <v>605.05</v>
      </c>
      <c r="R117" s="376">
        <f t="shared" si="11"/>
        <v>50.282196209999995</v>
      </c>
      <c r="S117" s="377">
        <f t="shared" si="12"/>
        <v>49.68537489</v>
      </c>
      <c r="T117" s="378">
        <f t="shared" si="13"/>
        <v>993798</v>
      </c>
      <c r="U117" s="377">
        <f t="shared" si="14"/>
        <v>-16.377171215880892</v>
      </c>
      <c r="V117" s="377">
        <f t="shared" si="15"/>
        <v>49.68537489</v>
      </c>
      <c r="W117" s="377">
        <f t="shared" si="16"/>
        <v>0.54708621</v>
      </c>
      <c r="X117" s="377">
        <f t="shared" si="17"/>
        <v>0.04973511</v>
      </c>
      <c r="Y117" s="379">
        <f t="shared" si="18"/>
        <v>63.603072</v>
      </c>
      <c r="Z117" s="256">
        <f t="shared" si="19"/>
        <v>-13.320875790000002</v>
      </c>
    </row>
    <row r="118" spans="1:28" s="62" customFormat="1" ht="13.5" customHeight="1" thickBot="1">
      <c r="A118" s="254" t="s">
        <v>195</v>
      </c>
      <c r="B118" s="189">
        <v>2578300</v>
      </c>
      <c r="C118" s="187">
        <v>-97350</v>
      </c>
      <c r="D118" s="195">
        <v>-0.04</v>
      </c>
      <c r="E118" s="189">
        <v>38350</v>
      </c>
      <c r="F118" s="120">
        <v>5900</v>
      </c>
      <c r="G118" s="195">
        <v>0.18</v>
      </c>
      <c r="H118" s="189">
        <v>8850</v>
      </c>
      <c r="I118" s="120">
        <v>0</v>
      </c>
      <c r="J118" s="195">
        <v>0</v>
      </c>
      <c r="K118" s="187">
        <v>2625500</v>
      </c>
      <c r="L118" s="120">
        <v>-91450</v>
      </c>
      <c r="M118" s="195">
        <v>-0.03</v>
      </c>
      <c r="N118" s="200">
        <v>2607800</v>
      </c>
      <c r="O118" s="201">
        <f t="shared" si="21"/>
        <v>0.9932584269662922</v>
      </c>
      <c r="P118" s="194">
        <f>Volume!K118</f>
        <v>95.15</v>
      </c>
      <c r="Q118" s="15">
        <f>Volume!J118</f>
        <v>92</v>
      </c>
      <c r="R118" s="376">
        <f t="shared" si="11"/>
        <v>24.1546</v>
      </c>
      <c r="S118" s="377">
        <f t="shared" si="12"/>
        <v>23.99176</v>
      </c>
      <c r="T118" s="378">
        <f t="shared" si="13"/>
        <v>2716950</v>
      </c>
      <c r="U118" s="377">
        <f t="shared" si="14"/>
        <v>-3.3659066232356136</v>
      </c>
      <c r="V118" s="377">
        <f t="shared" si="15"/>
        <v>23.72036</v>
      </c>
      <c r="W118" s="377">
        <f t="shared" si="16"/>
        <v>0.35282</v>
      </c>
      <c r="X118" s="377">
        <f t="shared" si="17"/>
        <v>0.08142</v>
      </c>
      <c r="Y118" s="379">
        <f t="shared" si="18"/>
        <v>25.851779250000003</v>
      </c>
      <c r="Z118" s="256">
        <f t="shared" si="19"/>
        <v>-1.697179250000005</v>
      </c>
      <c r="AA118" s="83"/>
      <c r="AB118" s="82"/>
    </row>
    <row r="119" spans="1:26" s="8" customFormat="1" ht="15.75" thickBot="1">
      <c r="A119" s="254" t="s">
        <v>98</v>
      </c>
      <c r="B119" s="189">
        <v>1545600</v>
      </c>
      <c r="C119" s="187">
        <v>-73500</v>
      </c>
      <c r="D119" s="195">
        <v>-0.05</v>
      </c>
      <c r="E119" s="189">
        <v>14700</v>
      </c>
      <c r="F119" s="120">
        <v>2100</v>
      </c>
      <c r="G119" s="195">
        <v>0.17</v>
      </c>
      <c r="H119" s="189">
        <v>0</v>
      </c>
      <c r="I119" s="120">
        <v>0</v>
      </c>
      <c r="J119" s="195">
        <v>0</v>
      </c>
      <c r="K119" s="187">
        <v>1560300</v>
      </c>
      <c r="L119" s="120">
        <v>-71400</v>
      </c>
      <c r="M119" s="195">
        <v>-0.04</v>
      </c>
      <c r="N119" s="200">
        <v>1543500</v>
      </c>
      <c r="O119" s="201">
        <f t="shared" si="21"/>
        <v>0.9892328398384926</v>
      </c>
      <c r="P119" s="194">
        <f>Volume!K119</f>
        <v>92</v>
      </c>
      <c r="Q119" s="15">
        <f>Volume!J119</f>
        <v>91</v>
      </c>
      <c r="R119" s="376">
        <f t="shared" si="11"/>
        <v>14.19873</v>
      </c>
      <c r="S119" s="377">
        <f t="shared" si="12"/>
        <v>14.04585</v>
      </c>
      <c r="T119" s="378">
        <f t="shared" si="13"/>
        <v>1631700</v>
      </c>
      <c r="U119" s="377">
        <f t="shared" si="14"/>
        <v>-4.375804375804376</v>
      </c>
      <c r="V119" s="377">
        <f t="shared" si="15"/>
        <v>14.06496</v>
      </c>
      <c r="W119" s="377">
        <f t="shared" si="16"/>
        <v>0.13377</v>
      </c>
      <c r="X119" s="377">
        <f t="shared" si="17"/>
        <v>0</v>
      </c>
      <c r="Y119" s="379">
        <f t="shared" si="18"/>
        <v>15.01164</v>
      </c>
      <c r="Z119" s="256">
        <f t="shared" si="19"/>
        <v>-0.8129100000000005</v>
      </c>
    </row>
    <row r="120" spans="1:26" s="8" customFormat="1" ht="15.75" thickBot="1">
      <c r="A120" s="254" t="s">
        <v>174</v>
      </c>
      <c r="B120" s="189">
        <v>282600</v>
      </c>
      <c r="C120" s="187">
        <v>-24300</v>
      </c>
      <c r="D120" s="195">
        <v>-0.08</v>
      </c>
      <c r="E120" s="189">
        <v>0</v>
      </c>
      <c r="F120" s="120">
        <v>0</v>
      </c>
      <c r="G120" s="195">
        <v>0</v>
      </c>
      <c r="H120" s="189">
        <v>0</v>
      </c>
      <c r="I120" s="120">
        <v>0</v>
      </c>
      <c r="J120" s="195">
        <v>0</v>
      </c>
      <c r="K120" s="187">
        <v>282600</v>
      </c>
      <c r="L120" s="120">
        <v>-24300</v>
      </c>
      <c r="M120" s="195">
        <v>-0.08</v>
      </c>
      <c r="N120" s="200">
        <v>282600</v>
      </c>
      <c r="O120" s="201">
        <f t="shared" si="21"/>
        <v>1</v>
      </c>
      <c r="P120" s="194">
        <f>Volume!K120</f>
        <v>280.9</v>
      </c>
      <c r="Q120" s="15">
        <f>Volume!J120</f>
        <v>274.1</v>
      </c>
      <c r="R120" s="376">
        <f t="shared" si="11"/>
        <v>7.746066</v>
      </c>
      <c r="S120" s="377">
        <f t="shared" si="12"/>
        <v>7.746066</v>
      </c>
      <c r="T120" s="378">
        <f t="shared" si="13"/>
        <v>306900</v>
      </c>
      <c r="U120" s="377">
        <f t="shared" si="14"/>
        <v>-7.9178885630498534</v>
      </c>
      <c r="V120" s="377">
        <f t="shared" si="15"/>
        <v>7.746066</v>
      </c>
      <c r="W120" s="377">
        <f t="shared" si="16"/>
        <v>0</v>
      </c>
      <c r="X120" s="377">
        <f t="shared" si="17"/>
        <v>0</v>
      </c>
      <c r="Y120" s="379">
        <f t="shared" si="18"/>
        <v>8.620821</v>
      </c>
      <c r="Z120" s="256">
        <f t="shared" si="19"/>
        <v>-0.8747549999999995</v>
      </c>
    </row>
    <row r="121" spans="1:26" s="8" customFormat="1" ht="15.75" thickBot="1">
      <c r="A121" s="254" t="s">
        <v>175</v>
      </c>
      <c r="B121" s="189">
        <v>3805350</v>
      </c>
      <c r="C121" s="187">
        <v>17250</v>
      </c>
      <c r="D121" s="195">
        <v>0</v>
      </c>
      <c r="E121" s="189">
        <v>324300</v>
      </c>
      <c r="F121" s="120">
        <v>34500</v>
      </c>
      <c r="G121" s="195">
        <v>0.12</v>
      </c>
      <c r="H121" s="189">
        <v>31050</v>
      </c>
      <c r="I121" s="120">
        <v>3450</v>
      </c>
      <c r="J121" s="195">
        <v>0.13</v>
      </c>
      <c r="K121" s="187">
        <v>4160700</v>
      </c>
      <c r="L121" s="120">
        <v>55200</v>
      </c>
      <c r="M121" s="195">
        <v>0.01</v>
      </c>
      <c r="N121" s="200">
        <v>4150350</v>
      </c>
      <c r="O121" s="201">
        <f t="shared" si="21"/>
        <v>0.9975124378109452</v>
      </c>
      <c r="P121" s="194">
        <f>Volume!K121</f>
        <v>39.25</v>
      </c>
      <c r="Q121" s="15">
        <f>Volume!J121</f>
        <v>37.3</v>
      </c>
      <c r="R121" s="376">
        <f t="shared" si="11"/>
        <v>15.519411</v>
      </c>
      <c r="S121" s="377">
        <f t="shared" si="12"/>
        <v>15.4808055</v>
      </c>
      <c r="T121" s="378">
        <f t="shared" si="13"/>
        <v>4105500</v>
      </c>
      <c r="U121" s="377">
        <f t="shared" si="14"/>
        <v>1.3445378151260505</v>
      </c>
      <c r="V121" s="377">
        <f t="shared" si="15"/>
        <v>14.1939555</v>
      </c>
      <c r="W121" s="377">
        <f t="shared" si="16"/>
        <v>1.209639</v>
      </c>
      <c r="X121" s="377">
        <f t="shared" si="17"/>
        <v>0.1158165</v>
      </c>
      <c r="Y121" s="379">
        <f t="shared" si="18"/>
        <v>16.1140875</v>
      </c>
      <c r="Z121" s="256">
        <f t="shared" si="19"/>
        <v>-0.5946765000000003</v>
      </c>
    </row>
    <row r="122" spans="1:28" s="62" customFormat="1" ht="14.25" customHeight="1" thickBot="1">
      <c r="A122" s="254" t="s">
        <v>176</v>
      </c>
      <c r="B122" s="189">
        <v>2359350</v>
      </c>
      <c r="C122" s="187">
        <v>-495600</v>
      </c>
      <c r="D122" s="195">
        <v>-0.17</v>
      </c>
      <c r="E122" s="189">
        <v>110250</v>
      </c>
      <c r="F122" s="120">
        <v>12600</v>
      </c>
      <c r="G122" s="195">
        <v>0.13</v>
      </c>
      <c r="H122" s="189">
        <v>24150</v>
      </c>
      <c r="I122" s="120">
        <v>1050</v>
      </c>
      <c r="J122" s="195">
        <v>0.05</v>
      </c>
      <c r="K122" s="187">
        <v>2493750</v>
      </c>
      <c r="L122" s="120">
        <v>-481950</v>
      </c>
      <c r="M122" s="195">
        <v>-0.16</v>
      </c>
      <c r="N122" s="200">
        <v>2486400</v>
      </c>
      <c r="O122" s="201">
        <f t="shared" si="21"/>
        <v>0.9970526315789474</v>
      </c>
      <c r="P122" s="194">
        <f>Volume!K122</f>
        <v>411.45</v>
      </c>
      <c r="Q122" s="15">
        <f>Volume!J122</f>
        <v>390.1</v>
      </c>
      <c r="R122" s="376">
        <f t="shared" si="11"/>
        <v>97.2811875</v>
      </c>
      <c r="S122" s="377">
        <f t="shared" si="12"/>
        <v>96.994464</v>
      </c>
      <c r="T122" s="378">
        <f t="shared" si="13"/>
        <v>2975700</v>
      </c>
      <c r="U122" s="377">
        <f t="shared" si="14"/>
        <v>-16.19618913196895</v>
      </c>
      <c r="V122" s="377">
        <f t="shared" si="15"/>
        <v>92.0382435</v>
      </c>
      <c r="W122" s="377">
        <f t="shared" si="16"/>
        <v>4.3008525</v>
      </c>
      <c r="X122" s="377">
        <f t="shared" si="17"/>
        <v>0.9420915</v>
      </c>
      <c r="Y122" s="379">
        <f t="shared" si="18"/>
        <v>122.4351765</v>
      </c>
      <c r="Z122" s="256">
        <f t="shared" si="19"/>
        <v>-25.153988999999996</v>
      </c>
      <c r="AA122" s="83"/>
      <c r="AB122" s="82"/>
    </row>
    <row r="123" spans="1:26" s="8" customFormat="1" ht="15.75" thickBot="1">
      <c r="A123" s="254" t="s">
        <v>54</v>
      </c>
      <c r="B123" s="189">
        <v>4213800</v>
      </c>
      <c r="C123" s="187">
        <v>294000</v>
      </c>
      <c r="D123" s="195">
        <v>0.08</v>
      </c>
      <c r="E123" s="189">
        <v>18000</v>
      </c>
      <c r="F123" s="120">
        <v>4200</v>
      </c>
      <c r="G123" s="195">
        <v>0.3</v>
      </c>
      <c r="H123" s="189">
        <v>1200</v>
      </c>
      <c r="I123" s="120">
        <v>600</v>
      </c>
      <c r="J123" s="195">
        <v>1</v>
      </c>
      <c r="K123" s="187">
        <v>4233000</v>
      </c>
      <c r="L123" s="120">
        <v>298800</v>
      </c>
      <c r="M123" s="195">
        <v>0.08</v>
      </c>
      <c r="N123" s="200">
        <v>4186800</v>
      </c>
      <c r="O123" s="201">
        <f t="shared" si="21"/>
        <v>0.9890857547838412</v>
      </c>
      <c r="P123" s="194">
        <f>Volume!K123</f>
        <v>491.1</v>
      </c>
      <c r="Q123" s="15">
        <f>Volume!J123</f>
        <v>468.85</v>
      </c>
      <c r="R123" s="376">
        <f t="shared" si="11"/>
        <v>198.464205</v>
      </c>
      <c r="S123" s="377">
        <f t="shared" si="12"/>
        <v>196.298118</v>
      </c>
      <c r="T123" s="378">
        <f t="shared" si="13"/>
        <v>3934200</v>
      </c>
      <c r="U123" s="377">
        <f t="shared" si="14"/>
        <v>7.59493670886076</v>
      </c>
      <c r="V123" s="377">
        <f t="shared" si="15"/>
        <v>197.564013</v>
      </c>
      <c r="W123" s="377">
        <f t="shared" si="16"/>
        <v>0.84393</v>
      </c>
      <c r="X123" s="377">
        <f t="shared" si="17"/>
        <v>0.056262</v>
      </c>
      <c r="Y123" s="379">
        <f t="shared" si="18"/>
        <v>193.208562</v>
      </c>
      <c r="Z123" s="256">
        <f t="shared" si="19"/>
        <v>5.255642999999992</v>
      </c>
    </row>
    <row r="124" spans="1:27" s="3" customFormat="1" ht="15" customHeight="1" thickBot="1">
      <c r="A124" s="337" t="s">
        <v>177</v>
      </c>
      <c r="B124" s="381">
        <v>658800</v>
      </c>
      <c r="C124" s="382">
        <v>-52200</v>
      </c>
      <c r="D124" s="197">
        <v>-0.07</v>
      </c>
      <c r="E124" s="381">
        <v>600</v>
      </c>
      <c r="F124" s="383">
        <v>0</v>
      </c>
      <c r="G124" s="197">
        <v>0</v>
      </c>
      <c r="H124" s="381">
        <v>0</v>
      </c>
      <c r="I124" s="383">
        <v>0</v>
      </c>
      <c r="J124" s="197">
        <v>0</v>
      </c>
      <c r="K124" s="382">
        <v>659400</v>
      </c>
      <c r="L124" s="383">
        <v>-52200</v>
      </c>
      <c r="M124" s="197">
        <v>-0.07</v>
      </c>
      <c r="N124" s="384">
        <v>658800</v>
      </c>
      <c r="O124" s="385">
        <f t="shared" si="21"/>
        <v>0.9990900818926297</v>
      </c>
      <c r="P124" s="460">
        <f>Volume!K124</f>
        <v>369.3</v>
      </c>
      <c r="Q124" s="386">
        <f>Volume!J124</f>
        <v>368.05</v>
      </c>
      <c r="R124" s="407">
        <f t="shared" si="11"/>
        <v>24.269217</v>
      </c>
      <c r="S124" s="408">
        <f t="shared" si="12"/>
        <v>24.247134</v>
      </c>
      <c r="T124" s="409">
        <f t="shared" si="13"/>
        <v>711600</v>
      </c>
      <c r="U124" s="408">
        <f t="shared" si="14"/>
        <v>-7.33558178752108</v>
      </c>
      <c r="V124" s="408">
        <f t="shared" si="15"/>
        <v>24.247134</v>
      </c>
      <c r="W124" s="408">
        <f t="shared" si="16"/>
        <v>0.022083</v>
      </c>
      <c r="X124" s="408">
        <f t="shared" si="17"/>
        <v>0</v>
      </c>
      <c r="Y124" s="410">
        <f t="shared" si="18"/>
        <v>26.279388</v>
      </c>
      <c r="Z124" s="411">
        <f t="shared" si="19"/>
        <v>-2.0101709999999997</v>
      </c>
      <c r="AA124" s="80"/>
    </row>
    <row r="125" spans="1:27" s="3" customFormat="1" ht="15" customHeight="1" hidden="1">
      <c r="A125" s="76"/>
      <c r="B125" s="187">
        <f>SUM(B4:B124)</f>
        <v>525715233</v>
      </c>
      <c r="C125" s="187">
        <f>SUM(C4:C124)</f>
        <v>-7373524</v>
      </c>
      <c r="D125" s="195">
        <v>0</v>
      </c>
      <c r="E125" s="187">
        <f>SUM(E4:E124)</f>
        <v>53235672</v>
      </c>
      <c r="F125" s="187">
        <f>SUM(F4:F124)</f>
        <v>4948363</v>
      </c>
      <c r="G125" s="369">
        <v>0.05</v>
      </c>
      <c r="H125" s="187">
        <f>SUM(H4:H124)</f>
        <v>14517252</v>
      </c>
      <c r="I125" s="187">
        <f>SUM(I4:I124)</f>
        <v>371275</v>
      </c>
      <c r="J125" s="195">
        <v>0</v>
      </c>
      <c r="K125" s="187">
        <f>SUM(K4:K124)</f>
        <v>593468157</v>
      </c>
      <c r="L125" s="6">
        <f>SUM(L4:L124)</f>
        <v>-2053886</v>
      </c>
      <c r="M125" s="195">
        <v>0</v>
      </c>
      <c r="N125" s="187">
        <f>SUM(N4:N124)</f>
        <v>587374958</v>
      </c>
      <c r="O125" s="201">
        <v>0.0016889750657138854</v>
      </c>
      <c r="P125" s="194">
        <v>0</v>
      </c>
      <c r="Q125" s="15">
        <v>407.3</v>
      </c>
      <c r="R125" s="402">
        <f>SUM(R4:R124)</f>
        <v>22754.553671710004</v>
      </c>
      <c r="S125" s="403">
        <f>SUM(S4:S124)</f>
        <v>22430.65706644</v>
      </c>
      <c r="T125" s="404">
        <f t="shared" si="13"/>
        <v>595522043</v>
      </c>
      <c r="U125" s="403"/>
      <c r="V125" s="403">
        <f>SUM(V4:V124)</f>
        <v>17706.86266671499</v>
      </c>
      <c r="W125" s="403">
        <f>SUM(W4:W124)</f>
        <v>2865.065786210002</v>
      </c>
      <c r="X125" s="403">
        <f>SUM(X4:X124)</f>
        <v>2182.6252187849996</v>
      </c>
      <c r="Y125" s="405">
        <f>SUM(Y4:Y124)</f>
        <v>23063.494265774993</v>
      </c>
      <c r="Z125" s="397">
        <f>SUM(Z4:Z124)</f>
        <v>-308.940594064999</v>
      </c>
      <c r="AA125" s="80"/>
    </row>
    <row r="126" spans="2:27" s="3" customFormat="1" ht="15" customHeight="1" hidden="1">
      <c r="B126" s="6"/>
      <c r="C126" s="6"/>
      <c r="D126" s="139"/>
      <c r="E126" s="2">
        <f>H125/E125</f>
        <v>0.2726978256233903</v>
      </c>
      <c r="F126" s="6"/>
      <c r="G126" s="66"/>
      <c r="H126" s="6"/>
      <c r="I126" s="6"/>
      <c r="J126" s="66"/>
      <c r="K126" s="6"/>
      <c r="L126" s="6"/>
      <c r="M126" s="66"/>
      <c r="O126" s="115"/>
      <c r="P126" s="116"/>
      <c r="Q126" s="73"/>
      <c r="R126" s="110"/>
      <c r="S126" s="110"/>
      <c r="T126" s="117"/>
      <c r="U126" s="110"/>
      <c r="V126" s="110"/>
      <c r="W126" s="110"/>
      <c r="X126" s="110"/>
      <c r="Y126" s="110"/>
      <c r="Z126" s="110"/>
      <c r="AA126" s="80"/>
    </row>
    <row r="127" spans="2:27" s="3" customFormat="1" ht="15" customHeight="1">
      <c r="B127" s="6"/>
      <c r="C127" s="6"/>
      <c r="D127" s="139"/>
      <c r="E127" s="2"/>
      <c r="F127" s="6"/>
      <c r="G127" s="66"/>
      <c r="H127" s="6"/>
      <c r="I127" s="6"/>
      <c r="J127" s="66"/>
      <c r="K127" s="6"/>
      <c r="L127" s="6"/>
      <c r="M127" s="66"/>
      <c r="O127" s="115"/>
      <c r="P127" s="116"/>
      <c r="Q127" s="73"/>
      <c r="R127" s="110"/>
      <c r="S127" s="110"/>
      <c r="T127" s="117"/>
      <c r="U127" s="110"/>
      <c r="V127" s="110"/>
      <c r="W127" s="110"/>
      <c r="X127" s="110"/>
      <c r="Y127" s="110"/>
      <c r="Z127" s="110"/>
      <c r="AA127" s="2"/>
    </row>
    <row r="128" spans="1:25" ht="12.75">
      <c r="A128" s="3"/>
      <c r="B128" s="6"/>
      <c r="C128" s="6"/>
      <c r="D128" s="139"/>
      <c r="E128" s="6"/>
      <c r="F128" s="6"/>
      <c r="G128" s="66"/>
      <c r="H128" s="6"/>
      <c r="I128" s="6"/>
      <c r="J128" s="66"/>
      <c r="K128" s="6"/>
      <c r="L128" s="6"/>
      <c r="M128" s="66"/>
      <c r="N128" s="3"/>
      <c r="O128" s="3"/>
      <c r="P128" s="3"/>
      <c r="Q128" s="3"/>
      <c r="R128" s="2"/>
      <c r="S128" s="2"/>
      <c r="T128" s="84"/>
      <c r="U128" s="3"/>
      <c r="V128" s="3"/>
      <c r="W128" s="3"/>
      <c r="X128" s="3"/>
      <c r="Y128" s="3"/>
    </row>
    <row r="129" spans="1:6" ht="13.5" thickBot="1">
      <c r="A129" s="67" t="s">
        <v>126</v>
      </c>
      <c r="B129" s="133"/>
      <c r="C129" s="136"/>
      <c r="D129" s="140"/>
      <c r="F129" s="131"/>
    </row>
    <row r="130" spans="1:8" ht="13.5" thickBot="1">
      <c r="A130" s="245" t="s">
        <v>125</v>
      </c>
      <c r="B130" s="246" t="s">
        <v>123</v>
      </c>
      <c r="C130" s="247" t="s">
        <v>86</v>
      </c>
      <c r="D130" s="248" t="s">
        <v>124</v>
      </c>
      <c r="F130" s="137"/>
      <c r="G130" s="66"/>
      <c r="H130" s="6"/>
    </row>
    <row r="131" spans="1:8" ht="12.75">
      <c r="A131" s="249" t="s">
        <v>10</v>
      </c>
      <c r="B131" s="242">
        <f>SUM(B4:B124)/10000000</f>
        <v>52.5715233</v>
      </c>
      <c r="C131" s="241">
        <f>C125/10000000</f>
        <v>-0.7373524</v>
      </c>
      <c r="D131" s="335">
        <f>C131/(B131-C131)</f>
        <v>-0.013831700449837099</v>
      </c>
      <c r="F131" s="137"/>
      <c r="H131" s="6"/>
    </row>
    <row r="132" spans="1:7" ht="12.75">
      <c r="A132" s="250" t="s">
        <v>103</v>
      </c>
      <c r="B132" s="242">
        <f>SUM(E4:E124)/10000000</f>
        <v>5.3235672</v>
      </c>
      <c r="C132" s="241">
        <f>F125/10000000</f>
        <v>0.4948363</v>
      </c>
      <c r="D132" s="335">
        <f>C132/(B132-C132)</f>
        <v>0.10247750604615387</v>
      </c>
      <c r="F132" s="137"/>
      <c r="G132" s="66"/>
    </row>
    <row r="133" spans="1:6" ht="12.75">
      <c r="A133" s="251" t="s">
        <v>101</v>
      </c>
      <c r="B133" s="242">
        <f>SUM(H4:H124)/10000000</f>
        <v>1.4517252</v>
      </c>
      <c r="C133" s="241">
        <f>I125/10000000</f>
        <v>0.0371275</v>
      </c>
      <c r="D133" s="335">
        <f>C133/(B133-C133)</f>
        <v>0.02624597792008286</v>
      </c>
      <c r="F133" s="137"/>
    </row>
    <row r="134" spans="1:6" ht="13.5" thickBot="1">
      <c r="A134" s="252" t="s">
        <v>102</v>
      </c>
      <c r="B134" s="243">
        <f>SUM(K4:K124)/10000000</f>
        <v>59.3468157</v>
      </c>
      <c r="C134" s="244">
        <f>L125/10000000</f>
        <v>-0.2053886</v>
      </c>
      <c r="D134" s="336">
        <f>C134/(B134-C134)</f>
        <v>-0.00344888325149704</v>
      </c>
      <c r="F134" s="138"/>
    </row>
    <row r="168" ht="12.75">
      <c r="B168" s="134"/>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R127"/>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C140" sqref="C140"/>
    </sheetView>
  </sheetViews>
  <sheetFormatPr defaultColWidth="9.140625" defaultRowHeight="12.75"/>
  <cols>
    <col min="1" max="1" width="14.421875" style="441" customWidth="1"/>
    <col min="2" max="2" width="11.421875" style="445" customWidth="1"/>
    <col min="3" max="3" width="11.00390625" style="27" customWidth="1"/>
    <col min="4" max="4" width="11.00390625" style="445" customWidth="1"/>
    <col min="5" max="5" width="9.140625" style="27" customWidth="1"/>
    <col min="6" max="6" width="11.7109375" style="445" customWidth="1"/>
    <col min="7" max="7" width="9.28125" style="27" customWidth="1"/>
    <col min="8" max="8" width="12.00390625" style="445" customWidth="1"/>
    <col min="9" max="9" width="9.140625" style="27" customWidth="1"/>
    <col min="10" max="10" width="8.57421875" style="26" customWidth="1"/>
    <col min="11" max="11" width="9.140625" style="26" customWidth="1"/>
    <col min="12" max="12" width="8.7109375" style="26" customWidth="1"/>
    <col min="13" max="13" width="7.7109375" style="27" customWidth="1"/>
    <col min="14" max="15" width="9.57421875" style="26" hidden="1" customWidth="1"/>
    <col min="16" max="16" width="9.140625" style="26" hidden="1" customWidth="1"/>
    <col min="17" max="17" width="9.140625" style="26" customWidth="1"/>
    <col min="18" max="18" width="9.140625" style="73" customWidth="1"/>
    <col min="19" max="16384" width="9.140625" style="26" customWidth="1"/>
  </cols>
  <sheetData>
    <row r="1" spans="1:13" s="424" customFormat="1" ht="22.5" customHeight="1" thickBot="1">
      <c r="A1" s="416" t="s">
        <v>129</v>
      </c>
      <c r="B1" s="417"/>
      <c r="C1" s="418"/>
      <c r="D1" s="419"/>
      <c r="E1" s="420"/>
      <c r="F1" s="419"/>
      <c r="G1" s="420"/>
      <c r="H1" s="419"/>
      <c r="I1" s="420"/>
      <c r="J1" s="421"/>
      <c r="K1" s="421"/>
      <c r="L1" s="422"/>
      <c r="M1" s="423"/>
    </row>
    <row r="2" spans="1:13" s="426" customFormat="1" ht="15.75" customHeight="1" thickBot="1">
      <c r="A2" s="425"/>
      <c r="B2" s="485" t="s">
        <v>135</v>
      </c>
      <c r="C2" s="486"/>
      <c r="D2" s="487"/>
      <c r="E2" s="487"/>
      <c r="F2" s="487"/>
      <c r="G2" s="487"/>
      <c r="H2" s="487"/>
      <c r="I2" s="487"/>
      <c r="J2" s="488" t="s">
        <v>127</v>
      </c>
      <c r="K2" s="489"/>
      <c r="L2" s="489"/>
      <c r="M2" s="490"/>
    </row>
    <row r="3" spans="1:16" s="426" customFormat="1" ht="14.25" thickBot="1">
      <c r="A3" s="427"/>
      <c r="B3" s="449" t="s">
        <v>10</v>
      </c>
      <c r="C3" s="428" t="s">
        <v>62</v>
      </c>
      <c r="D3" s="449" t="s">
        <v>26</v>
      </c>
      <c r="E3" s="428" t="s">
        <v>62</v>
      </c>
      <c r="F3" s="449" t="s">
        <v>27</v>
      </c>
      <c r="G3" s="428" t="s">
        <v>62</v>
      </c>
      <c r="H3" s="449" t="s">
        <v>11</v>
      </c>
      <c r="I3" s="428" t="s">
        <v>62</v>
      </c>
      <c r="J3" s="341" t="s">
        <v>13</v>
      </c>
      <c r="K3" s="342" t="s">
        <v>14</v>
      </c>
      <c r="L3" s="342" t="s">
        <v>128</v>
      </c>
      <c r="M3" s="428" t="s">
        <v>124</v>
      </c>
      <c r="N3" s="429" t="s">
        <v>139</v>
      </c>
      <c r="O3" s="34" t="s">
        <v>26</v>
      </c>
      <c r="P3" s="34" t="s">
        <v>27</v>
      </c>
    </row>
    <row r="4" spans="1:16" ht="13.5">
      <c r="A4" s="446" t="s">
        <v>204</v>
      </c>
      <c r="B4" s="451">
        <v>261</v>
      </c>
      <c r="C4" s="454">
        <v>1.33</v>
      </c>
      <c r="D4" s="451">
        <v>0</v>
      </c>
      <c r="E4" s="454">
        <v>0</v>
      </c>
      <c r="F4" s="451">
        <v>0</v>
      </c>
      <c r="G4" s="454">
        <v>0</v>
      </c>
      <c r="H4" s="451">
        <v>261</v>
      </c>
      <c r="I4" s="452">
        <v>1.33</v>
      </c>
      <c r="J4" s="338">
        <v>3704.95</v>
      </c>
      <c r="K4" s="338">
        <v>3761.25</v>
      </c>
      <c r="L4" s="432">
        <f aca="true" t="shared" si="0" ref="L4:L9">J4-K4</f>
        <v>-56.30000000000018</v>
      </c>
      <c r="M4" s="433">
        <f aca="true" t="shared" si="1" ref="M4:M9">L4/K4*100</f>
        <v>-1.4968428049185825</v>
      </c>
      <c r="N4" s="83">
        <f>'Margin &amp; Volatility'!B4</f>
        <v>100</v>
      </c>
      <c r="O4" s="26">
        <f>D4*N4</f>
        <v>0</v>
      </c>
      <c r="P4" s="26">
        <f>F4*N4</f>
        <v>0</v>
      </c>
    </row>
    <row r="5" spans="1:18" ht="13.5">
      <c r="A5" s="447" t="s">
        <v>90</v>
      </c>
      <c r="B5" s="198">
        <v>63</v>
      </c>
      <c r="C5" s="431">
        <v>2.94</v>
      </c>
      <c r="D5" s="198">
        <v>0</v>
      </c>
      <c r="E5" s="431">
        <v>0</v>
      </c>
      <c r="F5" s="198">
        <v>0</v>
      </c>
      <c r="G5" s="431">
        <v>0</v>
      </c>
      <c r="H5" s="198">
        <v>63</v>
      </c>
      <c r="I5" s="430">
        <v>2.94</v>
      </c>
      <c r="J5" s="73">
        <v>3872.2</v>
      </c>
      <c r="K5" s="73">
        <v>3989.75</v>
      </c>
      <c r="L5" s="152">
        <f t="shared" si="0"/>
        <v>-117.55000000000018</v>
      </c>
      <c r="M5" s="434">
        <f t="shared" si="1"/>
        <v>-2.9462998934770392</v>
      </c>
      <c r="N5" s="83">
        <f>'Margin &amp; Volatility'!B5</f>
        <v>100</v>
      </c>
      <c r="O5" s="26">
        <f aca="true" t="shared" si="2" ref="O5:O68">D5*N5</f>
        <v>0</v>
      </c>
      <c r="P5" s="26">
        <f aca="true" t="shared" si="3" ref="P5:P68">F5*N5</f>
        <v>0</v>
      </c>
      <c r="R5" s="26"/>
    </row>
    <row r="6" spans="1:16" ht="13.5">
      <c r="A6" s="447" t="s">
        <v>9</v>
      </c>
      <c r="B6" s="198">
        <v>296856</v>
      </c>
      <c r="C6" s="431">
        <v>0.23</v>
      </c>
      <c r="D6" s="198">
        <v>39712</v>
      </c>
      <c r="E6" s="431">
        <v>0.76</v>
      </c>
      <c r="F6" s="198">
        <v>48402</v>
      </c>
      <c r="G6" s="431">
        <v>1.06</v>
      </c>
      <c r="H6" s="198">
        <v>384970</v>
      </c>
      <c r="I6" s="430">
        <v>0.34</v>
      </c>
      <c r="J6" s="73">
        <v>3075.85</v>
      </c>
      <c r="K6" s="73">
        <v>3156.4</v>
      </c>
      <c r="L6" s="152">
        <f t="shared" si="0"/>
        <v>-80.55000000000018</v>
      </c>
      <c r="M6" s="434">
        <f t="shared" si="1"/>
        <v>-2.5519579267520016</v>
      </c>
      <c r="N6" s="83">
        <f>'Margin &amp; Volatility'!B6</f>
        <v>100</v>
      </c>
      <c r="O6" s="26">
        <f t="shared" si="2"/>
        <v>3971200</v>
      </c>
      <c r="P6" s="26">
        <f t="shared" si="3"/>
        <v>4840200</v>
      </c>
    </row>
    <row r="7" spans="1:16" ht="13.5">
      <c r="A7" s="447" t="s">
        <v>152</v>
      </c>
      <c r="B7" s="198">
        <v>568</v>
      </c>
      <c r="C7" s="431">
        <v>0.06</v>
      </c>
      <c r="D7" s="198">
        <v>18</v>
      </c>
      <c r="E7" s="431">
        <v>0</v>
      </c>
      <c r="F7" s="198">
        <v>0</v>
      </c>
      <c r="G7" s="431">
        <v>0</v>
      </c>
      <c r="H7" s="198">
        <v>586</v>
      </c>
      <c r="I7" s="430">
        <v>0.09</v>
      </c>
      <c r="J7" s="73">
        <v>2509.3</v>
      </c>
      <c r="K7" s="73">
        <v>2516.75</v>
      </c>
      <c r="L7" s="152">
        <f t="shared" si="0"/>
        <v>-7.449999999999818</v>
      </c>
      <c r="M7" s="434">
        <f t="shared" si="1"/>
        <v>-0.2960166881891256</v>
      </c>
      <c r="N7" s="83">
        <f>'Margin &amp; Volatility'!B7</f>
        <v>200</v>
      </c>
      <c r="O7" s="26">
        <f t="shared" si="2"/>
        <v>3600</v>
      </c>
      <c r="P7" s="26">
        <f t="shared" si="3"/>
        <v>0</v>
      </c>
    </row>
    <row r="8" spans="1:18" ht="13.5">
      <c r="A8" s="447" t="s">
        <v>0</v>
      </c>
      <c r="B8" s="198">
        <v>7461</v>
      </c>
      <c r="C8" s="431">
        <v>-0.09</v>
      </c>
      <c r="D8" s="198">
        <v>128</v>
      </c>
      <c r="E8" s="431">
        <v>-0.26</v>
      </c>
      <c r="F8" s="198">
        <v>27</v>
      </c>
      <c r="G8" s="431">
        <v>1.08</v>
      </c>
      <c r="H8" s="198">
        <v>7616</v>
      </c>
      <c r="I8" s="430">
        <v>-0.1</v>
      </c>
      <c r="J8" s="73">
        <v>793.35</v>
      </c>
      <c r="K8" s="73">
        <v>814.35</v>
      </c>
      <c r="L8" s="152">
        <f t="shared" si="0"/>
        <v>-21</v>
      </c>
      <c r="M8" s="434">
        <f t="shared" si="1"/>
        <v>-2.578743783385522</v>
      </c>
      <c r="N8" s="83">
        <f>'Margin &amp; Volatility'!B8</f>
        <v>750</v>
      </c>
      <c r="O8" s="26">
        <f t="shared" si="2"/>
        <v>96000</v>
      </c>
      <c r="P8" s="26">
        <f t="shared" si="3"/>
        <v>20250</v>
      </c>
      <c r="R8" s="435"/>
    </row>
    <row r="9" spans="1:18" ht="13.5">
      <c r="A9" s="447" t="s">
        <v>153</v>
      </c>
      <c r="B9" s="198">
        <v>272</v>
      </c>
      <c r="C9" s="431">
        <v>0.67</v>
      </c>
      <c r="D9" s="198">
        <v>38</v>
      </c>
      <c r="E9" s="431">
        <v>0.65</v>
      </c>
      <c r="F9" s="198">
        <v>3</v>
      </c>
      <c r="G9" s="431">
        <v>2</v>
      </c>
      <c r="H9" s="198">
        <v>313</v>
      </c>
      <c r="I9" s="430">
        <v>0.67</v>
      </c>
      <c r="J9" s="73">
        <v>60.1</v>
      </c>
      <c r="K9" s="73">
        <v>63.05</v>
      </c>
      <c r="L9" s="152">
        <f t="shared" si="0"/>
        <v>-2.9499999999999957</v>
      </c>
      <c r="M9" s="434">
        <f t="shared" si="1"/>
        <v>-4.678826328310858</v>
      </c>
      <c r="N9" s="83">
        <f>'Margin &amp; Volatility'!B9</f>
        <v>2450</v>
      </c>
      <c r="O9" s="26">
        <f t="shared" si="2"/>
        <v>93100</v>
      </c>
      <c r="P9" s="26">
        <f t="shared" si="3"/>
        <v>7350</v>
      </c>
      <c r="R9" s="435"/>
    </row>
    <row r="10" spans="1:18" ht="13.5">
      <c r="A10" s="447" t="s">
        <v>196</v>
      </c>
      <c r="B10" s="453">
        <v>563</v>
      </c>
      <c r="C10" s="450">
        <v>-0.16</v>
      </c>
      <c r="D10" s="198">
        <v>57</v>
      </c>
      <c r="E10" s="431">
        <v>-0.08</v>
      </c>
      <c r="F10" s="198">
        <v>1</v>
      </c>
      <c r="G10" s="431">
        <v>-0.5</v>
      </c>
      <c r="H10" s="198">
        <v>621</v>
      </c>
      <c r="I10" s="430">
        <v>-0.15</v>
      </c>
      <c r="J10" s="73">
        <v>54.9</v>
      </c>
      <c r="K10" s="73">
        <v>56.9</v>
      </c>
      <c r="L10" s="152">
        <f aca="true" t="shared" si="4" ref="L10:L72">J10-K10</f>
        <v>-2</v>
      </c>
      <c r="M10" s="434">
        <f aca="true" t="shared" si="5" ref="M10:M72">L10/K10*100</f>
        <v>-3.5149384885764503</v>
      </c>
      <c r="N10" s="83">
        <f>'Margin &amp; Volatility'!B10</f>
        <v>3350</v>
      </c>
      <c r="O10" s="26">
        <f t="shared" si="2"/>
        <v>190950</v>
      </c>
      <c r="P10" s="26">
        <f t="shared" si="3"/>
        <v>3350</v>
      </c>
      <c r="R10" s="26"/>
    </row>
    <row r="11" spans="1:18" ht="13.5">
      <c r="A11" s="447" t="s">
        <v>91</v>
      </c>
      <c r="B11" s="198">
        <v>222</v>
      </c>
      <c r="C11" s="431">
        <v>1.74</v>
      </c>
      <c r="D11" s="198">
        <v>12</v>
      </c>
      <c r="E11" s="431">
        <v>3</v>
      </c>
      <c r="F11" s="198">
        <v>0</v>
      </c>
      <c r="G11" s="431">
        <v>0</v>
      </c>
      <c r="H11" s="198">
        <v>234</v>
      </c>
      <c r="I11" s="430">
        <v>1.79</v>
      </c>
      <c r="J11" s="73">
        <v>59.7</v>
      </c>
      <c r="K11" s="73">
        <v>61.3</v>
      </c>
      <c r="L11" s="152">
        <f t="shared" si="4"/>
        <v>-1.5999999999999943</v>
      </c>
      <c r="M11" s="434">
        <f t="shared" si="5"/>
        <v>-2.6101141924959124</v>
      </c>
      <c r="N11" s="83">
        <f>'Margin &amp; Volatility'!B11</f>
        <v>2300</v>
      </c>
      <c r="O11" s="26">
        <f t="shared" si="2"/>
        <v>27600</v>
      </c>
      <c r="P11" s="26">
        <f t="shared" si="3"/>
        <v>0</v>
      </c>
      <c r="R11" s="435"/>
    </row>
    <row r="12" spans="1:16" ht="13.5">
      <c r="A12" s="447" t="s">
        <v>104</v>
      </c>
      <c r="B12" s="198">
        <v>1763</v>
      </c>
      <c r="C12" s="431">
        <v>0.06</v>
      </c>
      <c r="D12" s="198">
        <v>306</v>
      </c>
      <c r="E12" s="431">
        <v>0.12</v>
      </c>
      <c r="F12" s="198">
        <v>57</v>
      </c>
      <c r="G12" s="431">
        <v>1.04</v>
      </c>
      <c r="H12" s="198">
        <v>2126</v>
      </c>
      <c r="I12" s="430">
        <v>0.08</v>
      </c>
      <c r="J12" s="73">
        <v>63.65</v>
      </c>
      <c r="K12" s="73">
        <v>64.85</v>
      </c>
      <c r="L12" s="152">
        <f t="shared" si="4"/>
        <v>-1.1999999999999957</v>
      </c>
      <c r="M12" s="434">
        <f t="shared" si="5"/>
        <v>-1.8504240555127154</v>
      </c>
      <c r="N12" s="83">
        <f>'Margin &amp; Volatility'!B12</f>
        <v>2150</v>
      </c>
      <c r="O12" s="26">
        <f t="shared" si="2"/>
        <v>657900</v>
      </c>
      <c r="P12" s="26">
        <f t="shared" si="3"/>
        <v>122550</v>
      </c>
    </row>
    <row r="13" spans="1:16" ht="13.5">
      <c r="A13" s="447" t="s">
        <v>154</v>
      </c>
      <c r="B13" s="198">
        <v>1133</v>
      </c>
      <c r="C13" s="431">
        <v>0.84</v>
      </c>
      <c r="D13" s="198">
        <v>201</v>
      </c>
      <c r="E13" s="431">
        <v>0.63</v>
      </c>
      <c r="F13" s="198">
        <v>35</v>
      </c>
      <c r="G13" s="431">
        <v>1.69</v>
      </c>
      <c r="H13" s="198">
        <v>1369</v>
      </c>
      <c r="I13" s="430">
        <v>0.82</v>
      </c>
      <c r="J13" s="73">
        <v>36.55</v>
      </c>
      <c r="K13" s="73">
        <v>37.15</v>
      </c>
      <c r="L13" s="152">
        <f t="shared" si="4"/>
        <v>-0.6000000000000014</v>
      </c>
      <c r="M13" s="434">
        <f t="shared" si="5"/>
        <v>-1.6150740242261141</v>
      </c>
      <c r="N13" s="83">
        <f>'Margin &amp; Volatility'!B13</f>
        <v>9550</v>
      </c>
      <c r="O13" s="26">
        <f t="shared" si="2"/>
        <v>1919550</v>
      </c>
      <c r="P13" s="26">
        <f t="shared" si="3"/>
        <v>334250</v>
      </c>
    </row>
    <row r="14" spans="1:18" ht="13.5">
      <c r="A14" s="447" t="s">
        <v>178</v>
      </c>
      <c r="B14" s="453">
        <v>413</v>
      </c>
      <c r="C14" s="450">
        <v>0.04</v>
      </c>
      <c r="D14" s="198">
        <v>0</v>
      </c>
      <c r="E14" s="431">
        <v>0</v>
      </c>
      <c r="F14" s="198">
        <v>0</v>
      </c>
      <c r="G14" s="431">
        <v>0</v>
      </c>
      <c r="H14" s="198">
        <v>413</v>
      </c>
      <c r="I14" s="430">
        <v>0.04</v>
      </c>
      <c r="J14" s="73">
        <v>579.95</v>
      </c>
      <c r="K14" s="73">
        <v>590.85</v>
      </c>
      <c r="L14" s="152">
        <f t="shared" si="4"/>
        <v>-10.899999999999977</v>
      </c>
      <c r="M14" s="434">
        <f t="shared" si="5"/>
        <v>-1.8447998646018409</v>
      </c>
      <c r="N14" s="83">
        <f>'Margin &amp; Volatility'!B14</f>
        <v>700</v>
      </c>
      <c r="O14" s="26">
        <f t="shared" si="2"/>
        <v>0</v>
      </c>
      <c r="P14" s="26">
        <f t="shared" si="3"/>
        <v>0</v>
      </c>
      <c r="R14" s="26"/>
    </row>
    <row r="15" spans="1:16" ht="13.5">
      <c r="A15" s="447" t="s">
        <v>215</v>
      </c>
      <c r="B15" s="198">
        <v>915</v>
      </c>
      <c r="C15" s="431">
        <v>1.02</v>
      </c>
      <c r="D15" s="198">
        <v>0</v>
      </c>
      <c r="E15" s="431">
        <v>-1</v>
      </c>
      <c r="F15" s="198">
        <v>0</v>
      </c>
      <c r="G15" s="431">
        <v>0</v>
      </c>
      <c r="H15" s="198">
        <v>915</v>
      </c>
      <c r="I15" s="430">
        <v>1.02</v>
      </c>
      <c r="J15" s="73">
        <v>2743.1</v>
      </c>
      <c r="K15" s="73">
        <v>2766.3</v>
      </c>
      <c r="L15" s="152">
        <f t="shared" si="4"/>
        <v>-23.200000000000273</v>
      </c>
      <c r="M15" s="434">
        <f t="shared" si="5"/>
        <v>-0.8386653652893854</v>
      </c>
      <c r="N15" s="83">
        <f>'Margin &amp; Volatility'!B15</f>
        <v>200</v>
      </c>
      <c r="O15" s="26">
        <f t="shared" si="2"/>
        <v>0</v>
      </c>
      <c r="P15" s="26">
        <f t="shared" si="3"/>
        <v>0</v>
      </c>
    </row>
    <row r="16" spans="1:16" ht="13.5">
      <c r="A16" s="447" t="s">
        <v>92</v>
      </c>
      <c r="B16" s="198">
        <v>406</v>
      </c>
      <c r="C16" s="431">
        <v>-0.12</v>
      </c>
      <c r="D16" s="198">
        <v>4</v>
      </c>
      <c r="E16" s="431">
        <v>-0.67</v>
      </c>
      <c r="F16" s="198">
        <v>2</v>
      </c>
      <c r="G16" s="431">
        <v>1</v>
      </c>
      <c r="H16" s="198">
        <v>412</v>
      </c>
      <c r="I16" s="430">
        <v>-0.13</v>
      </c>
      <c r="J16" s="73">
        <v>201</v>
      </c>
      <c r="K16" s="73">
        <v>208.3</v>
      </c>
      <c r="L16" s="152">
        <f t="shared" si="4"/>
        <v>-7.300000000000011</v>
      </c>
      <c r="M16" s="434">
        <f t="shared" si="5"/>
        <v>-3.5045607297167605</v>
      </c>
      <c r="N16" s="83">
        <f>'Margin &amp; Volatility'!B16</f>
        <v>1400</v>
      </c>
      <c r="O16" s="26">
        <f t="shared" si="2"/>
        <v>5600</v>
      </c>
      <c r="P16" s="26">
        <f t="shared" si="3"/>
        <v>2800</v>
      </c>
    </row>
    <row r="17" spans="1:16" ht="13.5">
      <c r="A17" s="447" t="s">
        <v>93</v>
      </c>
      <c r="B17" s="198">
        <v>463</v>
      </c>
      <c r="C17" s="431">
        <v>-0.35</v>
      </c>
      <c r="D17" s="198">
        <v>26</v>
      </c>
      <c r="E17" s="431">
        <v>0.24</v>
      </c>
      <c r="F17" s="198">
        <v>1</v>
      </c>
      <c r="G17" s="431">
        <v>0</v>
      </c>
      <c r="H17" s="198">
        <v>490</v>
      </c>
      <c r="I17" s="430">
        <v>-0.34</v>
      </c>
      <c r="J17" s="73">
        <v>98.1</v>
      </c>
      <c r="K17" s="73">
        <v>101.2</v>
      </c>
      <c r="L17" s="152">
        <f t="shared" si="4"/>
        <v>-3.1000000000000085</v>
      </c>
      <c r="M17" s="434">
        <f t="shared" si="5"/>
        <v>-3.063241106719376</v>
      </c>
      <c r="N17" s="83">
        <f>'Margin &amp; Volatility'!B17</f>
        <v>1900</v>
      </c>
      <c r="O17" s="26">
        <f t="shared" si="2"/>
        <v>49400</v>
      </c>
      <c r="P17" s="26">
        <f t="shared" si="3"/>
        <v>1900</v>
      </c>
    </row>
    <row r="18" spans="1:16" ht="13.5">
      <c r="A18" s="447" t="s">
        <v>46</v>
      </c>
      <c r="B18" s="198">
        <v>1509</v>
      </c>
      <c r="C18" s="431">
        <v>0.26</v>
      </c>
      <c r="D18" s="198">
        <v>1</v>
      </c>
      <c r="E18" s="431">
        <v>0</v>
      </c>
      <c r="F18" s="198">
        <v>1</v>
      </c>
      <c r="G18" s="431">
        <v>0</v>
      </c>
      <c r="H18" s="198">
        <v>1511</v>
      </c>
      <c r="I18" s="430">
        <v>0.26</v>
      </c>
      <c r="J18" s="73">
        <v>1050.35</v>
      </c>
      <c r="K18" s="73">
        <v>1110.1</v>
      </c>
      <c r="L18" s="152">
        <f t="shared" si="4"/>
        <v>-59.75</v>
      </c>
      <c r="M18" s="434">
        <f t="shared" si="5"/>
        <v>-5.38239798216377</v>
      </c>
      <c r="N18" s="83">
        <f>'Margin &amp; Volatility'!B18</f>
        <v>550</v>
      </c>
      <c r="O18" s="26">
        <f t="shared" si="2"/>
        <v>550</v>
      </c>
      <c r="P18" s="26">
        <f t="shared" si="3"/>
        <v>550</v>
      </c>
    </row>
    <row r="19" spans="1:18" s="424" customFormat="1" ht="13.5">
      <c r="A19" s="447" t="s">
        <v>155</v>
      </c>
      <c r="B19" s="198">
        <v>746</v>
      </c>
      <c r="C19" s="431">
        <v>-0.14</v>
      </c>
      <c r="D19" s="198">
        <v>4</v>
      </c>
      <c r="E19" s="431">
        <v>0.33</v>
      </c>
      <c r="F19" s="198">
        <v>0</v>
      </c>
      <c r="G19" s="431">
        <v>0</v>
      </c>
      <c r="H19" s="198">
        <v>750</v>
      </c>
      <c r="I19" s="430">
        <v>-0.14</v>
      </c>
      <c r="J19" s="73">
        <v>306.05</v>
      </c>
      <c r="K19" s="73">
        <v>324.8</v>
      </c>
      <c r="L19" s="152">
        <f t="shared" si="4"/>
        <v>-18.75</v>
      </c>
      <c r="M19" s="434">
        <f t="shared" si="5"/>
        <v>-5.772783251231527</v>
      </c>
      <c r="N19" s="83">
        <f>'Margin &amp; Volatility'!B19</f>
        <v>1000</v>
      </c>
      <c r="O19" s="26">
        <f t="shared" si="2"/>
        <v>4000</v>
      </c>
      <c r="P19" s="26">
        <f t="shared" si="3"/>
        <v>0</v>
      </c>
      <c r="R19" s="15"/>
    </row>
    <row r="20" spans="1:18" s="424" customFormat="1" ht="13.5">
      <c r="A20" s="447" t="s">
        <v>257</v>
      </c>
      <c r="B20" s="198">
        <v>3687</v>
      </c>
      <c r="C20" s="431">
        <v>2.29</v>
      </c>
      <c r="D20" s="198">
        <v>11</v>
      </c>
      <c r="E20" s="431">
        <v>0</v>
      </c>
      <c r="F20" s="198">
        <v>0</v>
      </c>
      <c r="G20" s="431">
        <v>0</v>
      </c>
      <c r="H20" s="198">
        <v>3698</v>
      </c>
      <c r="I20" s="430">
        <v>2.3</v>
      </c>
      <c r="J20" s="73">
        <v>371</v>
      </c>
      <c r="K20" s="73">
        <v>367.05</v>
      </c>
      <c r="L20" s="152">
        <f t="shared" si="4"/>
        <v>3.9499999999999886</v>
      </c>
      <c r="M20" s="434">
        <f t="shared" si="5"/>
        <v>1.076147663806018</v>
      </c>
      <c r="N20" s="83">
        <f>'Margin &amp; Volatility'!B20</f>
        <v>1000</v>
      </c>
      <c r="O20" s="26">
        <f t="shared" si="2"/>
        <v>11000</v>
      </c>
      <c r="P20" s="26">
        <f t="shared" si="3"/>
        <v>0</v>
      </c>
      <c r="R20" s="15"/>
    </row>
    <row r="21" spans="1:16" ht="13.5">
      <c r="A21" s="447" t="s">
        <v>1</v>
      </c>
      <c r="B21" s="198">
        <v>3437</v>
      </c>
      <c r="C21" s="431">
        <v>1.15</v>
      </c>
      <c r="D21" s="198">
        <v>4</v>
      </c>
      <c r="E21" s="431">
        <v>1</v>
      </c>
      <c r="F21" s="198">
        <v>1</v>
      </c>
      <c r="G21" s="431">
        <v>0</v>
      </c>
      <c r="H21" s="198">
        <v>3442</v>
      </c>
      <c r="I21" s="430">
        <v>1.16</v>
      </c>
      <c r="J21" s="73">
        <v>1891.1</v>
      </c>
      <c r="K21" s="73">
        <v>1909.7</v>
      </c>
      <c r="L21" s="152">
        <f t="shared" si="4"/>
        <v>-18.600000000000136</v>
      </c>
      <c r="M21" s="434">
        <f t="shared" si="5"/>
        <v>-0.9739749698905658</v>
      </c>
      <c r="N21" s="83">
        <f>'Margin &amp; Volatility'!B21</f>
        <v>300</v>
      </c>
      <c r="O21" s="26">
        <f t="shared" si="2"/>
        <v>1200</v>
      </c>
      <c r="P21" s="26">
        <f t="shared" si="3"/>
        <v>300</v>
      </c>
    </row>
    <row r="22" spans="1:18" ht="13.5">
      <c r="A22" s="447" t="s">
        <v>179</v>
      </c>
      <c r="B22" s="453">
        <v>212</v>
      </c>
      <c r="C22" s="450">
        <v>0.72</v>
      </c>
      <c r="D22" s="198">
        <v>1</v>
      </c>
      <c r="E22" s="431">
        <v>0</v>
      </c>
      <c r="F22" s="198">
        <v>0</v>
      </c>
      <c r="G22" s="431">
        <v>0</v>
      </c>
      <c r="H22" s="198">
        <v>213</v>
      </c>
      <c r="I22" s="430">
        <v>0.73</v>
      </c>
      <c r="J22" s="73">
        <v>99.5</v>
      </c>
      <c r="K22" s="73">
        <v>103.35</v>
      </c>
      <c r="L22" s="152">
        <f t="shared" si="4"/>
        <v>-3.8499999999999943</v>
      </c>
      <c r="M22" s="434">
        <f t="shared" si="5"/>
        <v>-3.725205611998059</v>
      </c>
      <c r="N22" s="83">
        <f>'Margin &amp; Volatility'!B22</f>
        <v>1900</v>
      </c>
      <c r="O22" s="26">
        <f t="shared" si="2"/>
        <v>1900</v>
      </c>
      <c r="P22" s="26">
        <f t="shared" si="3"/>
        <v>0</v>
      </c>
      <c r="R22" s="26"/>
    </row>
    <row r="23" spans="1:18" ht="13.5">
      <c r="A23" s="447" t="s">
        <v>180</v>
      </c>
      <c r="B23" s="453">
        <v>85</v>
      </c>
      <c r="C23" s="450">
        <v>-0.14</v>
      </c>
      <c r="D23" s="198">
        <v>2</v>
      </c>
      <c r="E23" s="431">
        <v>-0.82</v>
      </c>
      <c r="F23" s="198">
        <v>0</v>
      </c>
      <c r="G23" s="431">
        <v>0</v>
      </c>
      <c r="H23" s="198">
        <v>87</v>
      </c>
      <c r="I23" s="430">
        <v>-0.21</v>
      </c>
      <c r="J23" s="73">
        <v>46.3</v>
      </c>
      <c r="K23" s="73">
        <v>47.2</v>
      </c>
      <c r="L23" s="152">
        <f t="shared" si="4"/>
        <v>-0.9000000000000057</v>
      </c>
      <c r="M23" s="434">
        <f t="shared" si="5"/>
        <v>-1.9067796610169612</v>
      </c>
      <c r="N23" s="83">
        <f>'Margin &amp; Volatility'!B23</f>
        <v>2250</v>
      </c>
      <c r="O23" s="26">
        <f t="shared" si="2"/>
        <v>4500</v>
      </c>
      <c r="P23" s="26">
        <f t="shared" si="3"/>
        <v>0</v>
      </c>
      <c r="R23" s="26"/>
    </row>
    <row r="24" spans="1:16" ht="13.5">
      <c r="A24" s="447" t="s">
        <v>2</v>
      </c>
      <c r="B24" s="198">
        <v>506</v>
      </c>
      <c r="C24" s="431">
        <v>-0.1</v>
      </c>
      <c r="D24" s="198">
        <v>2</v>
      </c>
      <c r="E24" s="431">
        <v>0</v>
      </c>
      <c r="F24" s="198">
        <v>0</v>
      </c>
      <c r="G24" s="431">
        <v>0</v>
      </c>
      <c r="H24" s="198">
        <v>508</v>
      </c>
      <c r="I24" s="430">
        <v>-0.1</v>
      </c>
      <c r="J24" s="73">
        <v>337.65</v>
      </c>
      <c r="K24" s="73">
        <v>349.35</v>
      </c>
      <c r="L24" s="152">
        <f t="shared" si="4"/>
        <v>-11.700000000000045</v>
      </c>
      <c r="M24" s="434">
        <f t="shared" si="5"/>
        <v>-3.349076857020193</v>
      </c>
      <c r="N24" s="83">
        <f>'Margin &amp; Volatility'!B24</f>
        <v>550</v>
      </c>
      <c r="O24" s="26">
        <f t="shared" si="2"/>
        <v>1100</v>
      </c>
      <c r="P24" s="26">
        <f t="shared" si="3"/>
        <v>0</v>
      </c>
    </row>
    <row r="25" spans="1:16" ht="13.5">
      <c r="A25" s="447" t="s">
        <v>94</v>
      </c>
      <c r="B25" s="198">
        <v>259</v>
      </c>
      <c r="C25" s="431">
        <v>0.07</v>
      </c>
      <c r="D25" s="198">
        <v>2</v>
      </c>
      <c r="E25" s="431">
        <v>1</v>
      </c>
      <c r="F25" s="198">
        <v>0</v>
      </c>
      <c r="G25" s="431">
        <v>0</v>
      </c>
      <c r="H25" s="198">
        <v>261</v>
      </c>
      <c r="I25" s="430">
        <v>0.07</v>
      </c>
      <c r="J25" s="73">
        <v>195.2</v>
      </c>
      <c r="K25" s="73">
        <v>202.85</v>
      </c>
      <c r="L25" s="152">
        <f t="shared" si="4"/>
        <v>-7.650000000000006</v>
      </c>
      <c r="M25" s="434">
        <f t="shared" si="5"/>
        <v>-3.7712595513926574</v>
      </c>
      <c r="N25" s="83">
        <f>'Margin &amp; Volatility'!B25</f>
        <v>1600</v>
      </c>
      <c r="O25" s="26">
        <f t="shared" si="2"/>
        <v>3200</v>
      </c>
      <c r="P25" s="26">
        <f t="shared" si="3"/>
        <v>0</v>
      </c>
    </row>
    <row r="26" spans="1:16" ht="13.5">
      <c r="A26" s="447" t="s">
        <v>156</v>
      </c>
      <c r="B26" s="198">
        <v>11409</v>
      </c>
      <c r="C26" s="431">
        <v>0.19</v>
      </c>
      <c r="D26" s="198">
        <v>164</v>
      </c>
      <c r="E26" s="431">
        <v>1.31</v>
      </c>
      <c r="F26" s="198">
        <v>8</v>
      </c>
      <c r="G26" s="431">
        <v>1.67</v>
      </c>
      <c r="H26" s="198">
        <v>11581</v>
      </c>
      <c r="I26" s="430">
        <v>0.2</v>
      </c>
      <c r="J26" s="73">
        <v>368.8</v>
      </c>
      <c r="K26" s="73">
        <v>384.7</v>
      </c>
      <c r="L26" s="152">
        <f t="shared" si="4"/>
        <v>-15.899999999999977</v>
      </c>
      <c r="M26" s="434">
        <f t="shared" si="5"/>
        <v>-4.133090720041585</v>
      </c>
      <c r="N26" s="83">
        <f>'Margin &amp; Volatility'!B26</f>
        <v>850</v>
      </c>
      <c r="O26" s="26">
        <f t="shared" si="2"/>
        <v>139400</v>
      </c>
      <c r="P26" s="26">
        <f t="shared" si="3"/>
        <v>6800</v>
      </c>
    </row>
    <row r="27" spans="1:18" ht="13.5">
      <c r="A27" s="447" t="s">
        <v>181</v>
      </c>
      <c r="B27" s="453">
        <v>832</v>
      </c>
      <c r="C27" s="450">
        <v>1.25</v>
      </c>
      <c r="D27" s="198">
        <v>3</v>
      </c>
      <c r="E27" s="431">
        <v>0</v>
      </c>
      <c r="F27" s="198">
        <v>0</v>
      </c>
      <c r="G27" s="431">
        <v>0</v>
      </c>
      <c r="H27" s="198">
        <v>835</v>
      </c>
      <c r="I27" s="430">
        <v>1.26</v>
      </c>
      <c r="J27" s="73">
        <v>258.55</v>
      </c>
      <c r="K27" s="73">
        <v>274.45</v>
      </c>
      <c r="L27" s="152">
        <f t="shared" si="4"/>
        <v>-15.899999999999977</v>
      </c>
      <c r="M27" s="434">
        <f t="shared" si="5"/>
        <v>-5.793404991801777</v>
      </c>
      <c r="N27" s="83">
        <f>'Margin &amp; Volatility'!B27</f>
        <v>1100</v>
      </c>
      <c r="O27" s="26">
        <f t="shared" si="2"/>
        <v>3300</v>
      </c>
      <c r="P27" s="26">
        <f t="shared" si="3"/>
        <v>0</v>
      </c>
      <c r="R27" s="26"/>
    </row>
    <row r="28" spans="1:18" ht="13.5">
      <c r="A28" s="447" t="s">
        <v>182</v>
      </c>
      <c r="B28" s="453">
        <v>85</v>
      </c>
      <c r="C28" s="450">
        <v>0.01</v>
      </c>
      <c r="D28" s="198">
        <v>26</v>
      </c>
      <c r="E28" s="431">
        <v>-0.07</v>
      </c>
      <c r="F28" s="198">
        <v>0</v>
      </c>
      <c r="G28" s="431">
        <v>0</v>
      </c>
      <c r="H28" s="198">
        <v>111</v>
      </c>
      <c r="I28" s="430">
        <v>-0.01</v>
      </c>
      <c r="J28" s="73">
        <v>33.85</v>
      </c>
      <c r="K28" s="73">
        <v>34.4</v>
      </c>
      <c r="L28" s="152">
        <f t="shared" si="4"/>
        <v>-0.5499999999999972</v>
      </c>
      <c r="M28" s="434">
        <f t="shared" si="5"/>
        <v>-1.5988372093023173</v>
      </c>
      <c r="N28" s="83">
        <f>'Margin &amp; Volatility'!B28</f>
        <v>6900</v>
      </c>
      <c r="O28" s="26">
        <f t="shared" si="2"/>
        <v>179400</v>
      </c>
      <c r="P28" s="26">
        <f t="shared" si="3"/>
        <v>0</v>
      </c>
      <c r="R28" s="26"/>
    </row>
    <row r="29" spans="1:16" ht="13.5">
      <c r="A29" s="447" t="s">
        <v>157</v>
      </c>
      <c r="B29" s="198">
        <v>12</v>
      </c>
      <c r="C29" s="431">
        <v>0.71</v>
      </c>
      <c r="D29" s="198">
        <v>0</v>
      </c>
      <c r="E29" s="431">
        <v>0</v>
      </c>
      <c r="F29" s="198">
        <v>0</v>
      </c>
      <c r="G29" s="431">
        <v>0</v>
      </c>
      <c r="H29" s="198">
        <v>12</v>
      </c>
      <c r="I29" s="430">
        <v>0.71</v>
      </c>
      <c r="J29" s="73">
        <v>176.3</v>
      </c>
      <c r="K29" s="73">
        <v>178.35</v>
      </c>
      <c r="L29" s="152">
        <f t="shared" si="4"/>
        <v>-2.049999999999983</v>
      </c>
      <c r="M29" s="434">
        <f t="shared" si="5"/>
        <v>-1.1494252873563122</v>
      </c>
      <c r="N29" s="83">
        <f>'Margin &amp; Volatility'!B29</f>
        <v>950</v>
      </c>
      <c r="O29" s="26">
        <f t="shared" si="2"/>
        <v>0</v>
      </c>
      <c r="P29" s="26">
        <f t="shared" si="3"/>
        <v>0</v>
      </c>
    </row>
    <row r="30" spans="1:16" ht="13.5">
      <c r="A30" s="447" t="s">
        <v>3</v>
      </c>
      <c r="B30" s="198">
        <v>2385</v>
      </c>
      <c r="C30" s="431">
        <v>0.74</v>
      </c>
      <c r="D30" s="198">
        <v>36</v>
      </c>
      <c r="E30" s="431">
        <v>0.5</v>
      </c>
      <c r="F30" s="198">
        <v>5</v>
      </c>
      <c r="G30" s="431">
        <v>0</v>
      </c>
      <c r="H30" s="198">
        <v>2426</v>
      </c>
      <c r="I30" s="430">
        <v>0.74</v>
      </c>
      <c r="J30" s="73">
        <v>210.9</v>
      </c>
      <c r="K30" s="73">
        <v>215.7</v>
      </c>
      <c r="L30" s="152">
        <f t="shared" si="4"/>
        <v>-4.799999999999983</v>
      </c>
      <c r="M30" s="434">
        <f t="shared" si="5"/>
        <v>-2.225312934631425</v>
      </c>
      <c r="N30" s="83">
        <f>'Margin &amp; Volatility'!B30</f>
        <v>2500</v>
      </c>
      <c r="O30" s="26">
        <f t="shared" si="2"/>
        <v>90000</v>
      </c>
      <c r="P30" s="26">
        <f t="shared" si="3"/>
        <v>12500</v>
      </c>
    </row>
    <row r="31" spans="1:16" ht="13.5">
      <c r="A31" s="447" t="s">
        <v>158</v>
      </c>
      <c r="B31" s="198">
        <v>12</v>
      </c>
      <c r="C31" s="431">
        <v>11</v>
      </c>
      <c r="D31" s="198">
        <v>0</v>
      </c>
      <c r="E31" s="431">
        <v>0</v>
      </c>
      <c r="F31" s="198">
        <v>0</v>
      </c>
      <c r="G31" s="431">
        <v>0</v>
      </c>
      <c r="H31" s="198">
        <v>12</v>
      </c>
      <c r="I31" s="430">
        <v>11</v>
      </c>
      <c r="J31" s="73">
        <v>135.1</v>
      </c>
      <c r="K31" s="73">
        <v>139.1</v>
      </c>
      <c r="L31" s="152">
        <f t="shared" si="4"/>
        <v>-4</v>
      </c>
      <c r="M31" s="434">
        <f t="shared" si="5"/>
        <v>-2.8756290438533427</v>
      </c>
      <c r="N31" s="83">
        <f>'Margin &amp; Volatility'!B31</f>
        <v>1300</v>
      </c>
      <c r="O31" s="26">
        <f t="shared" si="2"/>
        <v>0</v>
      </c>
      <c r="P31" s="26">
        <f t="shared" si="3"/>
        <v>0</v>
      </c>
    </row>
    <row r="32" spans="1:16" ht="13.5">
      <c r="A32" s="447" t="s">
        <v>242</v>
      </c>
      <c r="B32" s="198">
        <v>637</v>
      </c>
      <c r="C32" s="431">
        <v>0.54</v>
      </c>
      <c r="D32" s="198">
        <v>0</v>
      </c>
      <c r="E32" s="431">
        <v>-1</v>
      </c>
      <c r="F32" s="198">
        <v>0</v>
      </c>
      <c r="G32" s="431">
        <v>0</v>
      </c>
      <c r="H32" s="198">
        <v>637</v>
      </c>
      <c r="I32" s="430">
        <v>0.54</v>
      </c>
      <c r="J32" s="73">
        <v>405.05</v>
      </c>
      <c r="K32" s="73">
        <v>405.35</v>
      </c>
      <c r="L32" s="152">
        <f t="shared" si="4"/>
        <v>-0.30000000000001137</v>
      </c>
      <c r="M32" s="434">
        <f t="shared" si="5"/>
        <v>-0.07401011471568061</v>
      </c>
      <c r="N32" s="83">
        <f>'Margin &amp; Volatility'!B32</f>
        <v>1050</v>
      </c>
      <c r="O32" s="26">
        <f t="shared" si="2"/>
        <v>0</v>
      </c>
      <c r="P32" s="26">
        <f t="shared" si="3"/>
        <v>0</v>
      </c>
    </row>
    <row r="33" spans="1:18" ht="13.5">
      <c r="A33" s="447" t="s">
        <v>183</v>
      </c>
      <c r="B33" s="453">
        <v>116</v>
      </c>
      <c r="C33" s="450">
        <v>0.71</v>
      </c>
      <c r="D33" s="198">
        <v>0</v>
      </c>
      <c r="E33" s="431">
        <v>0</v>
      </c>
      <c r="F33" s="198">
        <v>0</v>
      </c>
      <c r="G33" s="431">
        <v>0</v>
      </c>
      <c r="H33" s="198">
        <v>116</v>
      </c>
      <c r="I33" s="430">
        <v>0.71</v>
      </c>
      <c r="J33" s="73">
        <v>222.45</v>
      </c>
      <c r="K33" s="73">
        <v>227.4</v>
      </c>
      <c r="L33" s="152">
        <f t="shared" si="4"/>
        <v>-4.950000000000017</v>
      </c>
      <c r="M33" s="434">
        <f t="shared" si="5"/>
        <v>-2.17678100263853</v>
      </c>
      <c r="N33" s="83">
        <f>'Margin &amp; Volatility'!B33</f>
        <v>600</v>
      </c>
      <c r="O33" s="26">
        <f t="shared" si="2"/>
        <v>0</v>
      </c>
      <c r="P33" s="26">
        <f t="shared" si="3"/>
        <v>0</v>
      </c>
      <c r="R33" s="26"/>
    </row>
    <row r="34" spans="1:16" ht="13.5">
      <c r="A34" s="447" t="s">
        <v>205</v>
      </c>
      <c r="B34" s="198">
        <v>809</v>
      </c>
      <c r="C34" s="431">
        <v>1.34</v>
      </c>
      <c r="D34" s="198">
        <v>1</v>
      </c>
      <c r="E34" s="431">
        <v>-0.5</v>
      </c>
      <c r="F34" s="198">
        <v>0</v>
      </c>
      <c r="G34" s="431">
        <v>0</v>
      </c>
      <c r="H34" s="198">
        <v>810</v>
      </c>
      <c r="I34" s="430">
        <v>1.33</v>
      </c>
      <c r="J34" s="73">
        <v>178.85</v>
      </c>
      <c r="K34" s="73">
        <v>186.8</v>
      </c>
      <c r="L34" s="152">
        <f>J34-K34</f>
        <v>-7.950000000000017</v>
      </c>
      <c r="M34" s="434">
        <f>L34/K34*100</f>
        <v>-4.255888650963606</v>
      </c>
      <c r="N34" s="83">
        <f>'Margin &amp; Volatility'!B34</f>
        <v>1900</v>
      </c>
      <c r="O34" s="26">
        <f t="shared" si="2"/>
        <v>1900</v>
      </c>
      <c r="P34" s="26">
        <f t="shared" si="3"/>
        <v>0</v>
      </c>
    </row>
    <row r="35" spans="1:16" ht="13.5">
      <c r="A35" s="447" t="s">
        <v>243</v>
      </c>
      <c r="B35" s="198">
        <v>373</v>
      </c>
      <c r="C35" s="431">
        <v>0.29</v>
      </c>
      <c r="D35" s="198">
        <v>2</v>
      </c>
      <c r="E35" s="431">
        <v>-0.8</v>
      </c>
      <c r="F35" s="198">
        <v>0</v>
      </c>
      <c r="G35" s="431">
        <v>0</v>
      </c>
      <c r="H35" s="198">
        <v>375</v>
      </c>
      <c r="I35" s="430">
        <v>0.25</v>
      </c>
      <c r="J35" s="73">
        <v>137.15</v>
      </c>
      <c r="K35" s="73">
        <v>140.45</v>
      </c>
      <c r="L35" s="152">
        <f t="shared" si="4"/>
        <v>-3.299999999999983</v>
      </c>
      <c r="M35" s="434">
        <f t="shared" si="5"/>
        <v>-2.3495906016375816</v>
      </c>
      <c r="N35" s="83">
        <f>'Margin &amp; Volatility'!B35</f>
        <v>3600</v>
      </c>
      <c r="O35" s="26">
        <f t="shared" si="2"/>
        <v>7200</v>
      </c>
      <c r="P35" s="26">
        <f t="shared" si="3"/>
        <v>0</v>
      </c>
    </row>
    <row r="36" spans="1:18" ht="13.5">
      <c r="A36" s="447" t="s">
        <v>184</v>
      </c>
      <c r="B36" s="453">
        <v>68</v>
      </c>
      <c r="C36" s="450">
        <v>-0.06</v>
      </c>
      <c r="D36" s="198">
        <v>0</v>
      </c>
      <c r="E36" s="431">
        <v>0</v>
      </c>
      <c r="F36" s="198">
        <v>0</v>
      </c>
      <c r="G36" s="431">
        <v>0</v>
      </c>
      <c r="H36" s="198">
        <v>68</v>
      </c>
      <c r="I36" s="430">
        <v>-0.06</v>
      </c>
      <c r="J36" s="73">
        <v>1386.65</v>
      </c>
      <c r="K36" s="73">
        <v>1409.25</v>
      </c>
      <c r="L36" s="152">
        <f t="shared" si="4"/>
        <v>-22.59999999999991</v>
      </c>
      <c r="M36" s="434">
        <f t="shared" si="5"/>
        <v>-1.603689905978351</v>
      </c>
      <c r="N36" s="83">
        <f>'Margin &amp; Volatility'!B36</f>
        <v>250</v>
      </c>
      <c r="O36" s="26">
        <f t="shared" si="2"/>
        <v>0</v>
      </c>
      <c r="P36" s="26">
        <f t="shared" si="3"/>
        <v>0</v>
      </c>
      <c r="R36" s="26"/>
    </row>
    <row r="37" spans="1:16" ht="13.5">
      <c r="A37" s="447" t="s">
        <v>216</v>
      </c>
      <c r="B37" s="198">
        <v>667</v>
      </c>
      <c r="C37" s="431">
        <v>-0.26</v>
      </c>
      <c r="D37" s="198">
        <v>0</v>
      </c>
      <c r="E37" s="431">
        <v>0</v>
      </c>
      <c r="F37" s="198">
        <v>0</v>
      </c>
      <c r="G37" s="431">
        <v>0</v>
      </c>
      <c r="H37" s="198">
        <v>667</v>
      </c>
      <c r="I37" s="430">
        <v>-0.26</v>
      </c>
      <c r="J37" s="73">
        <v>1301.55</v>
      </c>
      <c r="K37" s="73">
        <v>1332.15</v>
      </c>
      <c r="L37" s="152">
        <f t="shared" si="4"/>
        <v>-30.600000000000136</v>
      </c>
      <c r="M37" s="434">
        <f t="shared" si="5"/>
        <v>-2.2970386217768373</v>
      </c>
      <c r="N37" s="83">
        <f>'Margin &amp; Volatility'!B37</f>
        <v>400</v>
      </c>
      <c r="O37" s="26">
        <f t="shared" si="2"/>
        <v>0</v>
      </c>
      <c r="P37" s="26">
        <f t="shared" si="3"/>
        <v>0</v>
      </c>
    </row>
    <row r="38" spans="1:18" ht="13.5">
      <c r="A38" s="447" t="s">
        <v>244</v>
      </c>
      <c r="B38" s="453">
        <v>692</v>
      </c>
      <c r="C38" s="450">
        <v>0.03</v>
      </c>
      <c r="D38" s="198">
        <v>8</v>
      </c>
      <c r="E38" s="431">
        <v>0.6</v>
      </c>
      <c r="F38" s="198">
        <v>0</v>
      </c>
      <c r="G38" s="431">
        <v>0</v>
      </c>
      <c r="H38" s="198">
        <v>700</v>
      </c>
      <c r="I38" s="430">
        <v>0.04</v>
      </c>
      <c r="J38" s="73">
        <v>65.6</v>
      </c>
      <c r="K38" s="73">
        <v>69.35</v>
      </c>
      <c r="L38" s="152">
        <f t="shared" si="4"/>
        <v>-3.75</v>
      </c>
      <c r="M38" s="434">
        <f t="shared" si="5"/>
        <v>-5.407354001441962</v>
      </c>
      <c r="N38" s="83">
        <f>'Margin &amp; Volatility'!B38</f>
        <v>2400</v>
      </c>
      <c r="O38" s="26">
        <f t="shared" si="2"/>
        <v>19200</v>
      </c>
      <c r="P38" s="26">
        <f t="shared" si="3"/>
        <v>0</v>
      </c>
      <c r="R38" s="26"/>
    </row>
    <row r="39" spans="1:18" ht="13.5">
      <c r="A39" s="447" t="s">
        <v>185</v>
      </c>
      <c r="B39" s="453">
        <v>1030</v>
      </c>
      <c r="C39" s="450">
        <v>0.37</v>
      </c>
      <c r="D39" s="198">
        <v>11</v>
      </c>
      <c r="E39" s="431">
        <v>-0.56</v>
      </c>
      <c r="F39" s="198">
        <v>6</v>
      </c>
      <c r="G39" s="431">
        <v>0</v>
      </c>
      <c r="H39" s="198">
        <v>1047</v>
      </c>
      <c r="I39" s="430">
        <v>0.35</v>
      </c>
      <c r="J39" s="73">
        <v>42.55</v>
      </c>
      <c r="K39" s="73">
        <v>45.8</v>
      </c>
      <c r="L39" s="152">
        <f t="shared" si="4"/>
        <v>-3.25</v>
      </c>
      <c r="M39" s="434">
        <f t="shared" si="5"/>
        <v>-7.096069868995633</v>
      </c>
      <c r="N39" s="83">
        <f>'Margin &amp; Volatility'!B39</f>
        <v>5650</v>
      </c>
      <c r="O39" s="26">
        <f t="shared" si="2"/>
        <v>62150</v>
      </c>
      <c r="P39" s="26">
        <f t="shared" si="3"/>
        <v>33900</v>
      </c>
      <c r="R39" s="26"/>
    </row>
    <row r="40" spans="1:18" ht="13.5">
      <c r="A40" s="447" t="s">
        <v>186</v>
      </c>
      <c r="B40" s="453">
        <v>12</v>
      </c>
      <c r="C40" s="450">
        <v>1</v>
      </c>
      <c r="D40" s="198">
        <v>0</v>
      </c>
      <c r="E40" s="431">
        <v>0</v>
      </c>
      <c r="F40" s="198">
        <v>0</v>
      </c>
      <c r="G40" s="431">
        <v>0</v>
      </c>
      <c r="H40" s="198">
        <v>12</v>
      </c>
      <c r="I40" s="430">
        <v>1</v>
      </c>
      <c r="J40" s="73">
        <v>164.25</v>
      </c>
      <c r="K40" s="73">
        <v>167.15</v>
      </c>
      <c r="L40" s="152">
        <f t="shared" si="4"/>
        <v>-2.9000000000000057</v>
      </c>
      <c r="M40" s="434">
        <f t="shared" si="5"/>
        <v>-1.7349685910858546</v>
      </c>
      <c r="N40" s="83">
        <f>'Margin &amp; Volatility'!B40</f>
        <v>1300</v>
      </c>
      <c r="O40" s="26">
        <f t="shared" si="2"/>
        <v>0</v>
      </c>
      <c r="P40" s="26">
        <f t="shared" si="3"/>
        <v>0</v>
      </c>
      <c r="R40" s="26"/>
    </row>
    <row r="41" spans="1:16" ht="13.5">
      <c r="A41" s="447" t="s">
        <v>105</v>
      </c>
      <c r="B41" s="198">
        <v>842</v>
      </c>
      <c r="C41" s="431">
        <v>0.15</v>
      </c>
      <c r="D41" s="198">
        <v>2</v>
      </c>
      <c r="E41" s="431">
        <v>-0.5</v>
      </c>
      <c r="F41" s="198">
        <v>0</v>
      </c>
      <c r="G41" s="431">
        <v>0</v>
      </c>
      <c r="H41" s="198">
        <v>844</v>
      </c>
      <c r="I41" s="430">
        <v>0.15</v>
      </c>
      <c r="J41" s="73">
        <v>246.6</v>
      </c>
      <c r="K41" s="73">
        <v>248.55</v>
      </c>
      <c r="L41" s="152">
        <f t="shared" si="4"/>
        <v>-1.950000000000017</v>
      </c>
      <c r="M41" s="434">
        <f t="shared" si="5"/>
        <v>-0.784550392275203</v>
      </c>
      <c r="N41" s="83">
        <f>'Margin &amp; Volatility'!B41</f>
        <v>1500</v>
      </c>
      <c r="O41" s="26">
        <f t="shared" si="2"/>
        <v>3000</v>
      </c>
      <c r="P41" s="26">
        <f t="shared" si="3"/>
        <v>0</v>
      </c>
    </row>
    <row r="42" spans="1:16" ht="13.5">
      <c r="A42" s="447" t="s">
        <v>160</v>
      </c>
      <c r="B42" s="198">
        <v>916</v>
      </c>
      <c r="C42" s="431">
        <v>2.88</v>
      </c>
      <c r="D42" s="198">
        <v>23</v>
      </c>
      <c r="E42" s="431">
        <v>22</v>
      </c>
      <c r="F42" s="198">
        <v>2</v>
      </c>
      <c r="G42" s="431">
        <v>0</v>
      </c>
      <c r="H42" s="198">
        <v>941</v>
      </c>
      <c r="I42" s="430">
        <v>2.97</v>
      </c>
      <c r="J42" s="73">
        <v>229.9</v>
      </c>
      <c r="K42" s="73">
        <v>230.5</v>
      </c>
      <c r="L42" s="152">
        <f t="shared" si="4"/>
        <v>-0.5999999999999943</v>
      </c>
      <c r="M42" s="434">
        <f t="shared" si="5"/>
        <v>-0.2603036876355724</v>
      </c>
      <c r="N42" s="83">
        <f>'Margin &amp; Volatility'!B42</f>
        <v>1350</v>
      </c>
      <c r="O42" s="26">
        <f t="shared" si="2"/>
        <v>31050</v>
      </c>
      <c r="P42" s="26">
        <f t="shared" si="3"/>
        <v>2700</v>
      </c>
    </row>
    <row r="43" spans="1:16" ht="13.5">
      <c r="A43" s="447" t="s">
        <v>245</v>
      </c>
      <c r="B43" s="198">
        <v>329</v>
      </c>
      <c r="C43" s="431">
        <v>0.48</v>
      </c>
      <c r="D43" s="198">
        <v>0</v>
      </c>
      <c r="E43" s="431">
        <v>0</v>
      </c>
      <c r="F43" s="198">
        <v>0</v>
      </c>
      <c r="G43" s="431">
        <v>0</v>
      </c>
      <c r="H43" s="198">
        <v>329</v>
      </c>
      <c r="I43" s="430">
        <v>0.48</v>
      </c>
      <c r="J43" s="73">
        <v>1026</v>
      </c>
      <c r="K43" s="73">
        <v>1018.15</v>
      </c>
      <c r="L43" s="152">
        <f t="shared" si="4"/>
        <v>7.850000000000023</v>
      </c>
      <c r="M43" s="434">
        <f t="shared" si="5"/>
        <v>0.7710062368020452</v>
      </c>
      <c r="N43" s="83">
        <f>'Margin &amp; Volatility'!B43</f>
        <v>300</v>
      </c>
      <c r="O43" s="26">
        <f t="shared" si="2"/>
        <v>0</v>
      </c>
      <c r="P43" s="26">
        <f t="shared" si="3"/>
        <v>0</v>
      </c>
    </row>
    <row r="44" spans="1:18" ht="13.5">
      <c r="A44" s="447" t="s">
        <v>187</v>
      </c>
      <c r="B44" s="453">
        <v>703</v>
      </c>
      <c r="C44" s="450">
        <v>-0.11</v>
      </c>
      <c r="D44" s="198">
        <v>38</v>
      </c>
      <c r="E44" s="431">
        <v>0.23</v>
      </c>
      <c r="F44" s="198">
        <v>0</v>
      </c>
      <c r="G44" s="431">
        <v>-1</v>
      </c>
      <c r="H44" s="198">
        <v>741</v>
      </c>
      <c r="I44" s="430">
        <v>-0.1</v>
      </c>
      <c r="J44" s="73">
        <v>95.3</v>
      </c>
      <c r="K44" s="73">
        <v>100.65</v>
      </c>
      <c r="L44" s="152">
        <f t="shared" si="4"/>
        <v>-5.3500000000000085</v>
      </c>
      <c r="M44" s="434">
        <f t="shared" si="5"/>
        <v>-5.315449577744668</v>
      </c>
      <c r="N44" s="83">
        <f>'Margin &amp; Volatility'!B44</f>
        <v>2950</v>
      </c>
      <c r="O44" s="26">
        <f t="shared" si="2"/>
        <v>112100</v>
      </c>
      <c r="P44" s="26">
        <f t="shared" si="3"/>
        <v>0</v>
      </c>
      <c r="R44" s="26"/>
    </row>
    <row r="45" spans="1:16" ht="13.5">
      <c r="A45" s="447" t="s">
        <v>246</v>
      </c>
      <c r="B45" s="198">
        <v>2750</v>
      </c>
      <c r="C45" s="431">
        <v>0.1</v>
      </c>
      <c r="D45" s="198">
        <v>0</v>
      </c>
      <c r="E45" s="431">
        <v>-1</v>
      </c>
      <c r="F45" s="198">
        <v>0</v>
      </c>
      <c r="G45" s="431">
        <v>0</v>
      </c>
      <c r="H45" s="198">
        <v>2750</v>
      </c>
      <c r="I45" s="430">
        <v>0.1</v>
      </c>
      <c r="J45" s="73">
        <v>1901.45</v>
      </c>
      <c r="K45" s="73">
        <v>1959.1</v>
      </c>
      <c r="L45" s="152">
        <f t="shared" si="4"/>
        <v>-57.649999999999864</v>
      </c>
      <c r="M45" s="434">
        <f t="shared" si="5"/>
        <v>-2.9426777601960015</v>
      </c>
      <c r="N45" s="83">
        <f>'Margin &amp; Volatility'!B45</f>
        <v>175</v>
      </c>
      <c r="O45" s="26">
        <f t="shared" si="2"/>
        <v>0</v>
      </c>
      <c r="P45" s="26">
        <f t="shared" si="3"/>
        <v>0</v>
      </c>
    </row>
    <row r="46" spans="1:18" ht="13.5">
      <c r="A46" s="447" t="s">
        <v>217</v>
      </c>
      <c r="B46" s="198">
        <v>4299</v>
      </c>
      <c r="C46" s="431">
        <v>0.04</v>
      </c>
      <c r="D46" s="198">
        <v>391</v>
      </c>
      <c r="E46" s="431">
        <v>0.43</v>
      </c>
      <c r="F46" s="198">
        <v>98</v>
      </c>
      <c r="G46" s="431">
        <v>0.58</v>
      </c>
      <c r="H46" s="198">
        <v>4788</v>
      </c>
      <c r="I46" s="430">
        <v>0.07</v>
      </c>
      <c r="J46" s="73">
        <v>100.15</v>
      </c>
      <c r="K46" s="73">
        <v>102.65</v>
      </c>
      <c r="L46" s="152">
        <f t="shared" si="4"/>
        <v>-2.5</v>
      </c>
      <c r="M46" s="434">
        <f t="shared" si="5"/>
        <v>-2.4354603019970775</v>
      </c>
      <c r="N46" s="83">
        <f>'Margin &amp; Volatility'!B46</f>
        <v>4125</v>
      </c>
      <c r="O46" s="26">
        <f t="shared" si="2"/>
        <v>1612875</v>
      </c>
      <c r="P46" s="26">
        <f t="shared" si="3"/>
        <v>404250</v>
      </c>
      <c r="R46" s="110"/>
    </row>
    <row r="47" spans="1:16" ht="13.5">
      <c r="A47" s="447" t="s">
        <v>219</v>
      </c>
      <c r="B47" s="198">
        <v>1192</v>
      </c>
      <c r="C47" s="431">
        <v>2.1</v>
      </c>
      <c r="D47" s="198">
        <v>0</v>
      </c>
      <c r="E47" s="431">
        <v>0</v>
      </c>
      <c r="F47" s="198">
        <v>0</v>
      </c>
      <c r="G47" s="431">
        <v>0</v>
      </c>
      <c r="H47" s="198">
        <v>1192</v>
      </c>
      <c r="I47" s="430">
        <v>2.1</v>
      </c>
      <c r="J47" s="73">
        <v>488.45</v>
      </c>
      <c r="K47" s="73">
        <v>504.95</v>
      </c>
      <c r="L47" s="152">
        <f t="shared" si="4"/>
        <v>-16.5</v>
      </c>
      <c r="M47" s="434">
        <f t="shared" si="5"/>
        <v>-3.2676502624022183</v>
      </c>
      <c r="N47" s="83">
        <f>'Margin &amp; Volatility'!B47</f>
        <v>650</v>
      </c>
      <c r="O47" s="26">
        <f t="shared" si="2"/>
        <v>0</v>
      </c>
      <c r="P47" s="26">
        <f t="shared" si="3"/>
        <v>0</v>
      </c>
    </row>
    <row r="48" spans="1:16" ht="13.5">
      <c r="A48" s="447" t="s">
        <v>4</v>
      </c>
      <c r="B48" s="198">
        <v>862</v>
      </c>
      <c r="C48" s="431">
        <v>0.07</v>
      </c>
      <c r="D48" s="198">
        <v>3</v>
      </c>
      <c r="E48" s="431">
        <v>2</v>
      </c>
      <c r="F48" s="198">
        <v>0</v>
      </c>
      <c r="G48" s="431">
        <v>0</v>
      </c>
      <c r="H48" s="198">
        <v>865</v>
      </c>
      <c r="I48" s="430">
        <v>0.08</v>
      </c>
      <c r="J48" s="73">
        <v>1166.5</v>
      </c>
      <c r="K48" s="73">
        <v>1221.1</v>
      </c>
      <c r="L48" s="152">
        <f t="shared" si="4"/>
        <v>-54.59999999999991</v>
      </c>
      <c r="M48" s="434">
        <f t="shared" si="5"/>
        <v>-4.471378265498314</v>
      </c>
      <c r="N48" s="83">
        <f>'Margin &amp; Volatility'!B48</f>
        <v>300</v>
      </c>
      <c r="O48" s="26">
        <f t="shared" si="2"/>
        <v>900</v>
      </c>
      <c r="P48" s="26">
        <f t="shared" si="3"/>
        <v>0</v>
      </c>
    </row>
    <row r="49" spans="1:16" ht="13.5">
      <c r="A49" s="447" t="s">
        <v>95</v>
      </c>
      <c r="B49" s="198">
        <v>583</v>
      </c>
      <c r="C49" s="431">
        <v>0</v>
      </c>
      <c r="D49" s="198">
        <v>1</v>
      </c>
      <c r="E49" s="431">
        <v>0</v>
      </c>
      <c r="F49" s="198">
        <v>0</v>
      </c>
      <c r="G49" s="431">
        <v>0</v>
      </c>
      <c r="H49" s="198">
        <v>584</v>
      </c>
      <c r="I49" s="430">
        <v>0</v>
      </c>
      <c r="J49" s="73">
        <v>779.3</v>
      </c>
      <c r="K49" s="73">
        <v>800</v>
      </c>
      <c r="L49" s="152">
        <f t="shared" si="4"/>
        <v>-20.700000000000045</v>
      </c>
      <c r="M49" s="434">
        <f t="shared" si="5"/>
        <v>-2.5875000000000057</v>
      </c>
      <c r="N49" s="83">
        <f>'Margin &amp; Volatility'!B49</f>
        <v>400</v>
      </c>
      <c r="O49" s="26">
        <f t="shared" si="2"/>
        <v>400</v>
      </c>
      <c r="P49" s="26">
        <f t="shared" si="3"/>
        <v>0</v>
      </c>
    </row>
    <row r="50" spans="1:16" ht="13.5">
      <c r="A50" s="447" t="s">
        <v>218</v>
      </c>
      <c r="B50" s="198">
        <v>570</v>
      </c>
      <c r="C50" s="431">
        <v>0.83</v>
      </c>
      <c r="D50" s="198">
        <v>0</v>
      </c>
      <c r="E50" s="431">
        <v>0</v>
      </c>
      <c r="F50" s="198">
        <v>0</v>
      </c>
      <c r="G50" s="431">
        <v>0</v>
      </c>
      <c r="H50" s="198">
        <v>570</v>
      </c>
      <c r="I50" s="430">
        <v>0.83</v>
      </c>
      <c r="J50" s="73">
        <v>748.15</v>
      </c>
      <c r="K50" s="73">
        <v>776.4</v>
      </c>
      <c r="L50" s="152">
        <f t="shared" si="4"/>
        <v>-28.25</v>
      </c>
      <c r="M50" s="434">
        <f t="shared" si="5"/>
        <v>-3.638588356517259</v>
      </c>
      <c r="N50" s="83">
        <f>'Margin &amp; Volatility'!B50</f>
        <v>400</v>
      </c>
      <c r="O50" s="26">
        <f t="shared" si="2"/>
        <v>0</v>
      </c>
      <c r="P50" s="26">
        <f t="shared" si="3"/>
        <v>0</v>
      </c>
    </row>
    <row r="51" spans="1:16" ht="13.5">
      <c r="A51" s="447" t="s">
        <v>5</v>
      </c>
      <c r="B51" s="198">
        <v>3633</v>
      </c>
      <c r="C51" s="431">
        <v>0.31</v>
      </c>
      <c r="D51" s="198">
        <v>175</v>
      </c>
      <c r="E51" s="431">
        <v>0.5</v>
      </c>
      <c r="F51" s="198">
        <v>24</v>
      </c>
      <c r="G51" s="431">
        <v>1.67</v>
      </c>
      <c r="H51" s="198">
        <v>3832</v>
      </c>
      <c r="I51" s="430">
        <v>0.33</v>
      </c>
      <c r="J51" s="73">
        <v>168.6</v>
      </c>
      <c r="K51" s="73">
        <v>175.2</v>
      </c>
      <c r="L51" s="152">
        <f t="shared" si="4"/>
        <v>-6.599999999999994</v>
      </c>
      <c r="M51" s="434">
        <f t="shared" si="5"/>
        <v>-3.7671232876712297</v>
      </c>
      <c r="N51" s="83">
        <f>'Margin &amp; Volatility'!B51</f>
        <v>1595</v>
      </c>
      <c r="O51" s="26">
        <f t="shared" si="2"/>
        <v>279125</v>
      </c>
      <c r="P51" s="26">
        <f t="shared" si="3"/>
        <v>38280</v>
      </c>
    </row>
    <row r="52" spans="1:16" ht="13.5">
      <c r="A52" s="447" t="s">
        <v>220</v>
      </c>
      <c r="B52" s="198">
        <v>2375</v>
      </c>
      <c r="C52" s="431">
        <v>-0.38</v>
      </c>
      <c r="D52" s="198">
        <v>142</v>
      </c>
      <c r="E52" s="431">
        <v>-0.44</v>
      </c>
      <c r="F52" s="198">
        <v>64</v>
      </c>
      <c r="G52" s="431">
        <v>-0.14</v>
      </c>
      <c r="H52" s="198">
        <v>2581</v>
      </c>
      <c r="I52" s="430">
        <v>-0.38</v>
      </c>
      <c r="J52" s="73">
        <v>237.7</v>
      </c>
      <c r="K52" s="73">
        <v>242.7</v>
      </c>
      <c r="L52" s="152">
        <f t="shared" si="4"/>
        <v>-5</v>
      </c>
      <c r="M52" s="434">
        <f t="shared" si="5"/>
        <v>-2.0601565718994643</v>
      </c>
      <c r="N52" s="83">
        <f>'Margin &amp; Volatility'!B52</f>
        <v>2000</v>
      </c>
      <c r="O52" s="26">
        <f t="shared" si="2"/>
        <v>284000</v>
      </c>
      <c r="P52" s="26">
        <f t="shared" si="3"/>
        <v>128000</v>
      </c>
    </row>
    <row r="53" spans="1:16" ht="13.5">
      <c r="A53" s="447" t="s">
        <v>221</v>
      </c>
      <c r="B53" s="198">
        <v>534</v>
      </c>
      <c r="C53" s="431">
        <v>0.31</v>
      </c>
      <c r="D53" s="198">
        <v>12</v>
      </c>
      <c r="E53" s="431">
        <v>1.4</v>
      </c>
      <c r="F53" s="198">
        <v>1</v>
      </c>
      <c r="G53" s="431">
        <v>0</v>
      </c>
      <c r="H53" s="198">
        <v>547</v>
      </c>
      <c r="I53" s="430">
        <v>0.32</v>
      </c>
      <c r="J53" s="73">
        <v>223.9</v>
      </c>
      <c r="K53" s="73">
        <v>234.55</v>
      </c>
      <c r="L53" s="152">
        <f t="shared" si="4"/>
        <v>-10.650000000000006</v>
      </c>
      <c r="M53" s="434">
        <f t="shared" si="5"/>
        <v>-4.540609678107015</v>
      </c>
      <c r="N53" s="83">
        <f>'Margin &amp; Volatility'!B53</f>
        <v>650</v>
      </c>
      <c r="O53" s="26">
        <f t="shared" si="2"/>
        <v>7800</v>
      </c>
      <c r="P53" s="26">
        <f t="shared" si="3"/>
        <v>650</v>
      </c>
    </row>
    <row r="54" spans="1:16" ht="13.5">
      <c r="A54" s="447" t="s">
        <v>59</v>
      </c>
      <c r="B54" s="198">
        <v>400</v>
      </c>
      <c r="C54" s="431">
        <v>-0.6</v>
      </c>
      <c r="D54" s="198">
        <v>0</v>
      </c>
      <c r="E54" s="431">
        <v>0</v>
      </c>
      <c r="F54" s="198">
        <v>0</v>
      </c>
      <c r="G54" s="431">
        <v>0</v>
      </c>
      <c r="H54" s="198">
        <v>400</v>
      </c>
      <c r="I54" s="430">
        <v>-0.6</v>
      </c>
      <c r="J54" s="73">
        <v>1136.85</v>
      </c>
      <c r="K54" s="73">
        <v>1184.45</v>
      </c>
      <c r="L54" s="152">
        <f t="shared" si="4"/>
        <v>-47.600000000000136</v>
      </c>
      <c r="M54" s="434">
        <f t="shared" si="5"/>
        <v>-4.0187428764405535</v>
      </c>
      <c r="N54" s="83">
        <f>'Margin &amp; Volatility'!B54</f>
        <v>600</v>
      </c>
      <c r="O54" s="26">
        <f t="shared" si="2"/>
        <v>0</v>
      </c>
      <c r="P54" s="26">
        <f t="shared" si="3"/>
        <v>0</v>
      </c>
    </row>
    <row r="55" spans="1:16" ht="13.5">
      <c r="A55" s="447" t="s">
        <v>222</v>
      </c>
      <c r="B55" s="198">
        <v>2815</v>
      </c>
      <c r="C55" s="431">
        <v>0.61</v>
      </c>
      <c r="D55" s="198">
        <v>51</v>
      </c>
      <c r="E55" s="431">
        <v>0.76</v>
      </c>
      <c r="F55" s="198">
        <v>4</v>
      </c>
      <c r="G55" s="431">
        <v>0</v>
      </c>
      <c r="H55" s="198">
        <v>2870</v>
      </c>
      <c r="I55" s="430">
        <v>0.62</v>
      </c>
      <c r="J55" s="73">
        <v>498.95</v>
      </c>
      <c r="K55" s="73">
        <v>485.55</v>
      </c>
      <c r="L55" s="152">
        <f t="shared" si="4"/>
        <v>13.399999999999977</v>
      </c>
      <c r="M55" s="434">
        <f t="shared" si="5"/>
        <v>2.7597569766244416</v>
      </c>
      <c r="N55" s="83">
        <f>'Margin &amp; Volatility'!B55</f>
        <v>700</v>
      </c>
      <c r="O55" s="26">
        <f t="shared" si="2"/>
        <v>35700</v>
      </c>
      <c r="P55" s="26">
        <f t="shared" si="3"/>
        <v>2800</v>
      </c>
    </row>
    <row r="56" spans="1:16" ht="13.5">
      <c r="A56" s="447" t="s">
        <v>162</v>
      </c>
      <c r="B56" s="198">
        <v>1219</v>
      </c>
      <c r="C56" s="431">
        <v>0.66</v>
      </c>
      <c r="D56" s="198">
        <v>117</v>
      </c>
      <c r="E56" s="431">
        <v>0.26</v>
      </c>
      <c r="F56" s="198">
        <v>10</v>
      </c>
      <c r="G56" s="431">
        <v>1</v>
      </c>
      <c r="H56" s="198">
        <v>1346</v>
      </c>
      <c r="I56" s="430">
        <v>0.61</v>
      </c>
      <c r="J56" s="73">
        <v>55.2</v>
      </c>
      <c r="K56" s="73">
        <v>57.05</v>
      </c>
      <c r="L56" s="152">
        <f t="shared" si="4"/>
        <v>-1.8499999999999943</v>
      </c>
      <c r="M56" s="434">
        <f t="shared" si="5"/>
        <v>-3.242769500438202</v>
      </c>
      <c r="N56" s="83">
        <f>'Margin &amp; Volatility'!B56</f>
        <v>2400</v>
      </c>
      <c r="O56" s="26">
        <f t="shared" si="2"/>
        <v>280800</v>
      </c>
      <c r="P56" s="26">
        <f t="shared" si="3"/>
        <v>24000</v>
      </c>
    </row>
    <row r="57" spans="1:16" ht="13.5">
      <c r="A57" s="447" t="s">
        <v>206</v>
      </c>
      <c r="B57" s="198">
        <v>183</v>
      </c>
      <c r="C57" s="431">
        <v>-0.39</v>
      </c>
      <c r="D57" s="198">
        <v>32</v>
      </c>
      <c r="E57" s="431">
        <v>-0.45</v>
      </c>
      <c r="F57" s="198">
        <v>0</v>
      </c>
      <c r="G57" s="431">
        <v>-1</v>
      </c>
      <c r="H57" s="198">
        <v>215</v>
      </c>
      <c r="I57" s="430">
        <v>-0.4</v>
      </c>
      <c r="J57" s="73">
        <v>53.15</v>
      </c>
      <c r="K57" s="73">
        <v>54.8</v>
      </c>
      <c r="L57" s="152">
        <f>J57-K57</f>
        <v>-1.6499999999999986</v>
      </c>
      <c r="M57" s="434">
        <f>L57/K57*100</f>
        <v>-3.010948905109487</v>
      </c>
      <c r="N57" s="83">
        <f>'Margin &amp; Volatility'!B57</f>
        <v>5900</v>
      </c>
      <c r="O57" s="26">
        <f t="shared" si="2"/>
        <v>188800</v>
      </c>
      <c r="P57" s="26">
        <f t="shared" si="3"/>
        <v>0</v>
      </c>
    </row>
    <row r="58" spans="1:18" ht="13.5">
      <c r="A58" s="447" t="s">
        <v>197</v>
      </c>
      <c r="B58" s="453">
        <v>412</v>
      </c>
      <c r="C58" s="450">
        <v>0.28</v>
      </c>
      <c r="D58" s="198">
        <v>64</v>
      </c>
      <c r="E58" s="431">
        <v>0.56</v>
      </c>
      <c r="F58" s="198">
        <v>24</v>
      </c>
      <c r="G58" s="431">
        <v>1.4</v>
      </c>
      <c r="H58" s="198">
        <v>500</v>
      </c>
      <c r="I58" s="430">
        <v>0.34</v>
      </c>
      <c r="J58" s="73">
        <v>8.6</v>
      </c>
      <c r="K58" s="73">
        <v>8.9</v>
      </c>
      <c r="L58" s="152">
        <f t="shared" si="4"/>
        <v>-0.3000000000000007</v>
      </c>
      <c r="M58" s="434">
        <f t="shared" si="5"/>
        <v>-3.37078651685394</v>
      </c>
      <c r="N58" s="83">
        <f>'Margin &amp; Volatility'!B58</f>
        <v>15750</v>
      </c>
      <c r="O58" s="26">
        <f t="shared" si="2"/>
        <v>1008000</v>
      </c>
      <c r="P58" s="26">
        <f t="shared" si="3"/>
        <v>378000</v>
      </c>
      <c r="R58" s="26"/>
    </row>
    <row r="59" spans="1:16" ht="13.5">
      <c r="A59" s="447" t="s">
        <v>163</v>
      </c>
      <c r="B59" s="198">
        <v>859</v>
      </c>
      <c r="C59" s="431">
        <v>0.74</v>
      </c>
      <c r="D59" s="198">
        <v>1</v>
      </c>
      <c r="E59" s="431">
        <v>0</v>
      </c>
      <c r="F59" s="198">
        <v>0</v>
      </c>
      <c r="G59" s="431">
        <v>0</v>
      </c>
      <c r="H59" s="198">
        <v>860</v>
      </c>
      <c r="I59" s="430">
        <v>0.74</v>
      </c>
      <c r="J59" s="73">
        <v>1142.1</v>
      </c>
      <c r="K59" s="73">
        <v>1175.55</v>
      </c>
      <c r="L59" s="152">
        <f t="shared" si="4"/>
        <v>-33.450000000000045</v>
      </c>
      <c r="M59" s="434">
        <f t="shared" si="5"/>
        <v>-2.8454765854281012</v>
      </c>
      <c r="N59" s="83">
        <f>'Margin &amp; Volatility'!B59</f>
        <v>350</v>
      </c>
      <c r="O59" s="26">
        <f t="shared" si="2"/>
        <v>350</v>
      </c>
      <c r="P59" s="26">
        <f t="shared" si="3"/>
        <v>0</v>
      </c>
    </row>
    <row r="60" spans="1:18" ht="13.5">
      <c r="A60" s="447" t="s">
        <v>198</v>
      </c>
      <c r="B60" s="453">
        <v>13551</v>
      </c>
      <c r="C60" s="450">
        <v>0.89</v>
      </c>
      <c r="D60" s="198">
        <v>658</v>
      </c>
      <c r="E60" s="431">
        <v>3.19</v>
      </c>
      <c r="F60" s="198">
        <v>125</v>
      </c>
      <c r="G60" s="431">
        <v>2.13</v>
      </c>
      <c r="H60" s="198">
        <v>14334</v>
      </c>
      <c r="I60" s="430">
        <v>0.95</v>
      </c>
      <c r="J60" s="73">
        <v>164.5</v>
      </c>
      <c r="K60" s="73">
        <v>161.3</v>
      </c>
      <c r="L60" s="152">
        <f t="shared" si="4"/>
        <v>3.1999999999999886</v>
      </c>
      <c r="M60" s="434">
        <f t="shared" si="5"/>
        <v>1.9838809671419644</v>
      </c>
      <c r="N60" s="83">
        <f>'Margin &amp; Volatility'!B60</f>
        <v>2900</v>
      </c>
      <c r="O60" s="26">
        <f t="shared" si="2"/>
        <v>1908200</v>
      </c>
      <c r="P60" s="26">
        <f t="shared" si="3"/>
        <v>362500</v>
      </c>
      <c r="R60" s="26"/>
    </row>
    <row r="61" spans="1:18" ht="13.5">
      <c r="A61" s="447" t="s">
        <v>188</v>
      </c>
      <c r="B61" s="453">
        <v>134</v>
      </c>
      <c r="C61" s="450">
        <v>-0.59</v>
      </c>
      <c r="D61" s="198">
        <v>2</v>
      </c>
      <c r="E61" s="431">
        <v>0</v>
      </c>
      <c r="F61" s="198">
        <v>0</v>
      </c>
      <c r="G61" s="431">
        <v>0</v>
      </c>
      <c r="H61" s="198">
        <v>136</v>
      </c>
      <c r="I61" s="430">
        <v>-0.59</v>
      </c>
      <c r="J61" s="73">
        <v>32.3</v>
      </c>
      <c r="K61" s="73">
        <v>33.8</v>
      </c>
      <c r="L61" s="152">
        <f t="shared" si="4"/>
        <v>-1.5</v>
      </c>
      <c r="M61" s="434">
        <f t="shared" si="5"/>
        <v>-4.437869822485208</v>
      </c>
      <c r="N61" s="83">
        <f>'Margin &amp; Volatility'!B61</f>
        <v>3850</v>
      </c>
      <c r="O61" s="26">
        <f t="shared" si="2"/>
        <v>7700</v>
      </c>
      <c r="P61" s="26">
        <f t="shared" si="3"/>
        <v>0</v>
      </c>
      <c r="R61" s="26"/>
    </row>
    <row r="62" spans="1:16" ht="13.5">
      <c r="A62" s="447" t="s">
        <v>223</v>
      </c>
      <c r="B62" s="198">
        <v>8245</v>
      </c>
      <c r="C62" s="431">
        <v>0.29</v>
      </c>
      <c r="D62" s="198">
        <v>347</v>
      </c>
      <c r="E62" s="431">
        <v>-0.09</v>
      </c>
      <c r="F62" s="198">
        <v>56</v>
      </c>
      <c r="G62" s="431">
        <v>-0.11</v>
      </c>
      <c r="H62" s="198">
        <v>8648</v>
      </c>
      <c r="I62" s="430">
        <v>0.26</v>
      </c>
      <c r="J62" s="73">
        <v>3105</v>
      </c>
      <c r="K62" s="73">
        <v>3163.85</v>
      </c>
      <c r="L62" s="152">
        <f t="shared" si="4"/>
        <v>-58.84999999999991</v>
      </c>
      <c r="M62" s="434">
        <f t="shared" si="5"/>
        <v>-1.8600755408758287</v>
      </c>
      <c r="N62" s="83">
        <f>'Margin &amp; Volatility'!B62</f>
        <v>100</v>
      </c>
      <c r="O62" s="26">
        <f t="shared" si="2"/>
        <v>34700</v>
      </c>
      <c r="P62" s="26">
        <f t="shared" si="3"/>
        <v>5600</v>
      </c>
    </row>
    <row r="63" spans="1:16" ht="13.5">
      <c r="A63" s="447" t="s">
        <v>164</v>
      </c>
      <c r="B63" s="198">
        <v>26</v>
      </c>
      <c r="C63" s="431">
        <v>-0.38</v>
      </c>
      <c r="D63" s="198">
        <v>0</v>
      </c>
      <c r="E63" s="431">
        <v>0</v>
      </c>
      <c r="F63" s="198">
        <v>0</v>
      </c>
      <c r="G63" s="431">
        <v>0</v>
      </c>
      <c r="H63" s="198">
        <v>26</v>
      </c>
      <c r="I63" s="430">
        <v>-0.38</v>
      </c>
      <c r="J63" s="73">
        <v>83.1</v>
      </c>
      <c r="K63" s="73">
        <v>85.2</v>
      </c>
      <c r="L63" s="152">
        <f t="shared" si="4"/>
        <v>-2.1000000000000085</v>
      </c>
      <c r="M63" s="434">
        <f t="shared" si="5"/>
        <v>-2.4647887323943762</v>
      </c>
      <c r="N63" s="83">
        <f>'Margin &amp; Volatility'!B63</f>
        <v>2950</v>
      </c>
      <c r="O63" s="26">
        <f t="shared" si="2"/>
        <v>0</v>
      </c>
      <c r="P63" s="26">
        <f t="shared" si="3"/>
        <v>0</v>
      </c>
    </row>
    <row r="64" spans="1:16" ht="13.5">
      <c r="A64" s="447" t="s">
        <v>106</v>
      </c>
      <c r="B64" s="198">
        <v>265</v>
      </c>
      <c r="C64" s="431">
        <v>-0.65</v>
      </c>
      <c r="D64" s="198">
        <v>0</v>
      </c>
      <c r="E64" s="431">
        <v>-1</v>
      </c>
      <c r="F64" s="198">
        <v>0</v>
      </c>
      <c r="G64" s="431">
        <v>0</v>
      </c>
      <c r="H64" s="198">
        <v>265</v>
      </c>
      <c r="I64" s="430">
        <v>-0.65</v>
      </c>
      <c r="J64" s="73">
        <v>408.5</v>
      </c>
      <c r="K64" s="73">
        <v>421.95</v>
      </c>
      <c r="L64" s="152">
        <f t="shared" si="4"/>
        <v>-13.449999999999989</v>
      </c>
      <c r="M64" s="434">
        <f t="shared" si="5"/>
        <v>-3.187581466998457</v>
      </c>
      <c r="N64" s="83">
        <f>'Margin &amp; Volatility'!B64</f>
        <v>600</v>
      </c>
      <c r="O64" s="26">
        <f t="shared" si="2"/>
        <v>0</v>
      </c>
      <c r="P64" s="26">
        <f t="shared" si="3"/>
        <v>0</v>
      </c>
    </row>
    <row r="65" spans="1:16" ht="13.5">
      <c r="A65" s="447" t="s">
        <v>50</v>
      </c>
      <c r="B65" s="198">
        <v>6892</v>
      </c>
      <c r="C65" s="431">
        <v>0.34</v>
      </c>
      <c r="D65" s="198">
        <v>446</v>
      </c>
      <c r="E65" s="431">
        <v>0.7</v>
      </c>
      <c r="F65" s="198">
        <v>89</v>
      </c>
      <c r="G65" s="431">
        <v>1.23</v>
      </c>
      <c r="H65" s="198">
        <v>7427</v>
      </c>
      <c r="I65" s="430">
        <v>0.37</v>
      </c>
      <c r="J65" s="73">
        <v>249.6</v>
      </c>
      <c r="K65" s="73">
        <v>260.65</v>
      </c>
      <c r="L65" s="152">
        <f t="shared" si="4"/>
        <v>-11.049999999999983</v>
      </c>
      <c r="M65" s="434">
        <f t="shared" si="5"/>
        <v>-4.239401496259346</v>
      </c>
      <c r="N65" s="83">
        <f>'Margin &amp; Volatility'!B65</f>
        <v>2200</v>
      </c>
      <c r="O65" s="26">
        <f t="shared" si="2"/>
        <v>981200</v>
      </c>
      <c r="P65" s="26">
        <f t="shared" si="3"/>
        <v>195800</v>
      </c>
    </row>
    <row r="66" spans="1:16" ht="13.5">
      <c r="A66" s="447" t="s">
        <v>6</v>
      </c>
      <c r="B66" s="198">
        <v>3660</v>
      </c>
      <c r="C66" s="431">
        <v>0.47</v>
      </c>
      <c r="D66" s="198">
        <v>256</v>
      </c>
      <c r="E66" s="431">
        <v>1</v>
      </c>
      <c r="F66" s="198">
        <v>44</v>
      </c>
      <c r="G66" s="431">
        <v>3</v>
      </c>
      <c r="H66" s="198">
        <v>3960</v>
      </c>
      <c r="I66" s="430">
        <v>0.5</v>
      </c>
      <c r="J66" s="73">
        <v>175.1</v>
      </c>
      <c r="K66" s="73">
        <v>181.55</v>
      </c>
      <c r="L66" s="152">
        <f t="shared" si="4"/>
        <v>-6.450000000000017</v>
      </c>
      <c r="M66" s="434">
        <f t="shared" si="5"/>
        <v>-3.552740291930607</v>
      </c>
      <c r="N66" s="83">
        <f>'Margin &amp; Volatility'!B66</f>
        <v>2250</v>
      </c>
      <c r="O66" s="26">
        <f t="shared" si="2"/>
        <v>576000</v>
      </c>
      <c r="P66" s="26">
        <f t="shared" si="3"/>
        <v>99000</v>
      </c>
    </row>
    <row r="67" spans="1:18" ht="13.5">
      <c r="A67" s="447" t="s">
        <v>199</v>
      </c>
      <c r="B67" s="453">
        <v>5043</v>
      </c>
      <c r="C67" s="450">
        <v>-0.07</v>
      </c>
      <c r="D67" s="198">
        <v>67</v>
      </c>
      <c r="E67" s="431">
        <v>0.56</v>
      </c>
      <c r="F67" s="198">
        <v>2</v>
      </c>
      <c r="G67" s="431">
        <v>0</v>
      </c>
      <c r="H67" s="198">
        <v>5112</v>
      </c>
      <c r="I67" s="430">
        <v>-0.06</v>
      </c>
      <c r="J67" s="73">
        <v>227.25</v>
      </c>
      <c r="K67" s="73">
        <v>237.35</v>
      </c>
      <c r="L67" s="152">
        <f t="shared" si="4"/>
        <v>-10.099999999999994</v>
      </c>
      <c r="M67" s="434">
        <f t="shared" si="5"/>
        <v>-4.255319148936168</v>
      </c>
      <c r="N67" s="83">
        <f>'Margin &amp; Volatility'!B67</f>
        <v>2000</v>
      </c>
      <c r="O67" s="26">
        <f t="shared" si="2"/>
        <v>134000</v>
      </c>
      <c r="P67" s="26">
        <f t="shared" si="3"/>
        <v>4000</v>
      </c>
      <c r="R67" s="26"/>
    </row>
    <row r="68" spans="1:18" ht="13.5">
      <c r="A68" s="447" t="s">
        <v>189</v>
      </c>
      <c r="B68" s="453">
        <v>2</v>
      </c>
      <c r="C68" s="450">
        <v>0</v>
      </c>
      <c r="D68" s="198">
        <v>0</v>
      </c>
      <c r="E68" s="431">
        <v>0</v>
      </c>
      <c r="F68" s="198">
        <v>0</v>
      </c>
      <c r="G68" s="431">
        <v>0</v>
      </c>
      <c r="H68" s="198">
        <v>2</v>
      </c>
      <c r="I68" s="430">
        <v>0</v>
      </c>
      <c r="J68" s="73">
        <v>364.8</v>
      </c>
      <c r="K68" s="73">
        <v>368.25</v>
      </c>
      <c r="L68" s="152">
        <f t="shared" si="4"/>
        <v>-3.4499999999999886</v>
      </c>
      <c r="M68" s="434">
        <f t="shared" si="5"/>
        <v>-0.9368635437881843</v>
      </c>
      <c r="N68" s="83">
        <f>'Margin &amp; Volatility'!B68</f>
        <v>600</v>
      </c>
      <c r="O68" s="26">
        <f t="shared" si="2"/>
        <v>0</v>
      </c>
      <c r="P68" s="26">
        <f t="shared" si="3"/>
        <v>0</v>
      </c>
      <c r="R68" s="26"/>
    </row>
    <row r="69" spans="1:16" ht="13.5">
      <c r="A69" s="447" t="s">
        <v>150</v>
      </c>
      <c r="B69" s="198">
        <v>1070</v>
      </c>
      <c r="C69" s="431">
        <v>0.41</v>
      </c>
      <c r="D69" s="198">
        <v>6</v>
      </c>
      <c r="E69" s="431">
        <v>0.2</v>
      </c>
      <c r="F69" s="198">
        <v>0</v>
      </c>
      <c r="G69" s="431">
        <v>0</v>
      </c>
      <c r="H69" s="198">
        <v>1076</v>
      </c>
      <c r="I69" s="430">
        <v>0.41</v>
      </c>
      <c r="J69" s="73">
        <v>554.5</v>
      </c>
      <c r="K69" s="73">
        <v>568.7</v>
      </c>
      <c r="L69" s="152">
        <f t="shared" si="4"/>
        <v>-14.200000000000045</v>
      </c>
      <c r="M69" s="434">
        <f t="shared" si="5"/>
        <v>-2.496922806400571</v>
      </c>
      <c r="N69" s="83">
        <f>'Margin &amp; Volatility'!B69</f>
        <v>200</v>
      </c>
      <c r="O69" s="26">
        <f aca="true" t="shared" si="6" ref="O69:O124">D69*N69</f>
        <v>1200</v>
      </c>
      <c r="P69" s="26">
        <f aca="true" t="shared" si="7" ref="P69:P124">F69*N69</f>
        <v>0</v>
      </c>
    </row>
    <row r="70" spans="1:16" ht="13.5">
      <c r="A70" s="447" t="s">
        <v>165</v>
      </c>
      <c r="B70" s="198">
        <v>151</v>
      </c>
      <c r="C70" s="431">
        <v>0.56</v>
      </c>
      <c r="D70" s="198">
        <v>0</v>
      </c>
      <c r="E70" s="431">
        <v>0</v>
      </c>
      <c r="F70" s="198">
        <v>0</v>
      </c>
      <c r="G70" s="431">
        <v>0</v>
      </c>
      <c r="H70" s="198">
        <v>151</v>
      </c>
      <c r="I70" s="430">
        <v>0.56</v>
      </c>
      <c r="J70" s="73">
        <v>1502.45</v>
      </c>
      <c r="K70" s="73">
        <v>1474</v>
      </c>
      <c r="L70" s="152">
        <f t="shared" si="4"/>
        <v>28.450000000000045</v>
      </c>
      <c r="M70" s="434">
        <f t="shared" si="5"/>
        <v>1.930122116689284</v>
      </c>
      <c r="N70" s="83">
        <f>'Margin &amp; Volatility'!B70</f>
        <v>250</v>
      </c>
      <c r="O70" s="26">
        <f t="shared" si="6"/>
        <v>0</v>
      </c>
      <c r="P70" s="26">
        <f t="shared" si="7"/>
        <v>0</v>
      </c>
    </row>
    <row r="71" spans="1:16" ht="13.5">
      <c r="A71" s="447" t="s">
        <v>151</v>
      </c>
      <c r="B71" s="198">
        <v>172</v>
      </c>
      <c r="C71" s="431">
        <v>1.15</v>
      </c>
      <c r="D71" s="198">
        <v>24</v>
      </c>
      <c r="E71" s="431">
        <v>0.04</v>
      </c>
      <c r="F71" s="198">
        <v>0</v>
      </c>
      <c r="G71" s="431">
        <v>0</v>
      </c>
      <c r="H71" s="198">
        <v>196</v>
      </c>
      <c r="I71" s="430">
        <v>0.9</v>
      </c>
      <c r="J71" s="73">
        <v>24.65</v>
      </c>
      <c r="K71" s="73">
        <v>25.1</v>
      </c>
      <c r="L71" s="152">
        <f t="shared" si="4"/>
        <v>-0.45000000000000284</v>
      </c>
      <c r="M71" s="434">
        <f t="shared" si="5"/>
        <v>-1.7928286852589754</v>
      </c>
      <c r="N71" s="83">
        <f>'Margin &amp; Volatility'!B71</f>
        <v>6250</v>
      </c>
      <c r="O71" s="26">
        <f t="shared" si="6"/>
        <v>150000</v>
      </c>
      <c r="P71" s="26">
        <f t="shared" si="7"/>
        <v>0</v>
      </c>
    </row>
    <row r="72" spans="1:18" ht="13.5">
      <c r="A72" s="447" t="s">
        <v>190</v>
      </c>
      <c r="B72" s="453">
        <v>498</v>
      </c>
      <c r="C72" s="450">
        <v>-0.51</v>
      </c>
      <c r="D72" s="198">
        <v>6</v>
      </c>
      <c r="E72" s="431">
        <v>-0.54</v>
      </c>
      <c r="F72" s="198">
        <v>0</v>
      </c>
      <c r="G72" s="431">
        <v>-1</v>
      </c>
      <c r="H72" s="198">
        <v>504</v>
      </c>
      <c r="I72" s="430">
        <v>-0.51</v>
      </c>
      <c r="J72" s="73">
        <v>97.75</v>
      </c>
      <c r="K72" s="73">
        <v>102.45</v>
      </c>
      <c r="L72" s="152">
        <f t="shared" si="4"/>
        <v>-4.700000000000003</v>
      </c>
      <c r="M72" s="434">
        <f t="shared" si="5"/>
        <v>-4.587603709126406</v>
      </c>
      <c r="N72" s="83">
        <f>'Margin &amp; Volatility'!B72</f>
        <v>2000</v>
      </c>
      <c r="O72" s="26">
        <f t="shared" si="6"/>
        <v>12000</v>
      </c>
      <c r="P72" s="26">
        <f t="shared" si="7"/>
        <v>0</v>
      </c>
      <c r="R72" s="26"/>
    </row>
    <row r="73" spans="1:18" ht="13.5">
      <c r="A73" s="447" t="s">
        <v>200</v>
      </c>
      <c r="B73" s="453">
        <v>152</v>
      </c>
      <c r="C73" s="450">
        <v>4.07</v>
      </c>
      <c r="D73" s="198">
        <v>2</v>
      </c>
      <c r="E73" s="431">
        <v>0</v>
      </c>
      <c r="F73" s="198">
        <v>0</v>
      </c>
      <c r="G73" s="431">
        <v>0</v>
      </c>
      <c r="H73" s="198">
        <v>154</v>
      </c>
      <c r="I73" s="430">
        <v>4.13</v>
      </c>
      <c r="J73" s="73">
        <v>90.55</v>
      </c>
      <c r="K73" s="73">
        <v>91.55</v>
      </c>
      <c r="L73" s="152">
        <f aca="true" t="shared" si="8" ref="L73:L124">J73-K73</f>
        <v>-1</v>
      </c>
      <c r="M73" s="434">
        <f aca="true" t="shared" si="9" ref="M73:M124">L73/K73*100</f>
        <v>-1.0922992900054616</v>
      </c>
      <c r="N73" s="83">
        <f>'Margin &amp; Volatility'!B73</f>
        <v>2500</v>
      </c>
      <c r="O73" s="26">
        <f t="shared" si="6"/>
        <v>5000</v>
      </c>
      <c r="P73" s="26">
        <f t="shared" si="7"/>
        <v>0</v>
      </c>
      <c r="R73" s="26"/>
    </row>
    <row r="74" spans="1:16" ht="13.5">
      <c r="A74" s="447" t="s">
        <v>166</v>
      </c>
      <c r="B74" s="198">
        <v>215</v>
      </c>
      <c r="C74" s="431">
        <v>1.03</v>
      </c>
      <c r="D74" s="198">
        <v>3</v>
      </c>
      <c r="E74" s="431">
        <v>0.5</v>
      </c>
      <c r="F74" s="198">
        <v>0</v>
      </c>
      <c r="G74" s="431">
        <v>0</v>
      </c>
      <c r="H74" s="198">
        <v>218</v>
      </c>
      <c r="I74" s="430">
        <v>1.02</v>
      </c>
      <c r="J74" s="73">
        <v>154.45</v>
      </c>
      <c r="K74" s="73">
        <v>155.4</v>
      </c>
      <c r="L74" s="152">
        <f t="shared" si="8"/>
        <v>-0.950000000000017</v>
      </c>
      <c r="M74" s="434">
        <f t="shared" si="9"/>
        <v>-0.6113256113256224</v>
      </c>
      <c r="N74" s="83">
        <f>'Margin &amp; Volatility'!B74</f>
        <v>850</v>
      </c>
      <c r="O74" s="26">
        <f t="shared" si="6"/>
        <v>2550</v>
      </c>
      <c r="P74" s="26">
        <f t="shared" si="7"/>
        <v>0</v>
      </c>
    </row>
    <row r="75" spans="1:16" ht="13.5">
      <c r="A75" s="447" t="s">
        <v>7</v>
      </c>
      <c r="B75" s="198">
        <v>1567</v>
      </c>
      <c r="C75" s="431">
        <v>0.09</v>
      </c>
      <c r="D75" s="198">
        <v>4</v>
      </c>
      <c r="E75" s="431">
        <v>1</v>
      </c>
      <c r="F75" s="198">
        <v>0</v>
      </c>
      <c r="G75" s="431">
        <v>0</v>
      </c>
      <c r="H75" s="198">
        <v>1571</v>
      </c>
      <c r="I75" s="430">
        <v>0.09</v>
      </c>
      <c r="J75" s="73">
        <v>598.45</v>
      </c>
      <c r="K75" s="73">
        <v>616.6</v>
      </c>
      <c r="L75" s="152">
        <f t="shared" si="8"/>
        <v>-18.149999999999977</v>
      </c>
      <c r="M75" s="434">
        <f t="shared" si="9"/>
        <v>-2.94356146610444</v>
      </c>
      <c r="N75" s="83">
        <f>'Margin &amp; Volatility'!B75</f>
        <v>1250</v>
      </c>
      <c r="O75" s="26">
        <f t="shared" si="6"/>
        <v>5000</v>
      </c>
      <c r="P75" s="26">
        <f t="shared" si="7"/>
        <v>0</v>
      </c>
    </row>
    <row r="76" spans="1:18" ht="13.5">
      <c r="A76" s="447" t="s">
        <v>191</v>
      </c>
      <c r="B76" s="453">
        <v>104</v>
      </c>
      <c r="C76" s="450">
        <v>-0.01</v>
      </c>
      <c r="D76" s="198">
        <v>0</v>
      </c>
      <c r="E76" s="431">
        <v>0</v>
      </c>
      <c r="F76" s="198">
        <v>0</v>
      </c>
      <c r="G76" s="431">
        <v>0</v>
      </c>
      <c r="H76" s="198">
        <v>104</v>
      </c>
      <c r="I76" s="430">
        <v>-0.01</v>
      </c>
      <c r="J76" s="73">
        <v>293.6</v>
      </c>
      <c r="K76" s="73">
        <v>298.6</v>
      </c>
      <c r="L76" s="152">
        <f t="shared" si="8"/>
        <v>-5</v>
      </c>
      <c r="M76" s="434">
        <f t="shared" si="9"/>
        <v>-1.6744809109176153</v>
      </c>
      <c r="N76" s="83">
        <f>'Margin &amp; Volatility'!B76</f>
        <v>1200</v>
      </c>
      <c r="O76" s="26">
        <f t="shared" si="6"/>
        <v>0</v>
      </c>
      <c r="P76" s="26">
        <f t="shared" si="7"/>
        <v>0</v>
      </c>
      <c r="R76" s="26"/>
    </row>
    <row r="77" spans="1:16" ht="13.5">
      <c r="A77" s="447" t="s">
        <v>247</v>
      </c>
      <c r="B77" s="198">
        <v>4883</v>
      </c>
      <c r="C77" s="431">
        <v>0.02</v>
      </c>
      <c r="D77" s="198">
        <v>27</v>
      </c>
      <c r="E77" s="431">
        <v>0.93</v>
      </c>
      <c r="F77" s="198">
        <v>2</v>
      </c>
      <c r="G77" s="431">
        <v>0</v>
      </c>
      <c r="H77" s="198">
        <v>4912</v>
      </c>
      <c r="I77" s="430">
        <v>0.02</v>
      </c>
      <c r="J77" s="73">
        <v>781.1</v>
      </c>
      <c r="K77" s="73">
        <v>803.7</v>
      </c>
      <c r="L77" s="152">
        <f t="shared" si="8"/>
        <v>-22.600000000000023</v>
      </c>
      <c r="M77" s="434">
        <f t="shared" si="9"/>
        <v>-2.811994525320396</v>
      </c>
      <c r="N77" s="83">
        <f>'Margin &amp; Volatility'!B77</f>
        <v>800</v>
      </c>
      <c r="O77" s="26">
        <f t="shared" si="6"/>
        <v>21600</v>
      </c>
      <c r="P77" s="26">
        <f t="shared" si="7"/>
        <v>1600</v>
      </c>
    </row>
    <row r="78" spans="1:16" ht="13.5">
      <c r="A78" s="447" t="s">
        <v>229</v>
      </c>
      <c r="B78" s="198">
        <v>880</v>
      </c>
      <c r="C78" s="431">
        <v>-0.32</v>
      </c>
      <c r="D78" s="198">
        <v>5</v>
      </c>
      <c r="E78" s="431">
        <v>-0.64</v>
      </c>
      <c r="F78" s="198">
        <v>1</v>
      </c>
      <c r="G78" s="431">
        <v>0</v>
      </c>
      <c r="H78" s="198">
        <v>886</v>
      </c>
      <c r="I78" s="430">
        <v>-0.32</v>
      </c>
      <c r="J78" s="73">
        <v>259.75</v>
      </c>
      <c r="K78" s="73">
        <v>266.3</v>
      </c>
      <c r="L78" s="152">
        <f t="shared" si="8"/>
        <v>-6.550000000000011</v>
      </c>
      <c r="M78" s="434">
        <f t="shared" si="9"/>
        <v>-2.4596319939917426</v>
      </c>
      <c r="N78" s="83">
        <f>'Margin &amp; Volatility'!B78</f>
        <v>1250</v>
      </c>
      <c r="O78" s="26">
        <f t="shared" si="6"/>
        <v>6250</v>
      </c>
      <c r="P78" s="26">
        <f t="shared" si="7"/>
        <v>1250</v>
      </c>
    </row>
    <row r="79" spans="1:18" ht="13.5">
      <c r="A79" s="447" t="s">
        <v>192</v>
      </c>
      <c r="B79" s="453">
        <v>317</v>
      </c>
      <c r="C79" s="450">
        <v>1.07</v>
      </c>
      <c r="D79" s="198">
        <v>15</v>
      </c>
      <c r="E79" s="431">
        <v>0</v>
      </c>
      <c r="F79" s="198">
        <v>0</v>
      </c>
      <c r="G79" s="431">
        <v>0</v>
      </c>
      <c r="H79" s="198">
        <v>332</v>
      </c>
      <c r="I79" s="430">
        <v>1.17</v>
      </c>
      <c r="J79" s="73">
        <v>137.95</v>
      </c>
      <c r="K79" s="73">
        <v>145.1</v>
      </c>
      <c r="L79" s="152">
        <f t="shared" si="8"/>
        <v>-7.150000000000006</v>
      </c>
      <c r="M79" s="434">
        <f t="shared" si="9"/>
        <v>-4.927636113025504</v>
      </c>
      <c r="N79" s="83">
        <f>'Margin &amp; Volatility'!B79</f>
        <v>1600</v>
      </c>
      <c r="O79" s="26">
        <f t="shared" si="6"/>
        <v>24000</v>
      </c>
      <c r="P79" s="26">
        <f t="shared" si="7"/>
        <v>0</v>
      </c>
      <c r="R79" s="26"/>
    </row>
    <row r="80" spans="1:16" ht="13.5">
      <c r="A80" s="447" t="s">
        <v>167</v>
      </c>
      <c r="B80" s="198">
        <v>75</v>
      </c>
      <c r="C80" s="431">
        <v>-0.55</v>
      </c>
      <c r="D80" s="198">
        <v>2</v>
      </c>
      <c r="E80" s="431">
        <v>0</v>
      </c>
      <c r="F80" s="198">
        <v>0</v>
      </c>
      <c r="G80" s="431">
        <v>0</v>
      </c>
      <c r="H80" s="198">
        <v>77</v>
      </c>
      <c r="I80" s="430">
        <v>-0.54</v>
      </c>
      <c r="J80" s="73">
        <v>34.9</v>
      </c>
      <c r="K80" s="73">
        <v>35.85</v>
      </c>
      <c r="L80" s="152">
        <f t="shared" si="8"/>
        <v>-0.9500000000000028</v>
      </c>
      <c r="M80" s="434">
        <f t="shared" si="9"/>
        <v>-2.6499302649930345</v>
      </c>
      <c r="N80" s="83">
        <f>'Margin &amp; Volatility'!B80</f>
        <v>4450</v>
      </c>
      <c r="O80" s="26">
        <f t="shared" si="6"/>
        <v>8900</v>
      </c>
      <c r="P80" s="26">
        <f t="shared" si="7"/>
        <v>0</v>
      </c>
    </row>
    <row r="81" spans="1:16" ht="13.5">
      <c r="A81" s="447" t="s">
        <v>8</v>
      </c>
      <c r="B81" s="198">
        <v>3517</v>
      </c>
      <c r="C81" s="431">
        <v>0</v>
      </c>
      <c r="D81" s="198">
        <v>405</v>
      </c>
      <c r="E81" s="431">
        <v>0.02</v>
      </c>
      <c r="F81" s="198">
        <v>61</v>
      </c>
      <c r="G81" s="431">
        <v>1.1</v>
      </c>
      <c r="H81" s="198">
        <v>3983</v>
      </c>
      <c r="I81" s="430">
        <v>0.01</v>
      </c>
      <c r="J81" s="73">
        <v>146.25</v>
      </c>
      <c r="K81" s="73">
        <v>154.1</v>
      </c>
      <c r="L81" s="152">
        <f t="shared" si="8"/>
        <v>-7.849999999999994</v>
      </c>
      <c r="M81" s="434">
        <f t="shared" si="9"/>
        <v>-5.094094743672936</v>
      </c>
      <c r="N81" s="83">
        <f>'Margin &amp; Volatility'!B81</f>
        <v>1600</v>
      </c>
      <c r="O81" s="26">
        <f t="shared" si="6"/>
        <v>648000</v>
      </c>
      <c r="P81" s="26">
        <f t="shared" si="7"/>
        <v>97600</v>
      </c>
    </row>
    <row r="82" spans="1:18" ht="13.5">
      <c r="A82" s="447" t="s">
        <v>201</v>
      </c>
      <c r="B82" s="453">
        <v>124</v>
      </c>
      <c r="C82" s="450">
        <v>-0.26</v>
      </c>
      <c r="D82" s="198">
        <v>12</v>
      </c>
      <c r="E82" s="431">
        <v>-0.54</v>
      </c>
      <c r="F82" s="198">
        <v>1</v>
      </c>
      <c r="G82" s="431">
        <v>0</v>
      </c>
      <c r="H82" s="198">
        <v>137</v>
      </c>
      <c r="I82" s="430">
        <v>-0.29</v>
      </c>
      <c r="J82" s="73">
        <v>10.85</v>
      </c>
      <c r="K82" s="73">
        <v>11.15</v>
      </c>
      <c r="L82" s="152">
        <f t="shared" si="8"/>
        <v>-0.3000000000000007</v>
      </c>
      <c r="M82" s="434">
        <f t="shared" si="9"/>
        <v>-2.690582959641262</v>
      </c>
      <c r="N82" s="83">
        <f>'Margin &amp; Volatility'!B82</f>
        <v>14000</v>
      </c>
      <c r="O82" s="26">
        <f t="shared" si="6"/>
        <v>168000</v>
      </c>
      <c r="P82" s="26">
        <f t="shared" si="7"/>
        <v>14000</v>
      </c>
      <c r="R82" s="26"/>
    </row>
    <row r="83" spans="1:16" ht="13.5">
      <c r="A83" s="447" t="s">
        <v>224</v>
      </c>
      <c r="B83" s="198">
        <v>985</v>
      </c>
      <c r="C83" s="431">
        <v>-0.27</v>
      </c>
      <c r="D83" s="198">
        <v>10</v>
      </c>
      <c r="E83" s="431">
        <v>-0.29</v>
      </c>
      <c r="F83" s="198">
        <v>0</v>
      </c>
      <c r="G83" s="431">
        <v>0</v>
      </c>
      <c r="H83" s="198">
        <v>995</v>
      </c>
      <c r="I83" s="430">
        <v>-0.27</v>
      </c>
      <c r="J83" s="73">
        <v>212.9</v>
      </c>
      <c r="K83" s="73">
        <v>221.05</v>
      </c>
      <c r="L83" s="152">
        <f t="shared" si="8"/>
        <v>-8.150000000000006</v>
      </c>
      <c r="M83" s="434">
        <f t="shared" si="9"/>
        <v>-3.686948654150647</v>
      </c>
      <c r="N83" s="83">
        <f>'Margin &amp; Volatility'!B83</f>
        <v>1150</v>
      </c>
      <c r="O83" s="26">
        <f t="shared" si="6"/>
        <v>11500</v>
      </c>
      <c r="P83" s="26">
        <f t="shared" si="7"/>
        <v>0</v>
      </c>
    </row>
    <row r="84" spans="1:18" ht="13.5">
      <c r="A84" s="447" t="s">
        <v>193</v>
      </c>
      <c r="B84" s="453">
        <v>202</v>
      </c>
      <c r="C84" s="450">
        <v>-0.41</v>
      </c>
      <c r="D84" s="198">
        <v>0</v>
      </c>
      <c r="E84" s="431">
        <v>0</v>
      </c>
      <c r="F84" s="198">
        <v>0</v>
      </c>
      <c r="G84" s="431">
        <v>0</v>
      </c>
      <c r="H84" s="198">
        <v>202</v>
      </c>
      <c r="I84" s="430">
        <v>-0.41</v>
      </c>
      <c r="J84" s="73">
        <v>166.45</v>
      </c>
      <c r="K84" s="73">
        <v>170.6</v>
      </c>
      <c r="L84" s="152">
        <f t="shared" si="8"/>
        <v>-4.150000000000006</v>
      </c>
      <c r="M84" s="434">
        <f t="shared" si="9"/>
        <v>-2.4325908558030513</v>
      </c>
      <c r="N84" s="83">
        <f>'Margin &amp; Volatility'!B84</f>
        <v>1100</v>
      </c>
      <c r="O84" s="26">
        <f t="shared" si="6"/>
        <v>0</v>
      </c>
      <c r="P84" s="26">
        <f t="shared" si="7"/>
        <v>0</v>
      </c>
      <c r="R84" s="26"/>
    </row>
    <row r="85" spans="1:16" ht="13.5">
      <c r="A85" s="447" t="s">
        <v>168</v>
      </c>
      <c r="B85" s="198">
        <v>400</v>
      </c>
      <c r="C85" s="431">
        <v>-0.58</v>
      </c>
      <c r="D85" s="198">
        <v>10</v>
      </c>
      <c r="E85" s="431">
        <v>-0.38</v>
      </c>
      <c r="F85" s="198">
        <v>0</v>
      </c>
      <c r="G85" s="431">
        <v>0</v>
      </c>
      <c r="H85" s="198">
        <v>410</v>
      </c>
      <c r="I85" s="430">
        <v>-0.58</v>
      </c>
      <c r="J85" s="73">
        <v>58.05</v>
      </c>
      <c r="K85" s="73">
        <v>61.15</v>
      </c>
      <c r="L85" s="152">
        <f t="shared" si="8"/>
        <v>-3.1000000000000014</v>
      </c>
      <c r="M85" s="434">
        <f t="shared" si="9"/>
        <v>-5.069501226492235</v>
      </c>
      <c r="N85" s="83">
        <f>'Margin &amp; Volatility'!B85</f>
        <v>2950</v>
      </c>
      <c r="O85" s="26">
        <f t="shared" si="6"/>
        <v>29500</v>
      </c>
      <c r="P85" s="26">
        <f t="shared" si="7"/>
        <v>0</v>
      </c>
    </row>
    <row r="86" spans="1:16" ht="13.5">
      <c r="A86" s="447" t="s">
        <v>169</v>
      </c>
      <c r="B86" s="198">
        <v>149</v>
      </c>
      <c r="C86" s="431">
        <v>-0.55</v>
      </c>
      <c r="D86" s="198">
        <v>5</v>
      </c>
      <c r="E86" s="431">
        <v>-0.55</v>
      </c>
      <c r="F86" s="198">
        <v>0</v>
      </c>
      <c r="G86" s="431">
        <v>0</v>
      </c>
      <c r="H86" s="198">
        <v>154</v>
      </c>
      <c r="I86" s="430">
        <v>-0.55</v>
      </c>
      <c r="J86" s="73">
        <v>191.65</v>
      </c>
      <c r="K86" s="73">
        <v>198.7</v>
      </c>
      <c r="L86" s="152">
        <f t="shared" si="8"/>
        <v>-7.049999999999983</v>
      </c>
      <c r="M86" s="434">
        <f t="shared" si="9"/>
        <v>-3.5480624056366294</v>
      </c>
      <c r="N86" s="83">
        <f>'Margin &amp; Volatility'!B86</f>
        <v>1045</v>
      </c>
      <c r="O86" s="26">
        <f t="shared" si="6"/>
        <v>5225</v>
      </c>
      <c r="P86" s="26">
        <f t="shared" si="7"/>
        <v>0</v>
      </c>
    </row>
    <row r="87" spans="1:16" ht="13.5">
      <c r="A87" s="447" t="s">
        <v>140</v>
      </c>
      <c r="B87" s="198">
        <v>1755</v>
      </c>
      <c r="C87" s="431">
        <v>2.45</v>
      </c>
      <c r="D87" s="198">
        <v>339</v>
      </c>
      <c r="E87" s="431">
        <v>6.21</v>
      </c>
      <c r="F87" s="198">
        <v>76</v>
      </c>
      <c r="G87" s="431">
        <v>3</v>
      </c>
      <c r="H87" s="198">
        <v>2170</v>
      </c>
      <c r="I87" s="430">
        <v>2.77</v>
      </c>
      <c r="J87" s="73">
        <v>115.5</v>
      </c>
      <c r="K87" s="73">
        <v>114.8</v>
      </c>
      <c r="L87" s="152">
        <f t="shared" si="8"/>
        <v>0.7000000000000028</v>
      </c>
      <c r="M87" s="434">
        <f t="shared" si="9"/>
        <v>0.609756097560978</v>
      </c>
      <c r="N87" s="83">
        <f>'Margin &amp; Volatility'!B87</f>
        <v>3250</v>
      </c>
      <c r="O87" s="26">
        <f t="shared" si="6"/>
        <v>1101750</v>
      </c>
      <c r="P87" s="26">
        <f t="shared" si="7"/>
        <v>247000</v>
      </c>
    </row>
    <row r="88" spans="1:16" ht="13.5">
      <c r="A88" s="447" t="s">
        <v>52</v>
      </c>
      <c r="B88" s="198">
        <v>8235</v>
      </c>
      <c r="C88" s="431">
        <v>0.58</v>
      </c>
      <c r="D88" s="198">
        <v>73</v>
      </c>
      <c r="E88" s="431">
        <v>0.92</v>
      </c>
      <c r="F88" s="198">
        <v>3</v>
      </c>
      <c r="G88" s="431">
        <v>0.5</v>
      </c>
      <c r="H88" s="198">
        <v>8311</v>
      </c>
      <c r="I88" s="430">
        <v>0.59</v>
      </c>
      <c r="J88" s="73">
        <v>1088</v>
      </c>
      <c r="K88" s="73">
        <v>1103.5</v>
      </c>
      <c r="L88" s="152">
        <f t="shared" si="8"/>
        <v>-15.5</v>
      </c>
      <c r="M88" s="434">
        <f t="shared" si="9"/>
        <v>-1.4046216583597644</v>
      </c>
      <c r="N88" s="83">
        <f>'Margin &amp; Volatility'!B88</f>
        <v>300</v>
      </c>
      <c r="O88" s="26">
        <f t="shared" si="6"/>
        <v>21900</v>
      </c>
      <c r="P88" s="26">
        <f t="shared" si="7"/>
        <v>900</v>
      </c>
    </row>
    <row r="89" spans="1:18" ht="13.5">
      <c r="A89" s="447" t="s">
        <v>194</v>
      </c>
      <c r="B89" s="453">
        <v>2814</v>
      </c>
      <c r="C89" s="450">
        <v>0.09</v>
      </c>
      <c r="D89" s="198">
        <v>17</v>
      </c>
      <c r="E89" s="431">
        <v>1.83</v>
      </c>
      <c r="F89" s="198">
        <v>0</v>
      </c>
      <c r="G89" s="431">
        <v>0</v>
      </c>
      <c r="H89" s="198">
        <v>2831</v>
      </c>
      <c r="I89" s="430">
        <v>0.09</v>
      </c>
      <c r="J89" s="110">
        <v>193.55</v>
      </c>
      <c r="K89" s="110">
        <v>199.65</v>
      </c>
      <c r="L89" s="152">
        <f t="shared" si="8"/>
        <v>-6.099999999999994</v>
      </c>
      <c r="M89" s="434">
        <f t="shared" si="9"/>
        <v>-3.055346856999747</v>
      </c>
      <c r="N89" s="83">
        <f>'Margin &amp; Volatility'!B89</f>
        <v>1050</v>
      </c>
      <c r="O89" s="26">
        <f t="shared" si="6"/>
        <v>17850</v>
      </c>
      <c r="P89" s="26">
        <f t="shared" si="7"/>
        <v>0</v>
      </c>
      <c r="R89" s="26"/>
    </row>
    <row r="90" spans="1:16" ht="13.5">
      <c r="A90" s="447" t="s">
        <v>96</v>
      </c>
      <c r="B90" s="198">
        <v>723</v>
      </c>
      <c r="C90" s="431">
        <v>0.05</v>
      </c>
      <c r="D90" s="198">
        <v>4</v>
      </c>
      <c r="E90" s="431">
        <v>-0.43</v>
      </c>
      <c r="F90" s="198">
        <v>0</v>
      </c>
      <c r="G90" s="431">
        <v>-1</v>
      </c>
      <c r="H90" s="198">
        <v>727</v>
      </c>
      <c r="I90" s="430">
        <v>-0.01</v>
      </c>
      <c r="J90" s="73">
        <v>165.8</v>
      </c>
      <c r="K90" s="73">
        <v>172.95</v>
      </c>
      <c r="L90" s="152">
        <f t="shared" si="8"/>
        <v>-7.149999999999977</v>
      </c>
      <c r="M90" s="434">
        <f t="shared" si="9"/>
        <v>-4.134142815842716</v>
      </c>
      <c r="N90" s="83">
        <f>'Margin &amp; Volatility'!B90</f>
        <v>600</v>
      </c>
      <c r="O90" s="26">
        <f t="shared" si="6"/>
        <v>2400</v>
      </c>
      <c r="P90" s="26">
        <f t="shared" si="7"/>
        <v>0</v>
      </c>
    </row>
    <row r="91" spans="1:16" ht="13.5">
      <c r="A91" s="447" t="s">
        <v>248</v>
      </c>
      <c r="B91" s="198">
        <v>78</v>
      </c>
      <c r="C91" s="431">
        <v>1.69</v>
      </c>
      <c r="D91" s="198">
        <v>0</v>
      </c>
      <c r="E91" s="431">
        <v>0</v>
      </c>
      <c r="F91" s="198">
        <v>0</v>
      </c>
      <c r="G91" s="431">
        <v>0</v>
      </c>
      <c r="H91" s="198">
        <v>78</v>
      </c>
      <c r="I91" s="430">
        <v>1.69</v>
      </c>
      <c r="J91" s="73">
        <v>314.05</v>
      </c>
      <c r="K91" s="73">
        <v>318</v>
      </c>
      <c r="L91" s="152">
        <f t="shared" si="8"/>
        <v>-3.9499999999999886</v>
      </c>
      <c r="M91" s="434">
        <f t="shared" si="9"/>
        <v>-1.2421383647798707</v>
      </c>
      <c r="N91" s="83">
        <f>'Margin &amp; Volatility'!B91</f>
        <v>650</v>
      </c>
      <c r="O91" s="26">
        <f t="shared" si="6"/>
        <v>0</v>
      </c>
      <c r="P91" s="26">
        <f t="shared" si="7"/>
        <v>0</v>
      </c>
    </row>
    <row r="92" spans="1:16" ht="13.5">
      <c r="A92" s="447" t="s">
        <v>97</v>
      </c>
      <c r="B92" s="198">
        <v>1217</v>
      </c>
      <c r="C92" s="431">
        <v>-0.1</v>
      </c>
      <c r="D92" s="198">
        <v>11</v>
      </c>
      <c r="E92" s="431">
        <v>10</v>
      </c>
      <c r="F92" s="198">
        <v>0</v>
      </c>
      <c r="G92" s="431">
        <v>-1</v>
      </c>
      <c r="H92" s="198">
        <v>1228</v>
      </c>
      <c r="I92" s="430">
        <v>-0.1</v>
      </c>
      <c r="J92" s="73">
        <v>326.3</v>
      </c>
      <c r="K92" s="73">
        <v>335.1</v>
      </c>
      <c r="L92" s="152">
        <f t="shared" si="8"/>
        <v>-8.800000000000011</v>
      </c>
      <c r="M92" s="434">
        <f t="shared" si="9"/>
        <v>-2.626081766636828</v>
      </c>
      <c r="N92" s="83">
        <f>'Margin &amp; Volatility'!B92</f>
        <v>600</v>
      </c>
      <c r="O92" s="26">
        <f t="shared" si="6"/>
        <v>6600</v>
      </c>
      <c r="P92" s="26">
        <f t="shared" si="7"/>
        <v>0</v>
      </c>
    </row>
    <row r="93" spans="1:16" ht="13.5">
      <c r="A93" s="447" t="s">
        <v>249</v>
      </c>
      <c r="B93" s="198">
        <v>228</v>
      </c>
      <c r="C93" s="431">
        <v>0.71</v>
      </c>
      <c r="D93" s="198">
        <v>6</v>
      </c>
      <c r="E93" s="431">
        <v>0.2</v>
      </c>
      <c r="F93" s="198">
        <v>1</v>
      </c>
      <c r="G93" s="431">
        <v>0</v>
      </c>
      <c r="H93" s="198">
        <v>235</v>
      </c>
      <c r="I93" s="430">
        <v>0.69</v>
      </c>
      <c r="J93" s="73">
        <v>70.85</v>
      </c>
      <c r="K93" s="73">
        <v>74.1</v>
      </c>
      <c r="L93" s="152">
        <f t="shared" si="8"/>
        <v>-3.25</v>
      </c>
      <c r="M93" s="434">
        <f t="shared" si="9"/>
        <v>-4.385964912280702</v>
      </c>
      <c r="N93" s="83">
        <f>'Margin &amp; Volatility'!B93</f>
        <v>2800</v>
      </c>
      <c r="O93" s="26">
        <f t="shared" si="6"/>
        <v>16800</v>
      </c>
      <c r="P93" s="26">
        <f t="shared" si="7"/>
        <v>2800</v>
      </c>
    </row>
    <row r="94" spans="1:16" ht="13.5">
      <c r="A94" s="447" t="s">
        <v>250</v>
      </c>
      <c r="B94" s="198">
        <v>1571</v>
      </c>
      <c r="C94" s="431">
        <v>0.63</v>
      </c>
      <c r="D94" s="198">
        <v>6</v>
      </c>
      <c r="E94" s="431">
        <v>0</v>
      </c>
      <c r="F94" s="198">
        <v>2</v>
      </c>
      <c r="G94" s="431">
        <v>0</v>
      </c>
      <c r="H94" s="198">
        <v>1579</v>
      </c>
      <c r="I94" s="430">
        <v>0.63</v>
      </c>
      <c r="J94" s="73">
        <v>689.75</v>
      </c>
      <c r="K94" s="73">
        <v>719.95</v>
      </c>
      <c r="L94" s="152">
        <f>J94-K94</f>
        <v>-30.200000000000045</v>
      </c>
      <c r="M94" s="434">
        <f>L94/K94*100</f>
        <v>-4.194735745537891</v>
      </c>
      <c r="N94" s="83">
        <f>'Margin &amp; Volatility'!B94</f>
        <v>300</v>
      </c>
      <c r="O94" s="26">
        <f t="shared" si="6"/>
        <v>1800</v>
      </c>
      <c r="P94" s="26">
        <f t="shared" si="7"/>
        <v>600</v>
      </c>
    </row>
    <row r="95" spans="1:16" ht="13.5">
      <c r="A95" s="447" t="s">
        <v>251</v>
      </c>
      <c r="B95" s="198">
        <v>3089</v>
      </c>
      <c r="C95" s="431">
        <v>0.13</v>
      </c>
      <c r="D95" s="198">
        <v>210</v>
      </c>
      <c r="E95" s="431">
        <v>-0.13</v>
      </c>
      <c r="F95" s="198">
        <v>30</v>
      </c>
      <c r="G95" s="431">
        <v>-0.25</v>
      </c>
      <c r="H95" s="198">
        <v>3329</v>
      </c>
      <c r="I95" s="430">
        <v>0.11</v>
      </c>
      <c r="J95" s="73">
        <v>346.85</v>
      </c>
      <c r="K95" s="73">
        <v>354.4</v>
      </c>
      <c r="L95" s="152">
        <f t="shared" si="8"/>
        <v>-7.5499999999999545</v>
      </c>
      <c r="M95" s="434">
        <f t="shared" si="9"/>
        <v>-2.1303611738148858</v>
      </c>
      <c r="N95" s="83">
        <f>'Margin &amp; Volatility'!B95</f>
        <v>400</v>
      </c>
      <c r="O95" s="26">
        <f t="shared" si="6"/>
        <v>84000</v>
      </c>
      <c r="P95" s="26">
        <f t="shared" si="7"/>
        <v>12000</v>
      </c>
    </row>
    <row r="96" spans="1:16" ht="13.5">
      <c r="A96" s="447" t="s">
        <v>115</v>
      </c>
      <c r="B96" s="198">
        <v>1405</v>
      </c>
      <c r="C96" s="431">
        <v>-0.23</v>
      </c>
      <c r="D96" s="198">
        <v>30</v>
      </c>
      <c r="E96" s="431">
        <v>0.88</v>
      </c>
      <c r="F96" s="198">
        <v>5</v>
      </c>
      <c r="G96" s="431">
        <v>-0.62</v>
      </c>
      <c r="H96" s="198">
        <v>1440</v>
      </c>
      <c r="I96" s="430">
        <v>-0.23</v>
      </c>
      <c r="J96" s="73">
        <v>453.25</v>
      </c>
      <c r="K96" s="73">
        <v>469.4</v>
      </c>
      <c r="L96" s="152">
        <f t="shared" si="8"/>
        <v>-16.149999999999977</v>
      </c>
      <c r="M96" s="434">
        <f t="shared" si="9"/>
        <v>-3.440562420110775</v>
      </c>
      <c r="N96" s="83">
        <f>'Margin &amp; Volatility'!B96</f>
        <v>550</v>
      </c>
      <c r="O96" s="26">
        <f t="shared" si="6"/>
        <v>16500</v>
      </c>
      <c r="P96" s="26">
        <f t="shared" si="7"/>
        <v>2750</v>
      </c>
    </row>
    <row r="97" spans="1:16" ht="13.5">
      <c r="A97" s="447" t="s">
        <v>170</v>
      </c>
      <c r="B97" s="198">
        <v>14509</v>
      </c>
      <c r="C97" s="431">
        <v>0.67</v>
      </c>
      <c r="D97" s="198">
        <v>321</v>
      </c>
      <c r="E97" s="431">
        <v>1.79</v>
      </c>
      <c r="F97" s="198">
        <v>30</v>
      </c>
      <c r="G97" s="431">
        <v>9</v>
      </c>
      <c r="H97" s="198">
        <v>14860</v>
      </c>
      <c r="I97" s="430">
        <v>0.69</v>
      </c>
      <c r="J97" s="73">
        <v>472.5</v>
      </c>
      <c r="K97" s="73">
        <v>490.8</v>
      </c>
      <c r="L97" s="152">
        <f t="shared" si="8"/>
        <v>-18.30000000000001</v>
      </c>
      <c r="M97" s="434">
        <f t="shared" si="9"/>
        <v>-3.728606356968217</v>
      </c>
      <c r="N97" s="83">
        <f>'Margin &amp; Volatility'!B97</f>
        <v>1100</v>
      </c>
      <c r="O97" s="26">
        <f t="shared" si="6"/>
        <v>353100</v>
      </c>
      <c r="P97" s="26">
        <f t="shared" si="7"/>
        <v>33000</v>
      </c>
    </row>
    <row r="98" spans="1:16" ht="13.5">
      <c r="A98" s="447" t="s">
        <v>225</v>
      </c>
      <c r="B98" s="198">
        <v>26144</v>
      </c>
      <c r="C98" s="431">
        <v>0.44</v>
      </c>
      <c r="D98" s="198">
        <v>1961</v>
      </c>
      <c r="E98" s="431">
        <v>0.94</v>
      </c>
      <c r="F98" s="198">
        <v>1203</v>
      </c>
      <c r="G98" s="431">
        <v>1.55</v>
      </c>
      <c r="H98" s="198">
        <v>29308</v>
      </c>
      <c r="I98" s="430">
        <v>0.49</v>
      </c>
      <c r="J98" s="73">
        <v>1031.6</v>
      </c>
      <c r="K98" s="73">
        <v>1083.25</v>
      </c>
      <c r="L98" s="152">
        <f t="shared" si="8"/>
        <v>-51.65000000000009</v>
      </c>
      <c r="M98" s="434">
        <f t="shared" si="9"/>
        <v>-4.768059081467814</v>
      </c>
      <c r="N98" s="83">
        <f>'Margin &amp; Volatility'!B98</f>
        <v>600</v>
      </c>
      <c r="O98" s="26">
        <f t="shared" si="6"/>
        <v>1176600</v>
      </c>
      <c r="P98" s="26">
        <f t="shared" si="7"/>
        <v>721800</v>
      </c>
    </row>
    <row r="99" spans="1:16" ht="13.5">
      <c r="A99" s="447" t="s">
        <v>240</v>
      </c>
      <c r="B99" s="198">
        <v>539</v>
      </c>
      <c r="C99" s="431">
        <v>0.45</v>
      </c>
      <c r="D99" s="198">
        <v>121</v>
      </c>
      <c r="E99" s="431">
        <v>0.25</v>
      </c>
      <c r="F99" s="198">
        <v>14</v>
      </c>
      <c r="G99" s="431">
        <v>0.75</v>
      </c>
      <c r="H99" s="198">
        <v>674</v>
      </c>
      <c r="I99" s="430">
        <v>0.41</v>
      </c>
      <c r="J99" s="73">
        <v>61.55</v>
      </c>
      <c r="K99" s="73">
        <v>62.1</v>
      </c>
      <c r="L99" s="152">
        <f>J99-K99</f>
        <v>-0.5500000000000043</v>
      </c>
      <c r="M99" s="434">
        <f>L99/K99*100</f>
        <v>-0.8856682769726317</v>
      </c>
      <c r="N99" s="83">
        <f>'Margin &amp; Volatility'!B99</f>
        <v>3350</v>
      </c>
      <c r="O99" s="26">
        <f t="shared" si="6"/>
        <v>405350</v>
      </c>
      <c r="P99" s="26">
        <f t="shared" si="7"/>
        <v>46900</v>
      </c>
    </row>
    <row r="100" spans="1:16" ht="13.5">
      <c r="A100" s="447" t="s">
        <v>226</v>
      </c>
      <c r="B100" s="198">
        <v>6901</v>
      </c>
      <c r="C100" s="431">
        <v>-0.08</v>
      </c>
      <c r="D100" s="198">
        <v>335</v>
      </c>
      <c r="E100" s="431">
        <v>-0.16</v>
      </c>
      <c r="F100" s="198">
        <v>99</v>
      </c>
      <c r="G100" s="431">
        <v>-0.31</v>
      </c>
      <c r="H100" s="198">
        <v>7335</v>
      </c>
      <c r="I100" s="430">
        <v>-0.09</v>
      </c>
      <c r="J100" s="73">
        <v>691.75</v>
      </c>
      <c r="K100" s="73">
        <v>707</v>
      </c>
      <c r="L100" s="152">
        <f t="shared" si="8"/>
        <v>-15.25</v>
      </c>
      <c r="M100" s="434">
        <f t="shared" si="9"/>
        <v>-2.1570014144271568</v>
      </c>
      <c r="N100" s="83">
        <f>'Margin &amp; Volatility'!B100</f>
        <v>600</v>
      </c>
      <c r="O100" s="26">
        <f t="shared" si="6"/>
        <v>201000</v>
      </c>
      <c r="P100" s="26">
        <f t="shared" si="7"/>
        <v>59400</v>
      </c>
    </row>
    <row r="101" spans="1:16" ht="13.5">
      <c r="A101" s="447" t="s">
        <v>227</v>
      </c>
      <c r="B101" s="198">
        <v>6117</v>
      </c>
      <c r="C101" s="431">
        <v>0.1</v>
      </c>
      <c r="D101" s="198">
        <v>427</v>
      </c>
      <c r="E101" s="431">
        <v>0.59</v>
      </c>
      <c r="F101" s="198">
        <v>77</v>
      </c>
      <c r="G101" s="431">
        <v>0.79</v>
      </c>
      <c r="H101" s="198">
        <v>6621</v>
      </c>
      <c r="I101" s="430">
        <v>0.13</v>
      </c>
      <c r="J101" s="73">
        <v>721.75</v>
      </c>
      <c r="K101" s="73">
        <v>748.3</v>
      </c>
      <c r="L101" s="152">
        <f t="shared" si="8"/>
        <v>-26.549999999999955</v>
      </c>
      <c r="M101" s="434">
        <f t="shared" si="9"/>
        <v>-3.548042229052513</v>
      </c>
      <c r="N101" s="83">
        <f>'Margin &amp; Volatility'!B101</f>
        <v>500</v>
      </c>
      <c r="O101" s="26">
        <f t="shared" si="6"/>
        <v>213500</v>
      </c>
      <c r="P101" s="26">
        <f t="shared" si="7"/>
        <v>38500</v>
      </c>
    </row>
    <row r="102" spans="1:16" ht="13.5">
      <c r="A102" s="447" t="s">
        <v>53</v>
      </c>
      <c r="B102" s="198">
        <v>171</v>
      </c>
      <c r="C102" s="431">
        <v>0.2</v>
      </c>
      <c r="D102" s="198">
        <v>6</v>
      </c>
      <c r="E102" s="431">
        <v>-0.6</v>
      </c>
      <c r="F102" s="198">
        <v>0</v>
      </c>
      <c r="G102" s="431">
        <v>0</v>
      </c>
      <c r="H102" s="198">
        <v>177</v>
      </c>
      <c r="I102" s="430">
        <v>0.12</v>
      </c>
      <c r="J102" s="73">
        <v>131.1</v>
      </c>
      <c r="K102" s="73">
        <v>135.25</v>
      </c>
      <c r="L102" s="152">
        <f t="shared" si="8"/>
        <v>-4.150000000000006</v>
      </c>
      <c r="M102" s="434">
        <f t="shared" si="9"/>
        <v>-3.068391866913128</v>
      </c>
      <c r="N102" s="83">
        <f>'Margin &amp; Volatility'!B102</f>
        <v>1600</v>
      </c>
      <c r="O102" s="26">
        <f t="shared" si="6"/>
        <v>9600</v>
      </c>
      <c r="P102" s="26">
        <f t="shared" si="7"/>
        <v>0</v>
      </c>
    </row>
    <row r="103" spans="1:18" ht="13.5">
      <c r="A103" s="447" t="s">
        <v>252</v>
      </c>
      <c r="B103" s="198">
        <v>2538</v>
      </c>
      <c r="C103" s="431">
        <v>0.07</v>
      </c>
      <c r="D103" s="198">
        <v>0</v>
      </c>
      <c r="E103" s="431">
        <v>0</v>
      </c>
      <c r="F103" s="198">
        <v>0</v>
      </c>
      <c r="G103" s="431">
        <v>0</v>
      </c>
      <c r="H103" s="198">
        <v>2538</v>
      </c>
      <c r="I103" s="430">
        <v>0.07</v>
      </c>
      <c r="J103" s="73">
        <v>881.25</v>
      </c>
      <c r="K103" s="73">
        <v>906.65</v>
      </c>
      <c r="L103" s="152">
        <f t="shared" si="8"/>
        <v>-25.399999999999977</v>
      </c>
      <c r="M103" s="434">
        <f t="shared" si="9"/>
        <v>-2.8015220868030637</v>
      </c>
      <c r="N103" s="83">
        <f>'Margin &amp; Volatility'!B103</f>
        <v>750</v>
      </c>
      <c r="O103" s="26">
        <f t="shared" si="6"/>
        <v>0</v>
      </c>
      <c r="P103" s="26">
        <f t="shared" si="7"/>
        <v>0</v>
      </c>
      <c r="R103" s="26"/>
    </row>
    <row r="104" spans="1:18" ht="13.5">
      <c r="A104" s="447" t="s">
        <v>202</v>
      </c>
      <c r="B104" s="453">
        <v>751</v>
      </c>
      <c r="C104" s="450">
        <v>-0.31</v>
      </c>
      <c r="D104" s="198">
        <v>7</v>
      </c>
      <c r="E104" s="431">
        <v>0.4</v>
      </c>
      <c r="F104" s="198">
        <v>1</v>
      </c>
      <c r="G104" s="431">
        <v>0</v>
      </c>
      <c r="H104" s="198">
        <v>759</v>
      </c>
      <c r="I104" s="430">
        <v>-0.31</v>
      </c>
      <c r="J104" s="73">
        <v>192.05</v>
      </c>
      <c r="K104" s="73">
        <v>202.35</v>
      </c>
      <c r="L104" s="152">
        <f t="shared" si="8"/>
        <v>-10.299999999999983</v>
      </c>
      <c r="M104" s="434">
        <f t="shared" si="9"/>
        <v>-5.09019026439337</v>
      </c>
      <c r="N104" s="83">
        <f>'Margin &amp; Volatility'!B104</f>
        <v>1500</v>
      </c>
      <c r="O104" s="26">
        <f t="shared" si="6"/>
        <v>10500</v>
      </c>
      <c r="P104" s="26">
        <f t="shared" si="7"/>
        <v>1500</v>
      </c>
      <c r="R104" s="26"/>
    </row>
    <row r="105" spans="1:16" ht="13.5">
      <c r="A105" s="447" t="s">
        <v>203</v>
      </c>
      <c r="B105" s="453">
        <v>42</v>
      </c>
      <c r="C105" s="450">
        <v>20</v>
      </c>
      <c r="D105" s="198">
        <v>0</v>
      </c>
      <c r="E105" s="431">
        <v>0</v>
      </c>
      <c r="F105" s="198">
        <v>0</v>
      </c>
      <c r="G105" s="431">
        <v>0</v>
      </c>
      <c r="H105" s="198">
        <v>42</v>
      </c>
      <c r="I105" s="430">
        <v>20</v>
      </c>
      <c r="J105" s="73">
        <v>283.75</v>
      </c>
      <c r="K105" s="73">
        <v>287.65</v>
      </c>
      <c r="L105" s="152">
        <f t="shared" si="8"/>
        <v>-3.8999999999999773</v>
      </c>
      <c r="M105" s="434">
        <f t="shared" si="9"/>
        <v>-1.355814357726396</v>
      </c>
      <c r="N105" s="83">
        <f>'Margin &amp; Volatility'!B105</f>
        <v>850</v>
      </c>
      <c r="O105" s="26">
        <f t="shared" si="6"/>
        <v>0</v>
      </c>
      <c r="P105" s="26">
        <f t="shared" si="7"/>
        <v>0</v>
      </c>
    </row>
    <row r="106" spans="1:16" ht="13.5">
      <c r="A106" s="447" t="s">
        <v>171</v>
      </c>
      <c r="B106" s="198">
        <v>12398</v>
      </c>
      <c r="C106" s="431">
        <v>0.17</v>
      </c>
      <c r="D106" s="198">
        <v>76</v>
      </c>
      <c r="E106" s="431">
        <v>3.47</v>
      </c>
      <c r="F106" s="198">
        <v>9</v>
      </c>
      <c r="G106" s="431">
        <v>3.5</v>
      </c>
      <c r="H106" s="198">
        <v>12483</v>
      </c>
      <c r="I106" s="430">
        <v>0.18</v>
      </c>
      <c r="J106" s="73">
        <v>406.95</v>
      </c>
      <c r="K106" s="73">
        <v>412.35</v>
      </c>
      <c r="L106" s="152">
        <f t="shared" si="8"/>
        <v>-5.400000000000034</v>
      </c>
      <c r="M106" s="434">
        <f t="shared" si="9"/>
        <v>-1.3095671153146682</v>
      </c>
      <c r="N106" s="83">
        <f>'Margin &amp; Volatility'!B106</f>
        <v>1750</v>
      </c>
      <c r="O106" s="26">
        <f t="shared" si="6"/>
        <v>133000</v>
      </c>
      <c r="P106" s="26">
        <f t="shared" si="7"/>
        <v>15750</v>
      </c>
    </row>
    <row r="107" spans="1:16" ht="13.5">
      <c r="A107" s="447" t="s">
        <v>172</v>
      </c>
      <c r="B107" s="198">
        <v>297</v>
      </c>
      <c r="C107" s="431">
        <v>0.55</v>
      </c>
      <c r="D107" s="198">
        <v>0</v>
      </c>
      <c r="E107" s="431">
        <v>0</v>
      </c>
      <c r="F107" s="198">
        <v>0</v>
      </c>
      <c r="G107" s="431">
        <v>0</v>
      </c>
      <c r="H107" s="198">
        <v>297</v>
      </c>
      <c r="I107" s="430">
        <v>0.55</v>
      </c>
      <c r="J107" s="73">
        <v>744.2</v>
      </c>
      <c r="K107" s="73">
        <v>758.1</v>
      </c>
      <c r="L107" s="152">
        <f t="shared" si="8"/>
        <v>-13.899999999999977</v>
      </c>
      <c r="M107" s="434">
        <f t="shared" si="9"/>
        <v>-1.8335311964120797</v>
      </c>
      <c r="N107" s="83">
        <f>'Margin &amp; Volatility'!B107</f>
        <v>450</v>
      </c>
      <c r="O107" s="26">
        <f t="shared" si="6"/>
        <v>0</v>
      </c>
      <c r="P107" s="26">
        <f t="shared" si="7"/>
        <v>0</v>
      </c>
    </row>
    <row r="108" spans="1:16" ht="13.5">
      <c r="A108" s="447" t="s">
        <v>237</v>
      </c>
      <c r="B108" s="198">
        <v>28</v>
      </c>
      <c r="C108" s="431">
        <v>-0.38</v>
      </c>
      <c r="D108" s="198">
        <v>0</v>
      </c>
      <c r="E108" s="431">
        <v>0</v>
      </c>
      <c r="F108" s="198">
        <v>0</v>
      </c>
      <c r="G108" s="431">
        <v>0</v>
      </c>
      <c r="H108" s="198">
        <v>28</v>
      </c>
      <c r="I108" s="430">
        <v>-0.38</v>
      </c>
      <c r="J108" s="73">
        <v>1069.2</v>
      </c>
      <c r="K108" s="73">
        <v>1078.25</v>
      </c>
      <c r="L108" s="152">
        <f>J108-K108</f>
        <v>-9.049999999999955</v>
      </c>
      <c r="M108" s="434">
        <f>L108/K108*100</f>
        <v>-0.8393229770461353</v>
      </c>
      <c r="N108" s="83">
        <f>'Margin &amp; Volatility'!B108</f>
        <v>250</v>
      </c>
      <c r="O108" s="26">
        <f t="shared" si="6"/>
        <v>0</v>
      </c>
      <c r="P108" s="26">
        <f t="shared" si="7"/>
        <v>0</v>
      </c>
    </row>
    <row r="109" spans="1:16" ht="13.5">
      <c r="A109" s="447" t="s">
        <v>253</v>
      </c>
      <c r="B109" s="198">
        <v>2682</v>
      </c>
      <c r="C109" s="431">
        <v>-0.44</v>
      </c>
      <c r="D109" s="198">
        <v>3</v>
      </c>
      <c r="E109" s="431">
        <v>0.5</v>
      </c>
      <c r="F109" s="198">
        <v>0</v>
      </c>
      <c r="G109" s="431">
        <v>-1</v>
      </c>
      <c r="H109" s="198">
        <v>2685</v>
      </c>
      <c r="I109" s="430">
        <v>-0.44</v>
      </c>
      <c r="J109" s="73">
        <v>1068.3</v>
      </c>
      <c r="K109" s="73">
        <v>1095.5</v>
      </c>
      <c r="L109" s="152">
        <f t="shared" si="8"/>
        <v>-27.200000000000045</v>
      </c>
      <c r="M109" s="434">
        <f t="shared" si="9"/>
        <v>-2.482884527612966</v>
      </c>
      <c r="N109" s="83">
        <f>'Margin &amp; Volatility'!B109</f>
        <v>400</v>
      </c>
      <c r="O109" s="26">
        <f t="shared" si="6"/>
        <v>1200</v>
      </c>
      <c r="P109" s="26">
        <f t="shared" si="7"/>
        <v>0</v>
      </c>
    </row>
    <row r="110" spans="1:16" ht="13.5">
      <c r="A110" s="447" t="s">
        <v>107</v>
      </c>
      <c r="B110" s="198">
        <v>850</v>
      </c>
      <c r="C110" s="431">
        <v>-0.2</v>
      </c>
      <c r="D110" s="198">
        <v>112</v>
      </c>
      <c r="E110" s="431">
        <v>-0.3</v>
      </c>
      <c r="F110" s="198">
        <v>4</v>
      </c>
      <c r="G110" s="431">
        <v>-0.73</v>
      </c>
      <c r="H110" s="198">
        <v>966</v>
      </c>
      <c r="I110" s="430">
        <v>-0.22</v>
      </c>
      <c r="J110" s="73">
        <v>48.95</v>
      </c>
      <c r="K110" s="73">
        <v>50.3</v>
      </c>
      <c r="L110" s="152">
        <f t="shared" si="8"/>
        <v>-1.3499999999999943</v>
      </c>
      <c r="M110" s="434">
        <f t="shared" si="9"/>
        <v>-2.6838966202783188</v>
      </c>
      <c r="N110" s="83">
        <f>'Margin &amp; Volatility'!B110</f>
        <v>3800</v>
      </c>
      <c r="O110" s="26">
        <f t="shared" si="6"/>
        <v>425600</v>
      </c>
      <c r="P110" s="26">
        <f t="shared" si="7"/>
        <v>15200</v>
      </c>
    </row>
    <row r="111" spans="1:16" ht="13.5">
      <c r="A111" s="447" t="s">
        <v>173</v>
      </c>
      <c r="B111" s="198">
        <v>386</v>
      </c>
      <c r="C111" s="431">
        <v>-0.12</v>
      </c>
      <c r="D111" s="198">
        <v>11</v>
      </c>
      <c r="E111" s="431">
        <v>-0.15</v>
      </c>
      <c r="F111" s="198">
        <v>0</v>
      </c>
      <c r="G111" s="431">
        <v>0</v>
      </c>
      <c r="H111" s="198">
        <v>397</v>
      </c>
      <c r="I111" s="430">
        <v>-0.12</v>
      </c>
      <c r="J111" s="73">
        <v>212.45</v>
      </c>
      <c r="K111" s="73">
        <v>211.8</v>
      </c>
      <c r="L111" s="152">
        <f t="shared" si="8"/>
        <v>0.6499999999999773</v>
      </c>
      <c r="M111" s="434">
        <f t="shared" si="9"/>
        <v>0.30689329556184003</v>
      </c>
      <c r="N111" s="83">
        <f>'Margin &amp; Volatility'!B111</f>
        <v>1350</v>
      </c>
      <c r="O111" s="26">
        <f t="shared" si="6"/>
        <v>14850</v>
      </c>
      <c r="P111" s="26">
        <f t="shared" si="7"/>
        <v>0</v>
      </c>
    </row>
    <row r="112" spans="1:16" ht="13.5">
      <c r="A112" s="447" t="s">
        <v>230</v>
      </c>
      <c r="B112" s="198">
        <v>5917</v>
      </c>
      <c r="C112" s="431">
        <v>0</v>
      </c>
      <c r="D112" s="198">
        <v>50</v>
      </c>
      <c r="E112" s="431">
        <v>0.25</v>
      </c>
      <c r="F112" s="198">
        <v>5</v>
      </c>
      <c r="G112" s="431">
        <v>0.67</v>
      </c>
      <c r="H112" s="198">
        <v>5972</v>
      </c>
      <c r="I112" s="430">
        <v>0.01</v>
      </c>
      <c r="J112" s="73">
        <v>770.8</v>
      </c>
      <c r="K112" s="73">
        <v>798.35</v>
      </c>
      <c r="L112" s="152">
        <f t="shared" si="8"/>
        <v>-27.550000000000068</v>
      </c>
      <c r="M112" s="434">
        <f t="shared" si="9"/>
        <v>-3.450867414041469</v>
      </c>
      <c r="N112" s="83">
        <f>'Margin &amp; Volatility'!B112</f>
        <v>825</v>
      </c>
      <c r="O112" s="26">
        <f t="shared" si="6"/>
        <v>41250</v>
      </c>
      <c r="P112" s="26">
        <f t="shared" si="7"/>
        <v>4125</v>
      </c>
    </row>
    <row r="113" spans="1:16" ht="13.5">
      <c r="A113" s="447" t="s">
        <v>254</v>
      </c>
      <c r="B113" s="198">
        <v>852</v>
      </c>
      <c r="C113" s="431">
        <v>1.18</v>
      </c>
      <c r="D113" s="198">
        <v>0</v>
      </c>
      <c r="E113" s="431">
        <v>0</v>
      </c>
      <c r="F113" s="198">
        <v>0</v>
      </c>
      <c r="G113" s="431">
        <v>0</v>
      </c>
      <c r="H113" s="198">
        <v>852</v>
      </c>
      <c r="I113" s="430">
        <v>1.18</v>
      </c>
      <c r="J113" s="73">
        <v>473.4</v>
      </c>
      <c r="K113" s="73">
        <v>478.85</v>
      </c>
      <c r="L113" s="152">
        <f t="shared" si="8"/>
        <v>-5.4500000000000455</v>
      </c>
      <c r="M113" s="434">
        <f t="shared" si="9"/>
        <v>-1.1381434687271683</v>
      </c>
      <c r="N113" s="83">
        <f>'Margin &amp; Volatility'!B113</f>
        <v>800</v>
      </c>
      <c r="O113" s="26">
        <f t="shared" si="6"/>
        <v>0</v>
      </c>
      <c r="P113" s="26">
        <f t="shared" si="7"/>
        <v>0</v>
      </c>
    </row>
    <row r="114" spans="1:16" ht="13.5">
      <c r="A114" s="447" t="s">
        <v>207</v>
      </c>
      <c r="B114" s="198">
        <v>20796</v>
      </c>
      <c r="C114" s="431">
        <v>-0.05</v>
      </c>
      <c r="D114" s="198">
        <v>1862</v>
      </c>
      <c r="E114" s="431">
        <v>0.06</v>
      </c>
      <c r="F114" s="198">
        <v>728</v>
      </c>
      <c r="G114" s="431">
        <v>0.23</v>
      </c>
      <c r="H114" s="198">
        <v>23386</v>
      </c>
      <c r="I114" s="430">
        <v>-0.03</v>
      </c>
      <c r="J114" s="73">
        <v>522.9</v>
      </c>
      <c r="K114" s="73">
        <v>547.35</v>
      </c>
      <c r="L114" s="152">
        <f t="shared" si="8"/>
        <v>-24.450000000000045</v>
      </c>
      <c r="M114" s="434">
        <f t="shared" si="9"/>
        <v>-4.466977254042211</v>
      </c>
      <c r="N114" s="83">
        <f>'Margin &amp; Volatility'!B114</f>
        <v>675</v>
      </c>
      <c r="O114" s="26">
        <f t="shared" si="6"/>
        <v>1256850</v>
      </c>
      <c r="P114" s="26">
        <f t="shared" si="7"/>
        <v>491400</v>
      </c>
    </row>
    <row r="115" spans="1:16" ht="13.5">
      <c r="A115" s="447" t="s">
        <v>228</v>
      </c>
      <c r="B115" s="198">
        <v>854</v>
      </c>
      <c r="C115" s="431">
        <v>2.9</v>
      </c>
      <c r="D115" s="198">
        <v>6</v>
      </c>
      <c r="E115" s="431">
        <v>0</v>
      </c>
      <c r="F115" s="198">
        <v>0</v>
      </c>
      <c r="G115" s="431">
        <v>0</v>
      </c>
      <c r="H115" s="198">
        <v>860</v>
      </c>
      <c r="I115" s="430">
        <v>2.82</v>
      </c>
      <c r="J115" s="73">
        <v>762</v>
      </c>
      <c r="K115" s="73">
        <v>754.55</v>
      </c>
      <c r="L115" s="152">
        <f t="shared" si="8"/>
        <v>7.4500000000000455</v>
      </c>
      <c r="M115" s="434">
        <f t="shared" si="9"/>
        <v>0.9873434497382606</v>
      </c>
      <c r="N115" s="83">
        <f>'Margin &amp; Volatility'!B115</f>
        <v>550</v>
      </c>
      <c r="O115" s="26">
        <f t="shared" si="6"/>
        <v>3300</v>
      </c>
      <c r="P115" s="26">
        <f t="shared" si="7"/>
        <v>0</v>
      </c>
    </row>
    <row r="116" spans="1:18" ht="13.5">
      <c r="A116" s="447" t="s">
        <v>136</v>
      </c>
      <c r="B116" s="198">
        <v>2762</v>
      </c>
      <c r="C116" s="431">
        <v>0.18</v>
      </c>
      <c r="D116" s="198">
        <v>52</v>
      </c>
      <c r="E116" s="431">
        <v>0.08</v>
      </c>
      <c r="F116" s="198">
        <v>5</v>
      </c>
      <c r="G116" s="431">
        <v>4</v>
      </c>
      <c r="H116" s="198">
        <v>2819</v>
      </c>
      <c r="I116" s="430">
        <v>0.18</v>
      </c>
      <c r="J116" s="73">
        <v>1746.7</v>
      </c>
      <c r="K116" s="73">
        <v>1804.3</v>
      </c>
      <c r="L116" s="152">
        <f t="shared" si="8"/>
        <v>-57.59999999999991</v>
      </c>
      <c r="M116" s="434">
        <f t="shared" si="9"/>
        <v>-3.192373773762673</v>
      </c>
      <c r="N116" s="83">
        <f>'Margin &amp; Volatility'!B116</f>
        <v>250</v>
      </c>
      <c r="O116" s="26">
        <f t="shared" si="6"/>
        <v>13000</v>
      </c>
      <c r="P116" s="26">
        <f t="shared" si="7"/>
        <v>1250</v>
      </c>
      <c r="R116" s="26"/>
    </row>
    <row r="117" spans="1:18" ht="13.5">
      <c r="A117" s="447" t="s">
        <v>255</v>
      </c>
      <c r="B117" s="453">
        <v>2577</v>
      </c>
      <c r="C117" s="450">
        <v>-0.34</v>
      </c>
      <c r="D117" s="198">
        <v>8</v>
      </c>
      <c r="E117" s="431">
        <v>1.67</v>
      </c>
      <c r="F117" s="198">
        <v>0</v>
      </c>
      <c r="G117" s="431">
        <v>-1</v>
      </c>
      <c r="H117" s="198">
        <v>2585</v>
      </c>
      <c r="I117" s="430">
        <v>-0.34</v>
      </c>
      <c r="J117" s="73">
        <v>605.05</v>
      </c>
      <c r="K117" s="73">
        <v>640</v>
      </c>
      <c r="L117" s="152">
        <f t="shared" si="8"/>
        <v>-34.950000000000045</v>
      </c>
      <c r="M117" s="434">
        <f t="shared" si="9"/>
        <v>-5.460937500000007</v>
      </c>
      <c r="N117" s="83">
        <f>'Margin &amp; Volatility'!B117</f>
        <v>822</v>
      </c>
      <c r="O117" s="26">
        <f t="shared" si="6"/>
        <v>6576</v>
      </c>
      <c r="P117" s="26">
        <f t="shared" si="7"/>
        <v>0</v>
      </c>
      <c r="R117" s="26"/>
    </row>
    <row r="118" spans="1:16" ht="13.5">
      <c r="A118" s="447" t="s">
        <v>195</v>
      </c>
      <c r="B118" s="453">
        <v>325</v>
      </c>
      <c r="C118" s="450">
        <v>0.28</v>
      </c>
      <c r="D118" s="198">
        <v>3</v>
      </c>
      <c r="E118" s="431">
        <v>0</v>
      </c>
      <c r="F118" s="198">
        <v>0</v>
      </c>
      <c r="G118" s="431">
        <v>0</v>
      </c>
      <c r="H118" s="198">
        <v>328</v>
      </c>
      <c r="I118" s="430">
        <v>0.3</v>
      </c>
      <c r="J118" s="73">
        <v>92</v>
      </c>
      <c r="K118" s="73">
        <v>95.15</v>
      </c>
      <c r="L118" s="152">
        <f t="shared" si="8"/>
        <v>-3.1500000000000057</v>
      </c>
      <c r="M118" s="434">
        <f t="shared" si="9"/>
        <v>-3.3105622700998483</v>
      </c>
      <c r="N118" s="83">
        <f>'Margin &amp; Volatility'!B118</f>
        <v>2950</v>
      </c>
      <c r="O118" s="26">
        <f t="shared" si="6"/>
        <v>8850</v>
      </c>
      <c r="P118" s="26">
        <f t="shared" si="7"/>
        <v>0</v>
      </c>
    </row>
    <row r="119" spans="1:16" ht="13.5">
      <c r="A119" s="447" t="s">
        <v>98</v>
      </c>
      <c r="B119" s="198">
        <v>261</v>
      </c>
      <c r="C119" s="431">
        <v>0.08</v>
      </c>
      <c r="D119" s="198">
        <v>1</v>
      </c>
      <c r="E119" s="431">
        <v>0</v>
      </c>
      <c r="F119" s="198">
        <v>0</v>
      </c>
      <c r="G119" s="431">
        <v>0</v>
      </c>
      <c r="H119" s="198">
        <v>262</v>
      </c>
      <c r="I119" s="430">
        <v>0.08</v>
      </c>
      <c r="J119" s="73">
        <v>91</v>
      </c>
      <c r="K119" s="73">
        <v>92</v>
      </c>
      <c r="L119" s="152">
        <f t="shared" si="8"/>
        <v>-1</v>
      </c>
      <c r="M119" s="434">
        <f t="shared" si="9"/>
        <v>-1.0869565217391304</v>
      </c>
      <c r="N119" s="83">
        <f>'Margin &amp; Volatility'!B119</f>
        <v>2100</v>
      </c>
      <c r="O119" s="26">
        <f t="shared" si="6"/>
        <v>2100</v>
      </c>
      <c r="P119" s="26">
        <f t="shared" si="7"/>
        <v>0</v>
      </c>
    </row>
    <row r="120" spans="1:16" ht="13.5">
      <c r="A120" s="447" t="s">
        <v>174</v>
      </c>
      <c r="B120" s="198">
        <v>180</v>
      </c>
      <c r="C120" s="431">
        <v>0.49</v>
      </c>
      <c r="D120" s="198">
        <v>0</v>
      </c>
      <c r="E120" s="431">
        <v>0</v>
      </c>
      <c r="F120" s="198">
        <v>0</v>
      </c>
      <c r="G120" s="431">
        <v>0</v>
      </c>
      <c r="H120" s="198">
        <v>180</v>
      </c>
      <c r="I120" s="430">
        <v>0.49</v>
      </c>
      <c r="J120" s="73">
        <v>274.1</v>
      </c>
      <c r="K120" s="73">
        <v>280.9</v>
      </c>
      <c r="L120" s="152">
        <f t="shared" si="8"/>
        <v>-6.7999999999999545</v>
      </c>
      <c r="M120" s="434">
        <f t="shared" si="9"/>
        <v>-2.420790316838717</v>
      </c>
      <c r="N120" s="83">
        <f>'Margin &amp; Volatility'!B120</f>
        <v>900</v>
      </c>
      <c r="O120" s="26">
        <f t="shared" si="6"/>
        <v>0</v>
      </c>
      <c r="P120" s="26">
        <f t="shared" si="7"/>
        <v>0</v>
      </c>
    </row>
    <row r="121" spans="1:16" ht="13.5">
      <c r="A121" s="447" t="s">
        <v>175</v>
      </c>
      <c r="B121" s="198">
        <v>274</v>
      </c>
      <c r="C121" s="431">
        <v>-0.02</v>
      </c>
      <c r="D121" s="198">
        <v>26</v>
      </c>
      <c r="E121" s="431">
        <v>0.18</v>
      </c>
      <c r="F121" s="198">
        <v>1</v>
      </c>
      <c r="G121" s="431">
        <v>0</v>
      </c>
      <c r="H121" s="198">
        <v>301</v>
      </c>
      <c r="I121" s="430">
        <v>0</v>
      </c>
      <c r="J121" s="73">
        <v>37.3</v>
      </c>
      <c r="K121" s="73">
        <v>39.25</v>
      </c>
      <c r="L121" s="152">
        <f t="shared" si="8"/>
        <v>-1.9500000000000028</v>
      </c>
      <c r="M121" s="434">
        <f t="shared" si="9"/>
        <v>-4.968152866242045</v>
      </c>
      <c r="N121" s="83">
        <f>'Margin &amp; Volatility'!B121</f>
        <v>3450</v>
      </c>
      <c r="O121" s="26">
        <f t="shared" si="6"/>
        <v>89700</v>
      </c>
      <c r="P121" s="26">
        <f t="shared" si="7"/>
        <v>3450</v>
      </c>
    </row>
    <row r="122" spans="1:16" ht="13.5">
      <c r="A122" s="447" t="s">
        <v>176</v>
      </c>
      <c r="B122" s="198">
        <v>5747</v>
      </c>
      <c r="C122" s="431">
        <v>-0.13</v>
      </c>
      <c r="D122" s="198">
        <v>58</v>
      </c>
      <c r="E122" s="431">
        <v>-0.27</v>
      </c>
      <c r="F122" s="198">
        <v>14</v>
      </c>
      <c r="G122" s="431">
        <v>0.4</v>
      </c>
      <c r="H122" s="198">
        <v>5819</v>
      </c>
      <c r="I122" s="430">
        <v>-0.13</v>
      </c>
      <c r="J122" s="73">
        <v>390.1</v>
      </c>
      <c r="K122" s="73">
        <v>411.45</v>
      </c>
      <c r="L122" s="152">
        <f t="shared" si="8"/>
        <v>-21.349999999999966</v>
      </c>
      <c r="M122" s="434">
        <f t="shared" si="9"/>
        <v>-5.188965852472953</v>
      </c>
      <c r="N122" s="83">
        <f>'Margin &amp; Volatility'!B122</f>
        <v>1050</v>
      </c>
      <c r="O122" s="26">
        <f t="shared" si="6"/>
        <v>60900</v>
      </c>
      <c r="P122" s="26">
        <f t="shared" si="7"/>
        <v>14700</v>
      </c>
    </row>
    <row r="123" spans="1:16" ht="13.5">
      <c r="A123" s="447" t="s">
        <v>54</v>
      </c>
      <c r="B123" s="198">
        <v>3183</v>
      </c>
      <c r="C123" s="431">
        <v>0.02</v>
      </c>
      <c r="D123" s="198">
        <v>10</v>
      </c>
      <c r="E123" s="431">
        <v>-0.09</v>
      </c>
      <c r="F123" s="198">
        <v>1</v>
      </c>
      <c r="G123" s="431">
        <v>0</v>
      </c>
      <c r="H123" s="198">
        <v>3194</v>
      </c>
      <c r="I123" s="430">
        <v>0.02</v>
      </c>
      <c r="J123" s="73">
        <v>468.85</v>
      </c>
      <c r="K123" s="73">
        <v>491.1</v>
      </c>
      <c r="L123" s="152">
        <f t="shared" si="8"/>
        <v>-22.25</v>
      </c>
      <c r="M123" s="434">
        <f t="shared" si="9"/>
        <v>-4.530645489716962</v>
      </c>
      <c r="N123" s="83">
        <f>'Margin &amp; Volatility'!B123</f>
        <v>600</v>
      </c>
      <c r="O123" s="26">
        <f t="shared" si="6"/>
        <v>6000</v>
      </c>
      <c r="P123" s="26">
        <f t="shared" si="7"/>
        <v>600</v>
      </c>
    </row>
    <row r="124" spans="1:17" ht="14.25" customHeight="1" thickBot="1">
      <c r="A124" s="448" t="s">
        <v>177</v>
      </c>
      <c r="B124" s="437">
        <v>252</v>
      </c>
      <c r="C124" s="438">
        <v>0.41</v>
      </c>
      <c r="D124" s="437">
        <v>0</v>
      </c>
      <c r="E124" s="438">
        <v>0</v>
      </c>
      <c r="F124" s="437">
        <v>0</v>
      </c>
      <c r="G124" s="438">
        <v>0</v>
      </c>
      <c r="H124" s="437">
        <v>252</v>
      </c>
      <c r="I124" s="436">
        <v>0.41</v>
      </c>
      <c r="J124" s="339">
        <v>368.05</v>
      </c>
      <c r="K124" s="339">
        <v>369.3</v>
      </c>
      <c r="L124" s="439">
        <f t="shared" si="8"/>
        <v>-1.25</v>
      </c>
      <c r="M124" s="440">
        <f t="shared" si="9"/>
        <v>-0.338478202003791</v>
      </c>
      <c r="N124" s="73">
        <f>'Margin &amp; Volatility'!B124</f>
        <v>600</v>
      </c>
      <c r="O124" s="26">
        <f t="shared" si="6"/>
        <v>0</v>
      </c>
      <c r="P124" s="26">
        <f t="shared" si="7"/>
        <v>0</v>
      </c>
      <c r="Q124" s="73"/>
    </row>
    <row r="125" spans="2:17" ht="13.5" customHeight="1" hidden="1">
      <c r="B125" s="442">
        <f>SUM(B4:B124)</f>
        <v>559142</v>
      </c>
      <c r="C125" s="443"/>
      <c r="D125" s="442">
        <f>SUM(D4:D124)</f>
        <v>50296</v>
      </c>
      <c r="E125" s="443"/>
      <c r="F125" s="442">
        <f>SUM(F4:F124)</f>
        <v>51465</v>
      </c>
      <c r="G125" s="443"/>
      <c r="H125" s="198">
        <f>B125+D125+F125</f>
        <v>660903</v>
      </c>
      <c r="I125" s="443"/>
      <c r="J125" s="444"/>
      <c r="K125" s="73"/>
      <c r="L125" s="152"/>
      <c r="M125" s="153"/>
      <c r="N125" s="73"/>
      <c r="O125" s="26">
        <f>SUM(O4:O124)</f>
        <v>21832751</v>
      </c>
      <c r="P125" s="26">
        <f>SUM(P4:P124)</f>
        <v>8860355</v>
      </c>
      <c r="Q125" s="73"/>
    </row>
    <row r="126" spans="11:17" ht="14.25" customHeight="1">
      <c r="K126" s="73"/>
      <c r="L126" s="152"/>
      <c r="M126" s="153"/>
      <c r="N126" s="73"/>
      <c r="O126" s="73"/>
      <c r="P126" s="54">
        <f>P125/O125</f>
        <v>0.4058286104211054</v>
      </c>
      <c r="Q126" s="73"/>
    </row>
    <row r="127" spans="11:13" ht="12.75" customHeight="1">
      <c r="K127" s="73"/>
      <c r="L127" s="152"/>
      <c r="M127" s="153"/>
    </row>
  </sheetData>
  <mergeCells count="2">
    <mergeCell ref="B2:I2"/>
    <mergeCell ref="J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53"/>
  <sheetViews>
    <sheetView workbookViewId="0" topLeftCell="A1">
      <selection activeCell="D58" sqref="D58"/>
    </sheetView>
  </sheetViews>
  <sheetFormatPr defaultColWidth="9.140625" defaultRowHeight="12.75"/>
  <cols>
    <col min="1" max="1" width="14.57421875" style="74" customWidth="1"/>
    <col min="2" max="2" width="13.00390625" style="74" customWidth="1"/>
    <col min="3" max="3" width="11.7109375" style="74" customWidth="1"/>
    <col min="4" max="4" width="11.28125" style="74" bestFit="1" customWidth="1"/>
    <col min="5" max="16384" width="9.140625" style="74" customWidth="1"/>
  </cols>
  <sheetData>
    <row r="1" spans="1:5" s="149" customFormat="1" ht="19.5" customHeight="1" thickBot="1">
      <c r="A1" s="491" t="s">
        <v>231</v>
      </c>
      <c r="B1" s="492"/>
      <c r="C1" s="492"/>
      <c r="D1" s="492"/>
      <c r="E1" s="492"/>
    </row>
    <row r="2" spans="1:5" s="73" customFormat="1" ht="14.25" thickBot="1">
      <c r="A2" s="150" t="s">
        <v>130</v>
      </c>
      <c r="B2" s="354" t="s">
        <v>236</v>
      </c>
      <c r="C2" s="34" t="s">
        <v>116</v>
      </c>
      <c r="D2" s="354" t="s">
        <v>141</v>
      </c>
      <c r="E2" s="258" t="s">
        <v>239</v>
      </c>
    </row>
    <row r="3" spans="1:5" s="73" customFormat="1" ht="13.5">
      <c r="A3" s="358" t="s">
        <v>235</v>
      </c>
      <c r="B3" s="211">
        <f>'Margin &amp; Volatility'!$B$6</f>
        <v>100</v>
      </c>
      <c r="C3" s="356">
        <f>Basis!B5</f>
        <v>3075.85</v>
      </c>
      <c r="D3" s="359">
        <f>Basis!C5</f>
        <v>3039.45</v>
      </c>
      <c r="E3" s="295">
        <f>'Margin &amp; Volatility'!$G$6</f>
        <v>46046.55</v>
      </c>
    </row>
    <row r="4" spans="1:5" s="73" customFormat="1" ht="13.5">
      <c r="A4" s="254" t="s">
        <v>152</v>
      </c>
      <c r="B4" s="211">
        <f>'Margin &amp; Volatility'!$B$7</f>
        <v>200</v>
      </c>
      <c r="C4" s="360">
        <f>Volume!J7</f>
        <v>2509.3</v>
      </c>
      <c r="D4" s="361">
        <f>Basis!C6</f>
        <v>2457.6</v>
      </c>
      <c r="E4" s="296">
        <f>'Margin &amp; Volatility'!$G$7</f>
        <v>108317</v>
      </c>
    </row>
    <row r="5" spans="1:5" s="73" customFormat="1" ht="13.5">
      <c r="A5" s="254" t="s">
        <v>0</v>
      </c>
      <c r="B5" s="211">
        <f>'Margin &amp; Volatility'!$B$8</f>
        <v>750</v>
      </c>
      <c r="C5" s="360">
        <f>Volume!J8</f>
        <v>793.35</v>
      </c>
      <c r="D5" s="361">
        <f>Basis!C7</f>
        <v>794.7</v>
      </c>
      <c r="E5" s="392">
        <f>'Margin &amp; Volatility'!G8</f>
        <v>130033.125</v>
      </c>
    </row>
    <row r="6" spans="1:5" s="73" customFormat="1" ht="13.5">
      <c r="A6" s="254" t="s">
        <v>16</v>
      </c>
      <c r="B6" s="211">
        <f>'Margin &amp; Volatility'!B15</f>
        <v>200</v>
      </c>
      <c r="C6" s="360">
        <f>Volume!J15</f>
        <v>2743.1</v>
      </c>
      <c r="D6" s="361">
        <f>Basis!C14</f>
        <v>2717.65</v>
      </c>
      <c r="E6" s="296">
        <f>'Margin &amp; Volatility'!G15</f>
        <v>123965</v>
      </c>
    </row>
    <row r="7" spans="1:5" s="15" customFormat="1" ht="13.5">
      <c r="A7" s="254" t="s">
        <v>257</v>
      </c>
      <c r="B7" s="211">
        <f>'Margin &amp; Volatility'!B20</f>
        <v>1000</v>
      </c>
      <c r="C7" s="360">
        <f>Volume!J20</f>
        <v>371</v>
      </c>
      <c r="D7" s="361">
        <f>Basis!C19</f>
        <v>369.45</v>
      </c>
      <c r="E7" s="393">
        <f>'Margin &amp; Volatility'!G20</f>
        <v>73200</v>
      </c>
    </row>
    <row r="8" spans="1:5" s="73" customFormat="1" ht="13.5">
      <c r="A8" s="254" t="s">
        <v>1</v>
      </c>
      <c r="B8" s="211">
        <f>'Margin &amp; Volatility'!B21</f>
        <v>300</v>
      </c>
      <c r="C8" s="360">
        <f>Volume!J21</f>
        <v>1891.1</v>
      </c>
      <c r="D8" s="361">
        <f>Basis!C20</f>
        <v>1870.15</v>
      </c>
      <c r="E8" s="296">
        <f>'Margin &amp; Volatility'!G21</f>
        <v>135094.5</v>
      </c>
    </row>
    <row r="9" spans="1:5" s="73" customFormat="1" ht="13.5">
      <c r="A9" s="254" t="s">
        <v>2</v>
      </c>
      <c r="B9" s="211">
        <f>'Margin &amp; Volatility'!B24</f>
        <v>550</v>
      </c>
      <c r="C9" s="360">
        <f>Volume!J24</f>
        <v>337.65</v>
      </c>
      <c r="D9" s="361">
        <f>Basis!C23</f>
        <v>328.85</v>
      </c>
      <c r="E9" s="296">
        <f>'Margin &amp; Volatility'!G24</f>
        <v>37736.875</v>
      </c>
    </row>
    <row r="10" spans="1:5" s="73" customFormat="1" ht="13.5">
      <c r="A10" s="254" t="s">
        <v>3</v>
      </c>
      <c r="B10" s="211">
        <f>'Margin &amp; Volatility'!B30</f>
        <v>2500</v>
      </c>
      <c r="C10" s="360">
        <f>Volume!J30</f>
        <v>210.9</v>
      </c>
      <c r="D10" s="361">
        <f>Basis!C29</f>
        <v>210.8</v>
      </c>
      <c r="E10" s="296">
        <f>'Margin &amp; Volatility'!G30</f>
        <v>104862.5</v>
      </c>
    </row>
    <row r="11" spans="1:5" s="73" customFormat="1" ht="13.5">
      <c r="A11" s="254" t="s">
        <v>159</v>
      </c>
      <c r="B11" s="211">
        <f>'Margin &amp; Volatility'!B35</f>
        <v>3600</v>
      </c>
      <c r="C11" s="360">
        <f>Volume!J35</f>
        <v>137.15</v>
      </c>
      <c r="D11" s="361">
        <f>Basis!C34</f>
        <v>135</v>
      </c>
      <c r="E11" s="296">
        <f>'Margin &amp; Volatility'!G35</f>
        <v>126063</v>
      </c>
    </row>
    <row r="12" spans="1:5" s="73" customFormat="1" ht="13.5">
      <c r="A12" s="254" t="s">
        <v>28</v>
      </c>
      <c r="B12" s="211">
        <f>'Margin &amp; Volatility'!B37</f>
        <v>400</v>
      </c>
      <c r="C12" s="360">
        <f>Volume!J37</f>
        <v>1301.55</v>
      </c>
      <c r="D12" s="361">
        <f>Basis!C36</f>
        <v>1292.65</v>
      </c>
      <c r="E12" s="296">
        <f>'Margin &amp; Volatility'!G37</f>
        <v>112199</v>
      </c>
    </row>
    <row r="13" spans="1:5" s="73" customFormat="1" ht="13.5">
      <c r="A13" s="254" t="s">
        <v>105</v>
      </c>
      <c r="B13" s="211">
        <f>'Margin &amp; Volatility'!B41</f>
        <v>1500</v>
      </c>
      <c r="C13" s="360">
        <f>Volume!J41</f>
        <v>246.6</v>
      </c>
      <c r="D13" s="361">
        <f>Basis!C40</f>
        <v>236.45</v>
      </c>
      <c r="E13" s="296">
        <f>'Margin &amp; Volatility'!G41</f>
        <v>79620</v>
      </c>
    </row>
    <row r="14" spans="1:5" s="73" customFormat="1" ht="13.5">
      <c r="A14" s="254" t="s">
        <v>161</v>
      </c>
      <c r="B14" s="211">
        <f>'Margin &amp; Volatility'!B43</f>
        <v>300</v>
      </c>
      <c r="C14" s="360">
        <f>Volume!J43</f>
        <v>1026</v>
      </c>
      <c r="D14" s="361">
        <f>Basis!C42</f>
        <v>1002.75</v>
      </c>
      <c r="E14" s="296">
        <f>'Margin &amp; Volatility'!G43</f>
        <v>72180</v>
      </c>
    </row>
    <row r="15" spans="1:5" s="73" customFormat="1" ht="13.5">
      <c r="A15" s="254" t="s">
        <v>35</v>
      </c>
      <c r="B15" s="211">
        <f>'Margin &amp; Volatility'!B45</f>
        <v>175</v>
      </c>
      <c r="C15" s="360">
        <f>Volume!J45</f>
        <v>1901.45</v>
      </c>
      <c r="D15" s="361">
        <f>Basis!C44</f>
        <v>1880.65</v>
      </c>
      <c r="E15" s="296">
        <f>'Margin &amp; Volatility'!G44</f>
        <v>72791.25</v>
      </c>
    </row>
    <row r="16" spans="1:5" s="73" customFormat="1" ht="13.5">
      <c r="A16" s="254" t="s">
        <v>29</v>
      </c>
      <c r="B16" s="211">
        <f>'Margin &amp; Volatility'!B46</f>
        <v>4125</v>
      </c>
      <c r="C16" s="360">
        <f>Volume!J46</f>
        <v>100.15</v>
      </c>
      <c r="D16" s="361">
        <f>Basis!C45</f>
        <v>100.3</v>
      </c>
      <c r="E16" s="296">
        <f>'Margin &amp; Volatility'!G46</f>
        <v>83768.4375</v>
      </c>
    </row>
    <row r="17" spans="1:5" s="73" customFormat="1" ht="13.5">
      <c r="A17" s="254" t="s">
        <v>48</v>
      </c>
      <c r="B17" s="211">
        <f>'Margin &amp; Volatility'!B47</f>
        <v>650</v>
      </c>
      <c r="C17" s="360">
        <f>Volume!J47</f>
        <v>488.45</v>
      </c>
      <c r="D17" s="361">
        <f>Basis!C46</f>
        <v>485.55</v>
      </c>
      <c r="E17" s="296">
        <f>'Margin &amp; Volatility'!G47</f>
        <v>72047.625</v>
      </c>
    </row>
    <row r="18" spans="1:5" s="73" customFormat="1" ht="13.5">
      <c r="A18" s="254" t="s">
        <v>4</v>
      </c>
      <c r="B18" s="211">
        <f>'Margin &amp; Volatility'!B48</f>
        <v>300</v>
      </c>
      <c r="C18" s="360">
        <f>Volume!J48</f>
        <v>1166.5</v>
      </c>
      <c r="D18" s="361">
        <f>Basis!C47</f>
        <v>1160.65</v>
      </c>
      <c r="E18" s="296">
        <f>'Margin &amp; Volatility'!G48</f>
        <v>93130.5</v>
      </c>
    </row>
    <row r="19" spans="1:5" s="73" customFormat="1" ht="13.5">
      <c r="A19" s="254" t="s">
        <v>95</v>
      </c>
      <c r="B19" s="211">
        <f>'Margin &amp; Volatility'!B49</f>
        <v>400</v>
      </c>
      <c r="C19" s="360">
        <f>Volume!J49</f>
        <v>779.3</v>
      </c>
      <c r="D19" s="361">
        <f>Basis!C48</f>
        <v>772.9</v>
      </c>
      <c r="E19" s="296">
        <f>'Margin &amp; Volatility'!G49</f>
        <v>63970</v>
      </c>
    </row>
    <row r="20" spans="1:5" s="73" customFormat="1" ht="13.5">
      <c r="A20" s="254" t="s">
        <v>47</v>
      </c>
      <c r="B20" s="211">
        <f>'Margin &amp; Volatility'!B50</f>
        <v>400</v>
      </c>
      <c r="C20" s="360">
        <f>Volume!J50</f>
        <v>748.15</v>
      </c>
      <c r="D20" s="361">
        <f>Basis!C49</f>
        <v>725.4</v>
      </c>
      <c r="E20" s="296">
        <f>'Margin &amp; Volatility'!G50</f>
        <v>63623</v>
      </c>
    </row>
    <row r="21" spans="1:5" s="73" customFormat="1" ht="13.5">
      <c r="A21" s="254" t="s">
        <v>5</v>
      </c>
      <c r="B21" s="211">
        <f>'Margin &amp; Volatility'!B51</f>
        <v>1595</v>
      </c>
      <c r="C21" s="360">
        <f>Volume!J51</f>
        <v>168.6</v>
      </c>
      <c r="D21" s="361">
        <f>Basis!C50</f>
        <v>166.25</v>
      </c>
      <c r="E21" s="296">
        <f>'Margin &amp; Volatility'!G51</f>
        <v>67181.4</v>
      </c>
    </row>
    <row r="22" spans="1:5" s="73" customFormat="1" ht="13.5">
      <c r="A22" s="254" t="s">
        <v>17</v>
      </c>
      <c r="B22" s="211">
        <f>'Margin &amp; Volatility'!B52</f>
        <v>2000</v>
      </c>
      <c r="C22" s="360">
        <f>Volume!J52</f>
        <v>237.7</v>
      </c>
      <c r="D22" s="361">
        <f>Basis!C51</f>
        <v>234.55</v>
      </c>
      <c r="E22" s="296">
        <f>'Margin &amp; Volatility'!G52</f>
        <v>117910</v>
      </c>
    </row>
    <row r="23" spans="1:5" s="73" customFormat="1" ht="13.5">
      <c r="A23" s="254" t="s">
        <v>18</v>
      </c>
      <c r="B23" s="211">
        <f>'Margin &amp; Volatility'!B53</f>
        <v>650</v>
      </c>
      <c r="C23" s="360">
        <f>Volume!J53</f>
        <v>223.9</v>
      </c>
      <c r="D23" s="361">
        <f>Basis!C52</f>
        <v>223.4</v>
      </c>
      <c r="E23" s="296">
        <f>'Margin &amp; Volatility'!G53</f>
        <v>38002.25</v>
      </c>
    </row>
    <row r="24" spans="1:5" s="73" customFormat="1" ht="13.5">
      <c r="A24" s="254" t="s">
        <v>49</v>
      </c>
      <c r="B24" s="211">
        <f>'Margin &amp; Volatility'!B55</f>
        <v>700</v>
      </c>
      <c r="C24" s="360">
        <f>Volume!J55</f>
        <v>498.95</v>
      </c>
      <c r="D24" s="361">
        <f>Basis!C54</f>
        <v>482.8</v>
      </c>
      <c r="E24" s="296">
        <f>'Margin &amp; Volatility'!G55</f>
        <v>64251.25</v>
      </c>
    </row>
    <row r="25" spans="1:5" s="73" customFormat="1" ht="13.5">
      <c r="A25" s="254" t="s">
        <v>30</v>
      </c>
      <c r="B25" s="211">
        <f>'Margin &amp; Volatility'!B62</f>
        <v>100</v>
      </c>
      <c r="C25" s="360">
        <f>Volume!J62</f>
        <v>3105</v>
      </c>
      <c r="D25" s="361">
        <f>Basis!C61</f>
        <v>3091.5</v>
      </c>
      <c r="E25" s="296">
        <f>'Margin &amp; Volatility'!G62</f>
        <v>57403</v>
      </c>
    </row>
    <row r="26" spans="1:5" s="73" customFormat="1" ht="13.5">
      <c r="A26" s="254" t="s">
        <v>50</v>
      </c>
      <c r="B26" s="211">
        <f>'Margin &amp; Volatility'!B65</f>
        <v>2200</v>
      </c>
      <c r="C26" s="360">
        <f>Basis!B64</f>
        <v>249.6</v>
      </c>
      <c r="D26" s="361">
        <f>Basis!C64</f>
        <v>250.15</v>
      </c>
      <c r="E26" s="296">
        <f>'Margin &amp; Volatility'!G65</f>
        <v>144716</v>
      </c>
    </row>
    <row r="27" spans="1:5" s="73" customFormat="1" ht="13.5">
      <c r="A27" s="254" t="s">
        <v>6</v>
      </c>
      <c r="B27" s="211">
        <f>'Margin &amp; Volatility'!B66</f>
        <v>2250</v>
      </c>
      <c r="C27" s="360">
        <f>Volume!J66</f>
        <v>175.1</v>
      </c>
      <c r="D27" s="361">
        <f>Basis!C65</f>
        <v>171.9</v>
      </c>
      <c r="E27" s="296">
        <f>'Margin &amp; Volatility'!G66</f>
        <v>86028.75</v>
      </c>
    </row>
    <row r="28" spans="1:5" s="73" customFormat="1" ht="13.5">
      <c r="A28" s="254" t="s">
        <v>150</v>
      </c>
      <c r="B28" s="211">
        <f>'Margin &amp; Volatility'!B69</f>
        <v>200</v>
      </c>
      <c r="C28" s="360">
        <f>Volume!J69</f>
        <v>554.5</v>
      </c>
      <c r="D28" s="361">
        <f>Basis!C68</f>
        <v>551.65</v>
      </c>
      <c r="E28" s="296">
        <f>'Margin &amp; Volatility'!G69</f>
        <v>26547</v>
      </c>
    </row>
    <row r="29" spans="1:5" s="73" customFormat="1" ht="13.5">
      <c r="A29" s="254" t="s">
        <v>232</v>
      </c>
      <c r="B29" s="211">
        <v>0</v>
      </c>
      <c r="C29" s="360">
        <v>0</v>
      </c>
      <c r="D29" s="361">
        <v>0</v>
      </c>
      <c r="E29" s="394"/>
    </row>
    <row r="30" spans="1:5" s="73" customFormat="1" ht="13.5">
      <c r="A30" s="254" t="s">
        <v>7</v>
      </c>
      <c r="B30" s="211">
        <f>'Margin &amp; Volatility'!B75</f>
        <v>1250</v>
      </c>
      <c r="C30" s="360">
        <f>Volume!J75</f>
        <v>598.45</v>
      </c>
      <c r="D30" s="361">
        <f>Basis!C74</f>
        <v>595.4</v>
      </c>
      <c r="E30" s="296">
        <f>'Margin &amp; Volatility'!G75</f>
        <v>161540.625</v>
      </c>
    </row>
    <row r="31" spans="1:5" s="73" customFormat="1" ht="13.5">
      <c r="A31" s="254" t="s">
        <v>60</v>
      </c>
      <c r="B31" s="211">
        <f>'Margin &amp; Volatility'!B77</f>
        <v>800</v>
      </c>
      <c r="C31" s="360">
        <f>Volume!J77</f>
        <v>781.1</v>
      </c>
      <c r="D31" s="361">
        <f>Basis!C76</f>
        <v>772.45</v>
      </c>
      <c r="E31" s="296">
        <f>'Margin &amp; Volatility'!G77</f>
        <v>150500</v>
      </c>
    </row>
    <row r="32" spans="1:5" s="73" customFormat="1" ht="13.5">
      <c r="A32" s="254" t="s">
        <v>8</v>
      </c>
      <c r="B32" s="211">
        <f>'Margin &amp; Volatility'!B81</f>
        <v>1600</v>
      </c>
      <c r="C32" s="360">
        <f>Volume!J81</f>
        <v>146.25</v>
      </c>
      <c r="D32" s="361">
        <f>Basis!C80</f>
        <v>146.6</v>
      </c>
      <c r="E32" s="296">
        <f>'Margin &amp; Volatility'!G81</f>
        <v>63988</v>
      </c>
    </row>
    <row r="33" spans="1:5" s="73" customFormat="1" ht="13.5">
      <c r="A33" s="254" t="s">
        <v>51</v>
      </c>
      <c r="B33" s="211">
        <f>'Margin &amp; Volatility'!B83</f>
        <v>1150</v>
      </c>
      <c r="C33" s="360">
        <f>Volume!J83</f>
        <v>212.9</v>
      </c>
      <c r="D33" s="361">
        <f>Basis!C82</f>
        <v>203.05</v>
      </c>
      <c r="E33" s="296">
        <f>'Margin &amp; Volatility'!G83</f>
        <v>67452.1345</v>
      </c>
    </row>
    <row r="34" spans="1:5" s="73" customFormat="1" ht="13.5">
      <c r="A34" s="254" t="s">
        <v>52</v>
      </c>
      <c r="B34" s="211">
        <f>'Margin &amp; Volatility'!B88</f>
        <v>300</v>
      </c>
      <c r="C34" s="360">
        <f>Volume!J88</f>
        <v>1088</v>
      </c>
      <c r="D34" s="361">
        <f>Basis!C87</f>
        <v>1078.3</v>
      </c>
      <c r="E34" s="296">
        <f>'Margin &amp; Volatility'!G88</f>
        <v>67038</v>
      </c>
    </row>
    <row r="35" spans="1:5" s="73" customFormat="1" ht="13.5">
      <c r="A35" s="254" t="s">
        <v>96</v>
      </c>
      <c r="B35" s="211">
        <f>'Margin &amp; Volatility'!B90</f>
        <v>600</v>
      </c>
      <c r="C35" s="360">
        <f>Volume!J90</f>
        <v>165.8</v>
      </c>
      <c r="D35" s="361">
        <f>Basis!C89</f>
        <v>166.3</v>
      </c>
      <c r="E35" s="296">
        <f>'Margin &amp; Volatility'!G90</f>
        <v>21876</v>
      </c>
    </row>
    <row r="36" spans="1:5" s="73" customFormat="1" ht="13.5">
      <c r="A36" s="254" t="s">
        <v>97</v>
      </c>
      <c r="B36" s="211">
        <f>'Margin &amp; Volatility'!B92</f>
        <v>600</v>
      </c>
      <c r="C36" s="360">
        <f>Volume!J92</f>
        <v>326.3</v>
      </c>
      <c r="D36" s="361">
        <f>Basis!C91</f>
        <v>326.75</v>
      </c>
      <c r="E36" s="296">
        <f>'Margin &amp; Volatility'!G92</f>
        <v>41787</v>
      </c>
    </row>
    <row r="37" spans="1:5" s="73" customFormat="1" ht="13.5">
      <c r="A37" s="254" t="s">
        <v>31</v>
      </c>
      <c r="B37" s="211">
        <f>'Margin &amp; Volatility'!B95</f>
        <v>400</v>
      </c>
      <c r="C37" s="360">
        <f>Volume!J95</f>
        <v>346.85</v>
      </c>
      <c r="D37" s="361">
        <f>Basis!C94</f>
        <v>347.45</v>
      </c>
      <c r="E37" s="296">
        <f>'Margin &amp; Volatility'!G95</f>
        <v>28313</v>
      </c>
    </row>
    <row r="38" spans="1:5" s="73" customFormat="1" ht="13.5">
      <c r="A38" s="254" t="s">
        <v>115</v>
      </c>
      <c r="B38" s="211">
        <f>'Margin &amp; Volatility'!B96</f>
        <v>550</v>
      </c>
      <c r="C38" s="360">
        <f>Volume!J96</f>
        <v>453.25</v>
      </c>
      <c r="D38" s="361">
        <f>Basis!C95</f>
        <v>449.25</v>
      </c>
      <c r="E38" s="393">
        <f>'Margin &amp; Volatility'!G96</f>
        <v>57333.375</v>
      </c>
    </row>
    <row r="39" spans="1:5" s="73" customFormat="1" ht="13.5">
      <c r="A39" s="254" t="s">
        <v>32</v>
      </c>
      <c r="B39" s="211">
        <f>'Margin &amp; Volatility'!B98</f>
        <v>600</v>
      </c>
      <c r="C39" s="360">
        <f>Volume!J98</f>
        <v>1031.6</v>
      </c>
      <c r="D39" s="361">
        <f>Basis!C97</f>
        <v>1034.85</v>
      </c>
      <c r="E39" s="296">
        <f>'Margin &amp; Volatility'!G98</f>
        <v>132198</v>
      </c>
    </row>
    <row r="40" spans="1:5" s="73" customFormat="1" ht="13.5">
      <c r="A40" s="254" t="s">
        <v>234</v>
      </c>
      <c r="B40" s="211">
        <v>0</v>
      </c>
      <c r="C40" s="360">
        <v>0</v>
      </c>
      <c r="D40" s="361">
        <v>0</v>
      </c>
      <c r="E40" s="394"/>
    </row>
    <row r="41" spans="1:5" s="73" customFormat="1" ht="13.5">
      <c r="A41" s="254" t="s">
        <v>33</v>
      </c>
      <c r="B41" s="211">
        <f>'Margin &amp; Volatility'!B100</f>
        <v>600</v>
      </c>
      <c r="C41" s="360">
        <f>Volume!J100</f>
        <v>691.75</v>
      </c>
      <c r="D41" s="361">
        <f>Basis!C99</f>
        <v>691</v>
      </c>
      <c r="E41" s="296">
        <f>'Margin &amp; Volatility'!G100</f>
        <v>88066.5</v>
      </c>
    </row>
    <row r="42" spans="1:5" s="73" customFormat="1" ht="13.5">
      <c r="A42" s="254" t="s">
        <v>19</v>
      </c>
      <c r="B42" s="211">
        <f>'Margin &amp; Volatility'!B101</f>
        <v>500</v>
      </c>
      <c r="C42" s="360">
        <f>Volume!J101</f>
        <v>721.75</v>
      </c>
      <c r="D42" s="361">
        <f>Basis!C100</f>
        <v>723.3</v>
      </c>
      <c r="E42" s="296">
        <f>'Margin &amp; Volatility'!G101</f>
        <v>64513.75</v>
      </c>
    </row>
    <row r="43" spans="1:5" s="73" customFormat="1" ht="13.5">
      <c r="A43" s="254" t="s">
        <v>252</v>
      </c>
      <c r="B43" s="211">
        <f>'Margin &amp; Volatility'!B103</f>
        <v>750</v>
      </c>
      <c r="C43" s="360">
        <f>Volume!J103</f>
        <v>881.25</v>
      </c>
      <c r="D43" s="361">
        <f>Basis!C102</f>
        <v>874.75</v>
      </c>
      <c r="E43" s="296">
        <f>'Margin &amp; Volatility'!G103</f>
        <v>185829.375</v>
      </c>
    </row>
    <row r="44" spans="1:5" s="73" customFormat="1" ht="13.5">
      <c r="A44" s="254" t="s">
        <v>172</v>
      </c>
      <c r="B44" s="211">
        <f>'Margin &amp; Volatility'!B107</f>
        <v>450</v>
      </c>
      <c r="C44" s="360">
        <f>Volume!J107</f>
        <v>744.2</v>
      </c>
      <c r="D44" s="361">
        <f>Basis!C106</f>
        <v>731</v>
      </c>
      <c r="E44" s="296">
        <f>'Margin &amp; Volatility'!G107</f>
        <v>63040.5</v>
      </c>
    </row>
    <row r="45" spans="1:5" s="73" customFormat="1" ht="13.5">
      <c r="A45" s="254" t="s">
        <v>253</v>
      </c>
      <c r="B45" s="211">
        <f>'Margin &amp; Volatility'!B109</f>
        <v>400</v>
      </c>
      <c r="C45" s="360">
        <f>Volume!J109</f>
        <v>1068.3</v>
      </c>
      <c r="D45" s="361">
        <f>Basis!C108</f>
        <v>1064.05</v>
      </c>
      <c r="E45" s="296">
        <f>'Margin &amp; Volatility'!G109</f>
        <v>140178</v>
      </c>
    </row>
    <row r="46" spans="1:5" s="73" customFormat="1" ht="13.5">
      <c r="A46" s="254" t="s">
        <v>111</v>
      </c>
      <c r="B46" s="211">
        <f>'Margin &amp; Volatility'!B112</f>
        <v>825</v>
      </c>
      <c r="C46" s="360">
        <f>Volume!J112</f>
        <v>770.8</v>
      </c>
      <c r="D46" s="361">
        <f>Basis!C111</f>
        <v>766.1</v>
      </c>
      <c r="E46" s="296">
        <f>'Margin &amp; Volatility'!G112</f>
        <v>145662</v>
      </c>
    </row>
    <row r="47" spans="1:5" s="73" customFormat="1" ht="13.5">
      <c r="A47" s="254" t="s">
        <v>34</v>
      </c>
      <c r="B47" s="211">
        <f>'Margin &amp; Volatility'!B113</f>
        <v>800</v>
      </c>
      <c r="C47" s="360">
        <f>Volume!J113</f>
        <v>473.4</v>
      </c>
      <c r="D47" s="361">
        <f>Basis!C112</f>
        <v>456.1</v>
      </c>
      <c r="E47" s="296">
        <f>'Margin &amp; Volatility'!G113</f>
        <v>82600</v>
      </c>
    </row>
    <row r="48" spans="1:5" s="73" customFormat="1" ht="13.5">
      <c r="A48" s="254" t="s">
        <v>207</v>
      </c>
      <c r="B48" s="211">
        <f>'Margin &amp; Volatility'!B114</f>
        <v>675</v>
      </c>
      <c r="C48" s="360">
        <f>Volume!J114</f>
        <v>522.9</v>
      </c>
      <c r="D48" s="361">
        <f>Basis!C113</f>
        <v>519.6</v>
      </c>
      <c r="E48" s="296">
        <f>'Margin &amp; Volatility'!G114</f>
        <v>107017.875</v>
      </c>
    </row>
    <row r="49" spans="1:5" s="73" customFormat="1" ht="13.5">
      <c r="A49" s="254" t="s">
        <v>23</v>
      </c>
      <c r="B49" s="211">
        <f>'Margin &amp; Volatility'!B115</f>
        <v>550</v>
      </c>
      <c r="C49" s="360">
        <f>Volume!J115</f>
        <v>762</v>
      </c>
      <c r="D49" s="361">
        <f>Basis!C114</f>
        <v>744.35</v>
      </c>
      <c r="E49" s="296">
        <f>'Margin &amp; Volatility'!G115</f>
        <v>92383.5</v>
      </c>
    </row>
    <row r="50" spans="1:5" ht="13.5">
      <c r="A50" s="254" t="s">
        <v>136</v>
      </c>
      <c r="B50" s="211">
        <f>'Margin &amp; Volatility'!B116</f>
        <v>250</v>
      </c>
      <c r="C50" s="360">
        <f>Volume!J116</f>
        <v>1746.7</v>
      </c>
      <c r="D50" s="361">
        <f>Basis!C115</f>
        <v>1731.85</v>
      </c>
      <c r="E50" s="395">
        <f>'Margin &amp; Volatility'!G116</f>
        <v>88481.25</v>
      </c>
    </row>
    <row r="51" spans="1:5" ht="13.5">
      <c r="A51" s="254" t="s">
        <v>176</v>
      </c>
      <c r="B51" s="211">
        <f>'Margin &amp; Volatility'!B122</f>
        <v>1050</v>
      </c>
      <c r="C51" s="360">
        <f>Volume!J122</f>
        <v>390.1</v>
      </c>
      <c r="D51" s="361">
        <f>Basis!C121</f>
        <v>390.75</v>
      </c>
      <c r="E51" s="395">
        <f>'Margin &amp; Volatility'!G122</f>
        <v>126010.7625</v>
      </c>
    </row>
    <row r="52" spans="1:5" ht="13.5">
      <c r="A52" s="254" t="s">
        <v>54</v>
      </c>
      <c r="B52" s="211">
        <f>'Margin &amp; Volatility'!B123</f>
        <v>600</v>
      </c>
      <c r="C52" s="360">
        <f>Volume!J123</f>
        <v>468.85</v>
      </c>
      <c r="D52" s="361">
        <f>Basis!C122</f>
        <v>465.2</v>
      </c>
      <c r="E52" s="395">
        <f>'Margin &amp; Volatility'!G123</f>
        <v>66091.5</v>
      </c>
    </row>
    <row r="53" spans="1:5" ht="14.25" thickBot="1">
      <c r="A53" s="254" t="s">
        <v>233</v>
      </c>
      <c r="B53" s="212">
        <v>0</v>
      </c>
      <c r="C53" s="191">
        <v>0</v>
      </c>
      <c r="D53" s="362">
        <v>0</v>
      </c>
      <c r="E53" s="396"/>
    </row>
  </sheetData>
  <mergeCells count="1">
    <mergeCell ref="A1:E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C167"/>
  <sheetViews>
    <sheetView workbookViewId="0" topLeftCell="A1">
      <selection activeCell="K146" sqref="K146"/>
    </sheetView>
  </sheetViews>
  <sheetFormatPr defaultColWidth="9.140625" defaultRowHeight="12.75"/>
  <cols>
    <col min="1" max="1" width="14.8515625" style="4" customWidth="1"/>
    <col min="2" max="2" width="11.57421875" style="7" customWidth="1"/>
    <col min="3" max="3" width="10.421875" style="7" customWidth="1"/>
    <col min="4" max="5" width="10.7109375" style="172" customWidth="1"/>
    <col min="6" max="6" width="10.57421875" style="64" bestFit="1" customWidth="1"/>
    <col min="7" max="7" width="9.8515625" style="7" customWidth="1"/>
    <col min="8" max="8" width="9.28125" style="63" bestFit="1" customWidth="1"/>
    <col min="9" max="9" width="10.57421875" style="7" bestFit="1" customWidth="1"/>
    <col min="10" max="10" width="8.7109375" style="7" customWidth="1"/>
    <col min="11" max="11" width="9.8515625" style="63" customWidth="1"/>
    <col min="12" max="12" width="12.7109375" style="64" customWidth="1"/>
    <col min="13" max="13" width="11.421875" style="7" customWidth="1"/>
    <col min="14" max="14" width="8.421875" style="63" customWidth="1"/>
    <col min="15" max="15" width="10.57421875" style="4" customWidth="1"/>
    <col min="16" max="16" width="11.7109375" style="4" customWidth="1"/>
    <col min="17" max="17" width="11.140625" style="4" hidden="1" customWidth="1"/>
    <col min="18" max="18" width="14.140625" style="4" hidden="1" customWidth="1"/>
    <col min="19" max="19" width="12.00390625" style="4" hidden="1" customWidth="1"/>
    <col min="20" max="20" width="13.140625" style="4" hidden="1" customWidth="1"/>
    <col min="21" max="21" width="15.00390625" style="65" hidden="1" customWidth="1"/>
    <col min="22" max="22" width="12.140625" style="4" hidden="1" customWidth="1"/>
    <col min="23" max="23" width="10.8515625" style="4" hidden="1" customWidth="1"/>
    <col min="24" max="24" width="10.421875" style="4" hidden="1" customWidth="1"/>
    <col min="25" max="25" width="10.7109375" style="4" hidden="1" customWidth="1"/>
    <col min="26" max="26" width="9.7109375" style="4" hidden="1" customWidth="1"/>
    <col min="27" max="27" width="8.7109375" style="3" customWidth="1"/>
    <col min="28" max="28" width="9.140625" style="64" customWidth="1"/>
    <col min="29" max="16384" width="9.140625" style="4" customWidth="1"/>
  </cols>
  <sheetData>
    <row r="1" spans="1:28" s="68" customFormat="1" ht="23.25" customHeight="1" thickBot="1">
      <c r="A1" s="469" t="s">
        <v>211</v>
      </c>
      <c r="B1" s="470"/>
      <c r="C1" s="470"/>
      <c r="D1" s="470"/>
      <c r="E1" s="470"/>
      <c r="F1" s="470"/>
      <c r="G1" s="470"/>
      <c r="H1" s="470"/>
      <c r="I1" s="470"/>
      <c r="J1" s="470"/>
      <c r="K1" s="471"/>
      <c r="L1" s="173"/>
      <c r="M1" s="120"/>
      <c r="N1" s="66"/>
      <c r="O1" s="3"/>
      <c r="P1" s="115"/>
      <c r="Q1" s="116"/>
      <c r="R1" s="73"/>
      <c r="S1" s="110"/>
      <c r="T1" s="110"/>
      <c r="U1" s="110"/>
      <c r="V1" s="110"/>
      <c r="W1" s="110"/>
      <c r="X1" s="110"/>
      <c r="Y1" s="110"/>
      <c r="Z1" s="110"/>
      <c r="AA1" s="110"/>
      <c r="AB1" s="79"/>
    </row>
    <row r="2" spans="1:28" s="62" customFormat="1" ht="16.5" customHeight="1" thickBot="1">
      <c r="A2" s="150"/>
      <c r="B2" s="493" t="s">
        <v>75</v>
      </c>
      <c r="C2" s="494"/>
      <c r="D2" s="494"/>
      <c r="E2" s="495"/>
      <c r="F2" s="478" t="s">
        <v>208</v>
      </c>
      <c r="G2" s="479"/>
      <c r="H2" s="480"/>
      <c r="I2" s="478" t="s">
        <v>209</v>
      </c>
      <c r="J2" s="479"/>
      <c r="K2" s="480"/>
      <c r="L2" s="2"/>
      <c r="M2" s="6"/>
      <c r="N2" s="66"/>
      <c r="O2" s="3"/>
      <c r="P2" s="115"/>
      <c r="Q2" s="116"/>
      <c r="R2" s="73"/>
      <c r="S2" s="110"/>
      <c r="T2" s="110"/>
      <c r="U2" s="117"/>
      <c r="V2" s="110"/>
      <c r="W2" s="110"/>
      <c r="X2" s="110"/>
      <c r="Y2" s="110"/>
      <c r="Z2" s="110"/>
      <c r="AA2" s="110"/>
      <c r="AB2" s="80"/>
    </row>
    <row r="3" spans="1:28" s="62" customFormat="1" ht="15.75" thickBot="1">
      <c r="A3" s="30" t="s">
        <v>61</v>
      </c>
      <c r="B3" s="234" t="s">
        <v>103</v>
      </c>
      <c r="C3" s="235" t="s">
        <v>210</v>
      </c>
      <c r="D3" s="236" t="s">
        <v>27</v>
      </c>
      <c r="E3" s="237" t="s">
        <v>210</v>
      </c>
      <c r="F3" s="175" t="s">
        <v>123</v>
      </c>
      <c r="G3" s="342" t="s">
        <v>14</v>
      </c>
      <c r="H3" s="340" t="s">
        <v>62</v>
      </c>
      <c r="I3" s="341" t="s">
        <v>123</v>
      </c>
      <c r="J3" s="342" t="s">
        <v>14</v>
      </c>
      <c r="K3" s="340" t="s">
        <v>62</v>
      </c>
      <c r="L3" s="2"/>
      <c r="M3" s="6"/>
      <c r="N3" s="66"/>
      <c r="O3" s="3"/>
      <c r="P3" s="3"/>
      <c r="Q3" s="3"/>
      <c r="R3" s="3"/>
      <c r="S3" s="2"/>
      <c r="T3" s="2"/>
      <c r="U3" s="84"/>
      <c r="V3" s="3"/>
      <c r="W3" s="3"/>
      <c r="X3" s="3"/>
      <c r="Y3" s="3"/>
      <c r="Z3" s="3"/>
      <c r="AA3" s="3"/>
      <c r="AB3" s="80"/>
    </row>
    <row r="4" spans="1:29" s="62" customFormat="1" ht="15">
      <c r="A4" s="108" t="s">
        <v>204</v>
      </c>
      <c r="B4" s="192">
        <f>'Open Int.'!E4</f>
        <v>0</v>
      </c>
      <c r="C4" s="227">
        <f>'Open Int.'!F4</f>
        <v>0</v>
      </c>
      <c r="D4" s="229">
        <f>'Open Int.'!H4</f>
        <v>0</v>
      </c>
      <c r="E4" s="161">
        <f>'Open Int.'!I4</f>
        <v>0</v>
      </c>
      <c r="F4" s="348">
        <f>IF('Open Int.'!E4=0,0,'Open Int.'!H4/'Open Int.'!E4)</f>
        <v>0</v>
      </c>
      <c r="G4" s="350">
        <v>0</v>
      </c>
      <c r="H4" s="343">
        <f>IF(G4=0,0,(F4-G4)/G4)</f>
        <v>0</v>
      </c>
      <c r="I4" s="219">
        <f>IF(Volume!D4=0,0,Volume!F4/Volume!D4)</f>
        <v>0</v>
      </c>
      <c r="J4" s="219">
        <v>0</v>
      </c>
      <c r="K4" s="343">
        <f>IF(J4=0,0,(I4-J4)/J4)</f>
        <v>0</v>
      </c>
      <c r="L4" s="64"/>
      <c r="M4" s="7"/>
      <c r="N4" s="63"/>
      <c r="O4" s="4"/>
      <c r="P4" s="4"/>
      <c r="Q4" s="4"/>
      <c r="R4" s="4"/>
      <c r="S4" s="4"/>
      <c r="T4" s="4"/>
      <c r="U4" s="65"/>
      <c r="V4" s="4"/>
      <c r="W4" s="4"/>
      <c r="X4" s="4"/>
      <c r="Y4" s="4"/>
      <c r="Z4" s="4"/>
      <c r="AA4" s="3"/>
      <c r="AB4" s="83"/>
      <c r="AC4" s="82"/>
    </row>
    <row r="5" spans="1:29" s="62" customFormat="1" ht="15">
      <c r="A5" s="239" t="s">
        <v>90</v>
      </c>
      <c r="B5" s="192">
        <f>'Open Int.'!E5</f>
        <v>4400</v>
      </c>
      <c r="C5" s="227">
        <f>'Open Int.'!F5</f>
        <v>0</v>
      </c>
      <c r="D5" s="229">
        <f>'Open Int.'!H5</f>
        <v>0</v>
      </c>
      <c r="E5" s="161">
        <f>'Open Int.'!I5</f>
        <v>0</v>
      </c>
      <c r="F5" s="231">
        <f>IF('Open Int.'!E5=0,0,'Open Int.'!H5/'Open Int.'!E5)</f>
        <v>0</v>
      </c>
      <c r="G5" s="173">
        <v>0</v>
      </c>
      <c r="H5" s="195">
        <f aca="true" t="shared" si="0" ref="H5:H68">IF(G5=0,0,(F5-G5)/G5)</f>
        <v>0</v>
      </c>
      <c r="I5" s="208">
        <f>IF(Volume!D5=0,0,Volume!F5/Volume!D5)</f>
        <v>0</v>
      </c>
      <c r="J5" s="208">
        <v>0</v>
      </c>
      <c r="K5" s="195">
        <f aca="true" t="shared" si="1" ref="K5:K68">IF(J5=0,0,(I5-J5)/J5)</f>
        <v>0</v>
      </c>
      <c r="L5" s="64"/>
      <c r="M5" s="7"/>
      <c r="N5" s="63"/>
      <c r="O5" s="4"/>
      <c r="P5" s="4"/>
      <c r="Q5" s="4"/>
      <c r="R5" s="4"/>
      <c r="S5" s="4"/>
      <c r="T5" s="4"/>
      <c r="U5" s="65"/>
      <c r="V5" s="4"/>
      <c r="W5" s="4"/>
      <c r="X5" s="4"/>
      <c r="Y5" s="4"/>
      <c r="Z5" s="4"/>
      <c r="AA5" s="3"/>
      <c r="AB5" s="83"/>
      <c r="AC5" s="82"/>
    </row>
    <row r="6" spans="1:29" s="62" customFormat="1" ht="15">
      <c r="A6" s="239" t="s">
        <v>9</v>
      </c>
      <c r="B6" s="192">
        <f>'Open Int.'!E6</f>
        <v>6676400</v>
      </c>
      <c r="C6" s="227">
        <f>'Open Int.'!F6</f>
        <v>534900</v>
      </c>
      <c r="D6" s="229">
        <f>'Open Int.'!H6</f>
        <v>6504900</v>
      </c>
      <c r="E6" s="161">
        <f>'Open Int.'!I6</f>
        <v>-415600</v>
      </c>
      <c r="F6" s="231">
        <f>IF('Open Int.'!E6=0,0,'Open Int.'!H6/'Open Int.'!E6)</f>
        <v>0.9743125037445329</v>
      </c>
      <c r="G6" s="173">
        <v>1.126841976715786</v>
      </c>
      <c r="H6" s="195">
        <f t="shared" si="0"/>
        <v>-0.1353601269059968</v>
      </c>
      <c r="I6" s="208">
        <f>IF(Volume!D6=0,0,Volume!F6/Volume!D6)</f>
        <v>1.2188255439161966</v>
      </c>
      <c r="J6" s="208">
        <v>1.0417999289267945</v>
      </c>
      <c r="K6" s="195">
        <f t="shared" si="1"/>
        <v>0.16992285185867137</v>
      </c>
      <c r="L6" s="64"/>
      <c r="M6" s="7"/>
      <c r="N6" s="63"/>
      <c r="O6" s="4"/>
      <c r="P6" s="4"/>
      <c r="Q6" s="4"/>
      <c r="R6" s="4"/>
      <c r="S6" s="4"/>
      <c r="T6" s="4"/>
      <c r="U6" s="65"/>
      <c r="V6" s="4"/>
      <c r="W6" s="4"/>
      <c r="X6" s="4"/>
      <c r="Y6" s="4"/>
      <c r="Z6" s="4"/>
      <c r="AA6" s="3"/>
      <c r="AB6" s="83"/>
      <c r="AC6" s="82"/>
    </row>
    <row r="7" spans="1:27" s="8" customFormat="1" ht="15">
      <c r="A7" s="239" t="s">
        <v>152</v>
      </c>
      <c r="B7" s="192">
        <f>'Open Int.'!E7</f>
        <v>3600</v>
      </c>
      <c r="C7" s="227">
        <f>'Open Int.'!F7</f>
        <v>200</v>
      </c>
      <c r="D7" s="229">
        <f>'Open Int.'!H7</f>
        <v>0</v>
      </c>
      <c r="E7" s="161">
        <f>'Open Int.'!I7</f>
        <v>0</v>
      </c>
      <c r="F7" s="231">
        <f>IF('Open Int.'!E7=0,0,'Open Int.'!H7/'Open Int.'!E7)</f>
        <v>0</v>
      </c>
      <c r="G7" s="173">
        <v>0</v>
      </c>
      <c r="H7" s="195">
        <f t="shared" si="0"/>
        <v>0</v>
      </c>
      <c r="I7" s="208">
        <f>IF(Volume!D7=0,0,Volume!F7/Volume!D7)</f>
        <v>0</v>
      </c>
      <c r="J7" s="208">
        <v>0</v>
      </c>
      <c r="K7" s="195">
        <f t="shared" si="1"/>
        <v>0</v>
      </c>
      <c r="L7" s="64"/>
      <c r="M7" s="7"/>
      <c r="N7" s="63"/>
      <c r="O7" s="4"/>
      <c r="P7" s="4"/>
      <c r="Q7" s="4"/>
      <c r="R7" s="4"/>
      <c r="S7" s="4"/>
      <c r="T7" s="4"/>
      <c r="U7" s="65"/>
      <c r="V7" s="4"/>
      <c r="W7" s="4"/>
      <c r="X7" s="4"/>
      <c r="Y7" s="4"/>
      <c r="Z7" s="4"/>
      <c r="AA7" s="3"/>
    </row>
    <row r="8" spans="1:29" s="62" customFormat="1" ht="15">
      <c r="A8" s="239" t="s">
        <v>0</v>
      </c>
      <c r="B8" s="192">
        <f>'Open Int.'!E8</f>
        <v>228000</v>
      </c>
      <c r="C8" s="227">
        <f>'Open Int.'!F8</f>
        <v>32250</v>
      </c>
      <c r="D8" s="229">
        <f>'Open Int.'!H8</f>
        <v>33000</v>
      </c>
      <c r="E8" s="161">
        <f>'Open Int.'!I8</f>
        <v>11250</v>
      </c>
      <c r="F8" s="231">
        <f>IF('Open Int.'!E8=0,0,'Open Int.'!H8/'Open Int.'!E8)</f>
        <v>0.14473684210526316</v>
      </c>
      <c r="G8" s="173">
        <v>0.1111111111111111</v>
      </c>
      <c r="H8" s="195">
        <f t="shared" si="0"/>
        <v>0.30263157894736853</v>
      </c>
      <c r="I8" s="208">
        <f>IF(Volume!D8=0,0,Volume!F8/Volume!D8)</f>
        <v>0.2109375</v>
      </c>
      <c r="J8" s="208">
        <v>0.07471264367816093</v>
      </c>
      <c r="K8" s="195">
        <f t="shared" si="1"/>
        <v>1.8233173076923073</v>
      </c>
      <c r="L8" s="64"/>
      <c r="M8" s="7"/>
      <c r="N8" s="63"/>
      <c r="O8" s="4"/>
      <c r="P8" s="4"/>
      <c r="Q8" s="4"/>
      <c r="R8" s="4"/>
      <c r="S8" s="4"/>
      <c r="T8" s="4"/>
      <c r="U8" s="65"/>
      <c r="V8" s="4"/>
      <c r="W8" s="4"/>
      <c r="X8" s="4"/>
      <c r="Y8" s="4"/>
      <c r="Z8" s="4"/>
      <c r="AA8" s="3"/>
      <c r="AB8" s="83"/>
      <c r="AC8" s="82"/>
    </row>
    <row r="9" spans="1:27" s="8" customFormat="1" ht="15">
      <c r="A9" s="239" t="s">
        <v>153</v>
      </c>
      <c r="B9" s="192">
        <f>'Open Int.'!E9</f>
        <v>367500</v>
      </c>
      <c r="C9" s="227">
        <f>'Open Int.'!F9</f>
        <v>41650</v>
      </c>
      <c r="D9" s="229">
        <f>'Open Int.'!H9</f>
        <v>26950</v>
      </c>
      <c r="E9" s="161">
        <f>'Open Int.'!I9</f>
        <v>0</v>
      </c>
      <c r="F9" s="231">
        <f>IF('Open Int.'!E9=0,0,'Open Int.'!H9/'Open Int.'!E9)</f>
        <v>0.07333333333333333</v>
      </c>
      <c r="G9" s="173">
        <v>0.08270676691729323</v>
      </c>
      <c r="H9" s="195">
        <f t="shared" si="0"/>
        <v>-0.11333333333333329</v>
      </c>
      <c r="I9" s="208">
        <f>IF(Volume!D9=0,0,Volume!F9/Volume!D9)</f>
        <v>0.07894736842105263</v>
      </c>
      <c r="J9" s="208">
        <v>0.043478260869565216</v>
      </c>
      <c r="K9" s="195">
        <f t="shared" si="1"/>
        <v>0.8157894736842105</v>
      </c>
      <c r="L9" s="64"/>
      <c r="M9" s="7"/>
      <c r="N9" s="63"/>
      <c r="O9" s="4"/>
      <c r="P9" s="4"/>
      <c r="Q9" s="4"/>
      <c r="R9" s="4"/>
      <c r="S9" s="4"/>
      <c r="T9" s="4"/>
      <c r="U9" s="65"/>
      <c r="V9" s="4"/>
      <c r="W9" s="4"/>
      <c r="X9" s="4"/>
      <c r="Y9" s="4"/>
      <c r="Z9" s="4"/>
      <c r="AA9" s="3"/>
    </row>
    <row r="10" spans="1:27" s="8" customFormat="1" ht="15">
      <c r="A10" s="239" t="s">
        <v>196</v>
      </c>
      <c r="B10" s="192">
        <f>'Open Int.'!E10</f>
        <v>338350</v>
      </c>
      <c r="C10" s="227">
        <f>'Open Int.'!F10</f>
        <v>46900</v>
      </c>
      <c r="D10" s="229">
        <f>'Open Int.'!H10</f>
        <v>13400</v>
      </c>
      <c r="E10" s="161">
        <f>'Open Int.'!I10</f>
        <v>3350</v>
      </c>
      <c r="F10" s="231">
        <f>IF('Open Int.'!E10=0,0,'Open Int.'!H10/'Open Int.'!E10)</f>
        <v>0.039603960396039604</v>
      </c>
      <c r="G10" s="173">
        <v>0.034482758620689655</v>
      </c>
      <c r="H10" s="195">
        <f t="shared" si="0"/>
        <v>0.14851485148514854</v>
      </c>
      <c r="I10" s="208">
        <f>IF(Volume!D10=0,0,Volume!F10/Volume!D10)</f>
        <v>0.017543859649122806</v>
      </c>
      <c r="J10" s="208">
        <v>0.03225806451612903</v>
      </c>
      <c r="K10" s="195">
        <f t="shared" si="1"/>
        <v>-0.456140350877193</v>
      </c>
      <c r="L10" s="64"/>
      <c r="M10" s="7"/>
      <c r="N10" s="63"/>
      <c r="O10" s="4"/>
      <c r="P10" s="4"/>
      <c r="Q10" s="4"/>
      <c r="R10" s="4"/>
      <c r="S10" s="4"/>
      <c r="T10" s="4"/>
      <c r="U10" s="65"/>
      <c r="V10" s="4"/>
      <c r="W10" s="4"/>
      <c r="X10" s="4"/>
      <c r="Y10" s="4"/>
      <c r="Z10" s="4"/>
      <c r="AA10" s="3"/>
    </row>
    <row r="11" spans="1:29" s="62" customFormat="1" ht="15">
      <c r="A11" s="239" t="s">
        <v>91</v>
      </c>
      <c r="B11" s="192">
        <f>'Open Int.'!E11</f>
        <v>207000</v>
      </c>
      <c r="C11" s="227">
        <f>'Open Int.'!F11</f>
        <v>11500</v>
      </c>
      <c r="D11" s="229">
        <f>'Open Int.'!H11</f>
        <v>2300</v>
      </c>
      <c r="E11" s="161">
        <f>'Open Int.'!I11</f>
        <v>0</v>
      </c>
      <c r="F11" s="231">
        <f>IF('Open Int.'!E11=0,0,'Open Int.'!H11/'Open Int.'!E11)</f>
        <v>0.011111111111111112</v>
      </c>
      <c r="G11" s="173">
        <v>0.011764705882352941</v>
      </c>
      <c r="H11" s="195">
        <f t="shared" si="0"/>
        <v>-0.055555555555555504</v>
      </c>
      <c r="I11" s="208">
        <f>IF(Volume!D11=0,0,Volume!F11/Volume!D11)</f>
        <v>0</v>
      </c>
      <c r="J11" s="208">
        <v>0</v>
      </c>
      <c r="K11" s="195">
        <f t="shared" si="1"/>
        <v>0</v>
      </c>
      <c r="L11" s="64"/>
      <c r="M11" s="7"/>
      <c r="N11" s="63"/>
      <c r="O11" s="4"/>
      <c r="P11" s="4"/>
      <c r="Q11" s="4"/>
      <c r="R11" s="4"/>
      <c r="S11" s="4"/>
      <c r="T11" s="4"/>
      <c r="U11" s="65"/>
      <c r="V11" s="4"/>
      <c r="W11" s="4"/>
      <c r="X11" s="4"/>
      <c r="Y11" s="4"/>
      <c r="Z11" s="4"/>
      <c r="AA11" s="3"/>
      <c r="AB11" s="83"/>
      <c r="AC11" s="82"/>
    </row>
    <row r="12" spans="1:29" s="62" customFormat="1" ht="15">
      <c r="A12" s="239" t="s">
        <v>104</v>
      </c>
      <c r="B12" s="192">
        <f>'Open Int.'!E12</f>
        <v>909450</v>
      </c>
      <c r="C12" s="227">
        <f>'Open Int.'!F12</f>
        <v>139750</v>
      </c>
      <c r="D12" s="229">
        <f>'Open Int.'!H12</f>
        <v>182750</v>
      </c>
      <c r="E12" s="161">
        <f>'Open Int.'!I12</f>
        <v>64500</v>
      </c>
      <c r="F12" s="231">
        <f>IF('Open Int.'!E12=0,0,'Open Int.'!H12/'Open Int.'!E12)</f>
        <v>0.20094562647754138</v>
      </c>
      <c r="G12" s="173">
        <v>0.15363128491620112</v>
      </c>
      <c r="H12" s="195">
        <f t="shared" si="0"/>
        <v>0.30797335052654207</v>
      </c>
      <c r="I12" s="208">
        <f>IF(Volume!D12=0,0,Volume!F12/Volume!D12)</f>
        <v>0.18627450980392157</v>
      </c>
      <c r="J12" s="208">
        <v>0.10218978102189781</v>
      </c>
      <c r="K12" s="195">
        <f t="shared" si="1"/>
        <v>0.8228291316526611</v>
      </c>
      <c r="L12" s="64"/>
      <c r="M12" s="7"/>
      <c r="N12" s="63"/>
      <c r="O12" s="4"/>
      <c r="P12" s="4"/>
      <c r="Q12" s="4"/>
      <c r="R12" s="4"/>
      <c r="S12" s="4"/>
      <c r="T12" s="4"/>
      <c r="U12" s="65"/>
      <c r="V12" s="4"/>
      <c r="W12" s="4"/>
      <c r="X12" s="4"/>
      <c r="Y12" s="4"/>
      <c r="Z12" s="4"/>
      <c r="AA12" s="3"/>
      <c r="AB12" s="83"/>
      <c r="AC12" s="82"/>
    </row>
    <row r="13" spans="1:27" s="8" customFormat="1" ht="15">
      <c r="A13" s="239" t="s">
        <v>154</v>
      </c>
      <c r="B13" s="192">
        <f>'Open Int.'!E13</f>
        <v>4603100</v>
      </c>
      <c r="C13" s="227">
        <f>'Open Int.'!F13</f>
        <v>487050</v>
      </c>
      <c r="D13" s="229">
        <f>'Open Int.'!H13</f>
        <v>744900</v>
      </c>
      <c r="E13" s="161">
        <f>'Open Int.'!I13</f>
        <v>114600</v>
      </c>
      <c r="F13" s="231">
        <f>IF('Open Int.'!E13=0,0,'Open Int.'!H13/'Open Int.'!E13)</f>
        <v>0.16182572614107885</v>
      </c>
      <c r="G13" s="173">
        <v>0.1531322505800464</v>
      </c>
      <c r="H13" s="195">
        <f t="shared" si="0"/>
        <v>0.05677102980007554</v>
      </c>
      <c r="I13" s="208">
        <f>IF(Volume!D13=0,0,Volume!F13/Volume!D13)</f>
        <v>0.17412935323383086</v>
      </c>
      <c r="J13" s="208">
        <v>0.10569105691056911</v>
      </c>
      <c r="K13" s="195">
        <f t="shared" si="1"/>
        <v>0.6475315729047073</v>
      </c>
      <c r="L13" s="64"/>
      <c r="M13" s="7"/>
      <c r="N13" s="63"/>
      <c r="O13" s="4"/>
      <c r="P13" s="4"/>
      <c r="Q13" s="4"/>
      <c r="R13" s="4"/>
      <c r="S13" s="4"/>
      <c r="T13" s="4"/>
      <c r="U13" s="65"/>
      <c r="V13" s="4"/>
      <c r="W13" s="4"/>
      <c r="X13" s="4"/>
      <c r="Y13" s="4"/>
      <c r="Z13" s="4"/>
      <c r="AA13" s="3"/>
    </row>
    <row r="14" spans="1:27" s="8" customFormat="1" ht="15">
      <c r="A14" s="239" t="s">
        <v>178</v>
      </c>
      <c r="B14" s="192">
        <f>'Open Int.'!E14</f>
        <v>0</v>
      </c>
      <c r="C14" s="227">
        <f>'Open Int.'!F14</f>
        <v>0</v>
      </c>
      <c r="D14" s="229">
        <f>'Open Int.'!H14</f>
        <v>0</v>
      </c>
      <c r="E14" s="161">
        <f>'Open Int.'!I14</f>
        <v>0</v>
      </c>
      <c r="F14" s="231">
        <f>IF('Open Int.'!E14=0,0,'Open Int.'!H14/'Open Int.'!E14)</f>
        <v>0</v>
      </c>
      <c r="G14" s="173">
        <v>0</v>
      </c>
      <c r="H14" s="195">
        <f t="shared" si="0"/>
        <v>0</v>
      </c>
      <c r="I14" s="208">
        <f>IF(Volume!D14=0,0,Volume!F14/Volume!D14)</f>
        <v>0</v>
      </c>
      <c r="J14" s="208">
        <v>0</v>
      </c>
      <c r="K14" s="195">
        <f t="shared" si="1"/>
        <v>0</v>
      </c>
      <c r="L14" s="64"/>
      <c r="M14" s="7"/>
      <c r="N14" s="63"/>
      <c r="O14" s="4"/>
      <c r="P14" s="4"/>
      <c r="Q14" s="4"/>
      <c r="R14" s="4"/>
      <c r="S14" s="4"/>
      <c r="T14" s="4"/>
      <c r="U14" s="65"/>
      <c r="V14" s="4"/>
      <c r="W14" s="4"/>
      <c r="X14" s="4"/>
      <c r="Y14" s="4"/>
      <c r="Z14" s="4"/>
      <c r="AA14" s="3"/>
    </row>
    <row r="15" spans="1:29" s="62" customFormat="1" ht="15">
      <c r="A15" s="239" t="s">
        <v>215</v>
      </c>
      <c r="B15" s="192">
        <f>'Open Int.'!E15</f>
        <v>600</v>
      </c>
      <c r="C15" s="227">
        <f>'Open Int.'!F15</f>
        <v>0</v>
      </c>
      <c r="D15" s="229">
        <f>'Open Int.'!H15</f>
        <v>0</v>
      </c>
      <c r="E15" s="161">
        <f>'Open Int.'!I15</f>
        <v>0</v>
      </c>
      <c r="F15" s="231">
        <f>IF('Open Int.'!E15=0,0,'Open Int.'!H15/'Open Int.'!E15)</f>
        <v>0</v>
      </c>
      <c r="G15" s="173">
        <v>0</v>
      </c>
      <c r="H15" s="195">
        <f t="shared" si="0"/>
        <v>0</v>
      </c>
      <c r="I15" s="208">
        <f>IF(Volume!D15=0,0,Volume!F15/Volume!D15)</f>
        <v>0</v>
      </c>
      <c r="J15" s="208">
        <v>0</v>
      </c>
      <c r="K15" s="195">
        <f t="shared" si="1"/>
        <v>0</v>
      </c>
      <c r="L15" s="64"/>
      <c r="M15" s="7"/>
      <c r="N15" s="63"/>
      <c r="O15" s="4"/>
      <c r="P15" s="4"/>
      <c r="Q15" s="4"/>
      <c r="R15" s="4"/>
      <c r="S15" s="4"/>
      <c r="T15" s="4"/>
      <c r="U15" s="65"/>
      <c r="V15" s="4"/>
      <c r="W15" s="4"/>
      <c r="X15" s="4"/>
      <c r="Y15" s="4"/>
      <c r="Z15" s="4"/>
      <c r="AA15" s="3"/>
      <c r="AB15" s="83"/>
      <c r="AC15" s="82"/>
    </row>
    <row r="16" spans="1:29" s="62" customFormat="1" ht="15">
      <c r="A16" s="239" t="s">
        <v>92</v>
      </c>
      <c r="B16" s="192">
        <f>'Open Int.'!E16</f>
        <v>49000</v>
      </c>
      <c r="C16" s="227">
        <f>'Open Int.'!F16</f>
        <v>2800</v>
      </c>
      <c r="D16" s="229">
        <f>'Open Int.'!H16</f>
        <v>1400</v>
      </c>
      <c r="E16" s="161">
        <f>'Open Int.'!I16</f>
        <v>0</v>
      </c>
      <c r="F16" s="231">
        <f>IF('Open Int.'!E16=0,0,'Open Int.'!H16/'Open Int.'!E16)</f>
        <v>0.02857142857142857</v>
      </c>
      <c r="G16" s="173">
        <v>0.030303030303030304</v>
      </c>
      <c r="H16" s="195">
        <f t="shared" si="0"/>
        <v>-0.0571428571428572</v>
      </c>
      <c r="I16" s="208">
        <f>IF(Volume!D16=0,0,Volume!F16/Volume!D16)</f>
        <v>0.5</v>
      </c>
      <c r="J16" s="208">
        <v>0.08333333333333333</v>
      </c>
      <c r="K16" s="195">
        <f t="shared" si="1"/>
        <v>5.000000000000001</v>
      </c>
      <c r="L16" s="64"/>
      <c r="M16" s="7"/>
      <c r="N16" s="63"/>
      <c r="O16" s="4"/>
      <c r="P16" s="4"/>
      <c r="Q16" s="4"/>
      <c r="R16" s="4"/>
      <c r="S16" s="4"/>
      <c r="T16" s="4"/>
      <c r="U16" s="65"/>
      <c r="V16" s="4"/>
      <c r="W16" s="4"/>
      <c r="X16" s="4"/>
      <c r="Y16" s="4"/>
      <c r="Z16" s="4"/>
      <c r="AA16" s="3"/>
      <c r="AB16" s="83"/>
      <c r="AC16" s="82"/>
    </row>
    <row r="17" spans="1:29" s="62" customFormat="1" ht="15">
      <c r="A17" s="239" t="s">
        <v>93</v>
      </c>
      <c r="B17" s="192">
        <f>'Open Int.'!E17</f>
        <v>125400</v>
      </c>
      <c r="C17" s="227">
        <f>'Open Int.'!F17</f>
        <v>28500</v>
      </c>
      <c r="D17" s="229">
        <f>'Open Int.'!H17</f>
        <v>1900</v>
      </c>
      <c r="E17" s="161">
        <f>'Open Int.'!I17</f>
        <v>1900</v>
      </c>
      <c r="F17" s="231">
        <f>IF('Open Int.'!E17=0,0,'Open Int.'!H17/'Open Int.'!E17)</f>
        <v>0.015151515151515152</v>
      </c>
      <c r="G17" s="173">
        <v>0</v>
      </c>
      <c r="H17" s="195">
        <f t="shared" si="0"/>
        <v>0</v>
      </c>
      <c r="I17" s="208">
        <f>IF(Volume!D17=0,0,Volume!F17/Volume!D17)</f>
        <v>0.038461538461538464</v>
      </c>
      <c r="J17" s="208">
        <v>0</v>
      </c>
      <c r="K17" s="195">
        <f t="shared" si="1"/>
        <v>0</v>
      </c>
      <c r="L17" s="64"/>
      <c r="M17" s="7"/>
      <c r="N17" s="63"/>
      <c r="O17" s="4"/>
      <c r="P17" s="4"/>
      <c r="Q17" s="4"/>
      <c r="R17" s="4"/>
      <c r="S17" s="4"/>
      <c r="T17" s="4"/>
      <c r="U17" s="65"/>
      <c r="V17" s="4"/>
      <c r="W17" s="4"/>
      <c r="X17" s="4"/>
      <c r="Y17" s="4"/>
      <c r="Z17" s="4"/>
      <c r="AA17" s="3"/>
      <c r="AB17" s="83"/>
      <c r="AC17" s="82"/>
    </row>
    <row r="18" spans="1:29" s="62" customFormat="1" ht="15">
      <c r="A18" s="239" t="s">
        <v>46</v>
      </c>
      <c r="B18" s="192">
        <f>'Open Int.'!E18</f>
        <v>550</v>
      </c>
      <c r="C18" s="227">
        <f>'Open Int.'!F18</f>
        <v>550</v>
      </c>
      <c r="D18" s="229">
        <f>'Open Int.'!H18</f>
        <v>550</v>
      </c>
      <c r="E18" s="161">
        <f>'Open Int.'!I18</f>
        <v>550</v>
      </c>
      <c r="F18" s="231">
        <f>IF('Open Int.'!E18=0,0,'Open Int.'!H18/'Open Int.'!E18)</f>
        <v>1</v>
      </c>
      <c r="G18" s="173">
        <v>0</v>
      </c>
      <c r="H18" s="195">
        <f t="shared" si="0"/>
        <v>0</v>
      </c>
      <c r="I18" s="208">
        <f>IF(Volume!D18=0,0,Volume!F18/Volume!D18)</f>
        <v>1</v>
      </c>
      <c r="J18" s="208">
        <v>0</v>
      </c>
      <c r="K18" s="195">
        <f t="shared" si="1"/>
        <v>0</v>
      </c>
      <c r="L18" s="64"/>
      <c r="M18" s="7"/>
      <c r="N18" s="63"/>
      <c r="O18" s="4"/>
      <c r="P18" s="4"/>
      <c r="Q18" s="4"/>
      <c r="R18" s="4"/>
      <c r="S18" s="4"/>
      <c r="T18" s="4"/>
      <c r="U18" s="65"/>
      <c r="V18" s="4"/>
      <c r="W18" s="4"/>
      <c r="X18" s="4"/>
      <c r="Y18" s="4"/>
      <c r="Z18" s="4"/>
      <c r="AA18" s="3"/>
      <c r="AB18" s="83"/>
      <c r="AC18" s="82"/>
    </row>
    <row r="19" spans="1:27" s="9" customFormat="1" ht="15">
      <c r="A19" s="239" t="s">
        <v>155</v>
      </c>
      <c r="B19" s="192">
        <f>'Open Int.'!E19</f>
        <v>15000</v>
      </c>
      <c r="C19" s="227">
        <f>'Open Int.'!F19</f>
        <v>3000</v>
      </c>
      <c r="D19" s="229">
        <f>'Open Int.'!H19</f>
        <v>1000</v>
      </c>
      <c r="E19" s="161">
        <f>'Open Int.'!I19</f>
        <v>0</v>
      </c>
      <c r="F19" s="231">
        <f>IF('Open Int.'!E19=0,0,'Open Int.'!H19/'Open Int.'!E19)</f>
        <v>0.06666666666666667</v>
      </c>
      <c r="G19" s="173">
        <v>0.08333333333333333</v>
      </c>
      <c r="H19" s="195">
        <f t="shared" si="0"/>
        <v>-0.19999999999999996</v>
      </c>
      <c r="I19" s="208">
        <f>IF(Volume!D19=0,0,Volume!F19/Volume!D19)</f>
        <v>0</v>
      </c>
      <c r="J19" s="208">
        <v>0</v>
      </c>
      <c r="K19" s="195">
        <f t="shared" si="1"/>
        <v>0</v>
      </c>
      <c r="L19" s="64"/>
      <c r="M19" s="7"/>
      <c r="N19" s="63"/>
      <c r="O19" s="4"/>
      <c r="P19" s="4"/>
      <c r="Q19" s="4"/>
      <c r="R19" s="4"/>
      <c r="S19" s="4"/>
      <c r="T19" s="4"/>
      <c r="U19" s="65"/>
      <c r="V19" s="4"/>
      <c r="W19" s="4"/>
      <c r="X19" s="4"/>
      <c r="Y19" s="4"/>
      <c r="Z19" s="4"/>
      <c r="AA19" s="3"/>
    </row>
    <row r="20" spans="1:27" s="9" customFormat="1" ht="15">
      <c r="A20" s="239" t="s">
        <v>257</v>
      </c>
      <c r="B20" s="192">
        <f>'Open Int.'!E20</f>
        <v>25000</v>
      </c>
      <c r="C20" s="227">
        <f>'Open Int.'!F20</f>
        <v>6000</v>
      </c>
      <c r="D20" s="229">
        <f>'Open Int.'!H20</f>
        <v>1000</v>
      </c>
      <c r="E20" s="161">
        <f>'Open Int.'!I20</f>
        <v>0</v>
      </c>
      <c r="F20" s="231">
        <f>IF('Open Int.'!E20=0,0,'Open Int.'!H20/'Open Int.'!E20)</f>
        <v>0.04</v>
      </c>
      <c r="G20" s="173">
        <v>0.05263157894736842</v>
      </c>
      <c r="H20" s="195">
        <f t="shared" si="0"/>
        <v>-0.23999999999999994</v>
      </c>
      <c r="I20" s="208">
        <f>IF(Volume!D20=0,0,Volume!F20/Volume!D20)</f>
        <v>0</v>
      </c>
      <c r="J20" s="208">
        <v>0</v>
      </c>
      <c r="K20" s="195">
        <f t="shared" si="1"/>
        <v>0</v>
      </c>
      <c r="L20" s="64"/>
      <c r="M20" s="7"/>
      <c r="N20" s="63"/>
      <c r="O20" s="4"/>
      <c r="P20" s="4"/>
      <c r="Q20" s="4"/>
      <c r="R20" s="4"/>
      <c r="S20" s="4"/>
      <c r="T20" s="4"/>
      <c r="U20" s="65"/>
      <c r="V20" s="4"/>
      <c r="W20" s="4"/>
      <c r="X20" s="4"/>
      <c r="Y20" s="4"/>
      <c r="Z20" s="4"/>
      <c r="AA20" s="3"/>
    </row>
    <row r="21" spans="1:29" s="62" customFormat="1" ht="15">
      <c r="A21" s="239" t="s">
        <v>1</v>
      </c>
      <c r="B21" s="192">
        <f>'Open Int.'!E21</f>
        <v>3600</v>
      </c>
      <c r="C21" s="227">
        <f>'Open Int.'!F21</f>
        <v>900</v>
      </c>
      <c r="D21" s="229">
        <f>'Open Int.'!H21</f>
        <v>600</v>
      </c>
      <c r="E21" s="161">
        <f>'Open Int.'!I21</f>
        <v>300</v>
      </c>
      <c r="F21" s="231">
        <f>IF('Open Int.'!E21=0,0,'Open Int.'!H21/'Open Int.'!E21)</f>
        <v>0.16666666666666666</v>
      </c>
      <c r="G21" s="173">
        <v>0.1111111111111111</v>
      </c>
      <c r="H21" s="195">
        <f t="shared" si="0"/>
        <v>0.5</v>
      </c>
      <c r="I21" s="208">
        <f>IF(Volume!D21=0,0,Volume!F21/Volume!D21)</f>
        <v>0.25</v>
      </c>
      <c r="J21" s="208">
        <v>0</v>
      </c>
      <c r="K21" s="195">
        <f t="shared" si="1"/>
        <v>0</v>
      </c>
      <c r="L21" s="64"/>
      <c r="M21" s="7"/>
      <c r="N21" s="63"/>
      <c r="O21" s="4"/>
      <c r="P21" s="4"/>
      <c r="Q21" s="4"/>
      <c r="R21" s="4"/>
      <c r="S21" s="4"/>
      <c r="T21" s="4"/>
      <c r="U21" s="65"/>
      <c r="V21" s="4"/>
      <c r="W21" s="4"/>
      <c r="X21" s="4"/>
      <c r="Y21" s="4"/>
      <c r="Z21" s="4"/>
      <c r="AA21" s="3"/>
      <c r="AB21" s="83"/>
      <c r="AC21" s="82"/>
    </row>
    <row r="22" spans="1:27" s="8" customFormat="1" ht="15">
      <c r="A22" s="239" t="s">
        <v>179</v>
      </c>
      <c r="B22" s="192">
        <f>'Open Int.'!E22</f>
        <v>17100</v>
      </c>
      <c r="C22" s="227">
        <f>'Open Int.'!F22</f>
        <v>0</v>
      </c>
      <c r="D22" s="229">
        <f>'Open Int.'!H22</f>
        <v>0</v>
      </c>
      <c r="E22" s="161">
        <f>'Open Int.'!I22</f>
        <v>0</v>
      </c>
      <c r="F22" s="231">
        <f>IF('Open Int.'!E22=0,0,'Open Int.'!H22/'Open Int.'!E22)</f>
        <v>0</v>
      </c>
      <c r="G22" s="173">
        <v>0</v>
      </c>
      <c r="H22" s="195">
        <f t="shared" si="0"/>
        <v>0</v>
      </c>
      <c r="I22" s="208">
        <f>IF(Volume!D22=0,0,Volume!F22/Volume!D22)</f>
        <v>0</v>
      </c>
      <c r="J22" s="208">
        <v>0</v>
      </c>
      <c r="K22" s="195">
        <f t="shared" si="1"/>
        <v>0</v>
      </c>
      <c r="L22" s="64"/>
      <c r="M22" s="7"/>
      <c r="N22" s="63"/>
      <c r="O22" s="4"/>
      <c r="P22" s="4"/>
      <c r="Q22" s="4"/>
      <c r="R22" s="4"/>
      <c r="S22" s="4"/>
      <c r="T22" s="4"/>
      <c r="U22" s="65"/>
      <c r="V22" s="4"/>
      <c r="W22" s="4"/>
      <c r="X22" s="4"/>
      <c r="Y22" s="4"/>
      <c r="Z22" s="4"/>
      <c r="AA22" s="3"/>
    </row>
    <row r="23" spans="1:27" s="8" customFormat="1" ht="15">
      <c r="A23" s="239" t="s">
        <v>180</v>
      </c>
      <c r="B23" s="192">
        <f>'Open Int.'!E23</f>
        <v>42750</v>
      </c>
      <c r="C23" s="227">
        <f>'Open Int.'!F23</f>
        <v>4500</v>
      </c>
      <c r="D23" s="229">
        <f>'Open Int.'!H23</f>
        <v>0</v>
      </c>
      <c r="E23" s="161">
        <f>'Open Int.'!I23</f>
        <v>0</v>
      </c>
      <c r="F23" s="231">
        <f>IF('Open Int.'!E23=0,0,'Open Int.'!H23/'Open Int.'!E23)</f>
        <v>0</v>
      </c>
      <c r="G23" s="173">
        <v>0</v>
      </c>
      <c r="H23" s="195">
        <f t="shared" si="0"/>
        <v>0</v>
      </c>
      <c r="I23" s="208">
        <f>IF(Volume!D23=0,0,Volume!F23/Volume!D23)</f>
        <v>0</v>
      </c>
      <c r="J23" s="208">
        <v>0</v>
      </c>
      <c r="K23" s="195">
        <f t="shared" si="1"/>
        <v>0</v>
      </c>
      <c r="L23" s="64"/>
      <c r="M23" s="7"/>
      <c r="N23" s="63"/>
      <c r="O23" s="4"/>
      <c r="P23" s="4"/>
      <c r="Q23" s="4"/>
      <c r="R23" s="4"/>
      <c r="S23" s="4"/>
      <c r="T23" s="4"/>
      <c r="U23" s="65"/>
      <c r="V23" s="4"/>
      <c r="W23" s="4"/>
      <c r="X23" s="4"/>
      <c r="Y23" s="4"/>
      <c r="Z23" s="4"/>
      <c r="AA23" s="3"/>
    </row>
    <row r="24" spans="1:29" s="62" customFormat="1" ht="15">
      <c r="A24" s="239" t="s">
        <v>2</v>
      </c>
      <c r="B24" s="192">
        <f>'Open Int.'!E24</f>
        <v>4400</v>
      </c>
      <c r="C24" s="227">
        <f>'Open Int.'!F24</f>
        <v>550</v>
      </c>
      <c r="D24" s="229">
        <f>'Open Int.'!H24</f>
        <v>0</v>
      </c>
      <c r="E24" s="161">
        <f>'Open Int.'!I24</f>
        <v>0</v>
      </c>
      <c r="F24" s="231">
        <f>IF('Open Int.'!E24=0,0,'Open Int.'!H24/'Open Int.'!E24)</f>
        <v>0</v>
      </c>
      <c r="G24" s="173">
        <v>0</v>
      </c>
      <c r="H24" s="195">
        <f t="shared" si="0"/>
        <v>0</v>
      </c>
      <c r="I24" s="208">
        <f>IF(Volume!D24=0,0,Volume!F24/Volume!D24)</f>
        <v>0</v>
      </c>
      <c r="J24" s="208">
        <v>0</v>
      </c>
      <c r="K24" s="195">
        <f t="shared" si="1"/>
        <v>0</v>
      </c>
      <c r="L24" s="64"/>
      <c r="M24" s="7"/>
      <c r="N24" s="63"/>
      <c r="O24" s="4"/>
      <c r="P24" s="4"/>
      <c r="Q24" s="4"/>
      <c r="R24" s="4"/>
      <c r="S24" s="4"/>
      <c r="T24" s="4"/>
      <c r="U24" s="65"/>
      <c r="V24" s="4"/>
      <c r="W24" s="4"/>
      <c r="X24" s="4"/>
      <c r="Y24" s="4"/>
      <c r="Z24" s="4"/>
      <c r="AA24" s="3"/>
      <c r="AB24" s="83"/>
      <c r="AC24" s="82"/>
    </row>
    <row r="25" spans="1:29" s="62" customFormat="1" ht="15">
      <c r="A25" s="239" t="s">
        <v>94</v>
      </c>
      <c r="B25" s="192">
        <f>'Open Int.'!E25</f>
        <v>3200</v>
      </c>
      <c r="C25" s="227">
        <f>'Open Int.'!F25</f>
        <v>0</v>
      </c>
      <c r="D25" s="229">
        <f>'Open Int.'!H25</f>
        <v>0</v>
      </c>
      <c r="E25" s="161">
        <f>'Open Int.'!I25</f>
        <v>0</v>
      </c>
      <c r="F25" s="231">
        <f>IF('Open Int.'!E25=0,0,'Open Int.'!H25/'Open Int.'!E25)</f>
        <v>0</v>
      </c>
      <c r="G25" s="173">
        <v>0</v>
      </c>
      <c r="H25" s="195">
        <f t="shared" si="0"/>
        <v>0</v>
      </c>
      <c r="I25" s="208">
        <f>IF(Volume!D25=0,0,Volume!F25/Volume!D25)</f>
        <v>0</v>
      </c>
      <c r="J25" s="208">
        <v>0</v>
      </c>
      <c r="K25" s="195">
        <f t="shared" si="1"/>
        <v>0</v>
      </c>
      <c r="L25" s="64"/>
      <c r="M25" s="7"/>
      <c r="N25" s="63"/>
      <c r="O25" s="4"/>
      <c r="P25" s="4"/>
      <c r="Q25" s="4"/>
      <c r="R25" s="4"/>
      <c r="S25" s="4"/>
      <c r="T25" s="4"/>
      <c r="U25" s="65"/>
      <c r="V25" s="4"/>
      <c r="W25" s="4"/>
      <c r="X25" s="4"/>
      <c r="Y25" s="4"/>
      <c r="Z25" s="4"/>
      <c r="AA25" s="3"/>
      <c r="AB25" s="83"/>
      <c r="AC25" s="82"/>
    </row>
    <row r="26" spans="1:27" s="8" customFormat="1" ht="15">
      <c r="A26" s="239" t="s">
        <v>156</v>
      </c>
      <c r="B26" s="192">
        <f>'Open Int.'!E26</f>
        <v>147050</v>
      </c>
      <c r="C26" s="227">
        <f>'Open Int.'!F26</f>
        <v>32300</v>
      </c>
      <c r="D26" s="229">
        <f>'Open Int.'!H26</f>
        <v>10200</v>
      </c>
      <c r="E26" s="161">
        <f>'Open Int.'!I26</f>
        <v>3400</v>
      </c>
      <c r="F26" s="231">
        <f>IF('Open Int.'!E26=0,0,'Open Int.'!H26/'Open Int.'!E26)</f>
        <v>0.06936416184971098</v>
      </c>
      <c r="G26" s="173">
        <v>0.05925925925925926</v>
      </c>
      <c r="H26" s="195">
        <f t="shared" si="0"/>
        <v>0.17052023121387266</v>
      </c>
      <c r="I26" s="208">
        <f>IF(Volume!D26=0,0,Volume!F26/Volume!D26)</f>
        <v>0.04878048780487805</v>
      </c>
      <c r="J26" s="208">
        <v>0.04225352112676056</v>
      </c>
      <c r="K26" s="195">
        <f t="shared" si="1"/>
        <v>0.15447154471544722</v>
      </c>
      <c r="L26" s="64"/>
      <c r="M26" s="7"/>
      <c r="N26" s="63"/>
      <c r="O26" s="4"/>
      <c r="P26" s="4"/>
      <c r="Q26" s="4"/>
      <c r="R26" s="4"/>
      <c r="S26" s="4"/>
      <c r="T26" s="4"/>
      <c r="U26" s="65"/>
      <c r="V26" s="4"/>
      <c r="W26" s="4"/>
      <c r="X26" s="4"/>
      <c r="Y26" s="4"/>
      <c r="Z26" s="4"/>
      <c r="AA26" s="3"/>
    </row>
    <row r="27" spans="1:27" s="8" customFormat="1" ht="15">
      <c r="A27" s="239" t="s">
        <v>181</v>
      </c>
      <c r="B27" s="192">
        <f>'Open Int.'!E27</f>
        <v>2200</v>
      </c>
      <c r="C27" s="227">
        <f>'Open Int.'!F27</f>
        <v>2200</v>
      </c>
      <c r="D27" s="229">
        <f>'Open Int.'!H27</f>
        <v>0</v>
      </c>
      <c r="E27" s="161">
        <f>'Open Int.'!I27</f>
        <v>0</v>
      </c>
      <c r="F27" s="231">
        <f>IF('Open Int.'!E27=0,0,'Open Int.'!H27/'Open Int.'!E27)</f>
        <v>0</v>
      </c>
      <c r="G27" s="173">
        <v>0</v>
      </c>
      <c r="H27" s="195">
        <f t="shared" si="0"/>
        <v>0</v>
      </c>
      <c r="I27" s="208">
        <f>IF(Volume!D27=0,0,Volume!F27/Volume!D27)</f>
        <v>0</v>
      </c>
      <c r="J27" s="208">
        <v>0</v>
      </c>
      <c r="K27" s="195">
        <f t="shared" si="1"/>
        <v>0</v>
      </c>
      <c r="L27" s="64"/>
      <c r="M27" s="7"/>
      <c r="N27" s="63"/>
      <c r="O27" s="4"/>
      <c r="P27" s="4"/>
      <c r="Q27" s="4"/>
      <c r="R27" s="4"/>
      <c r="S27" s="4"/>
      <c r="T27" s="4"/>
      <c r="U27" s="65"/>
      <c r="V27" s="4"/>
      <c r="W27" s="4"/>
      <c r="X27" s="4"/>
      <c r="Y27" s="4"/>
      <c r="Z27" s="4"/>
      <c r="AA27" s="3"/>
    </row>
    <row r="28" spans="1:27" s="8" customFormat="1" ht="15">
      <c r="A28" s="239" t="s">
        <v>182</v>
      </c>
      <c r="B28" s="192">
        <f>'Open Int.'!E28</f>
        <v>393300</v>
      </c>
      <c r="C28" s="227">
        <f>'Open Int.'!F28</f>
        <v>27600</v>
      </c>
      <c r="D28" s="229">
        <f>'Open Int.'!H28</f>
        <v>0</v>
      </c>
      <c r="E28" s="161">
        <f>'Open Int.'!I28</f>
        <v>0</v>
      </c>
      <c r="F28" s="231">
        <f>IF('Open Int.'!E28=0,0,'Open Int.'!H28/'Open Int.'!E28)</f>
        <v>0</v>
      </c>
      <c r="G28" s="173">
        <v>0</v>
      </c>
      <c r="H28" s="195">
        <f t="shared" si="0"/>
        <v>0</v>
      </c>
      <c r="I28" s="208">
        <f>IF(Volume!D28=0,0,Volume!F28/Volume!D28)</f>
        <v>0</v>
      </c>
      <c r="J28" s="208">
        <v>0</v>
      </c>
      <c r="K28" s="195">
        <f t="shared" si="1"/>
        <v>0</v>
      </c>
      <c r="L28" s="64"/>
      <c r="M28" s="7"/>
      <c r="N28" s="63"/>
      <c r="O28" s="4"/>
      <c r="P28" s="4"/>
      <c r="Q28" s="4"/>
      <c r="R28" s="4"/>
      <c r="S28" s="4"/>
      <c r="T28" s="4"/>
      <c r="U28" s="65"/>
      <c r="V28" s="4"/>
      <c r="W28" s="4"/>
      <c r="X28" s="4"/>
      <c r="Y28" s="4"/>
      <c r="Z28" s="4"/>
      <c r="AA28" s="3"/>
    </row>
    <row r="29" spans="1:27" s="8" customFormat="1" ht="15">
      <c r="A29" s="239" t="s">
        <v>157</v>
      </c>
      <c r="B29" s="192">
        <f>'Open Int.'!E29</f>
        <v>0</v>
      </c>
      <c r="C29" s="227">
        <f>'Open Int.'!F29</f>
        <v>0</v>
      </c>
      <c r="D29" s="229">
        <f>'Open Int.'!H29</f>
        <v>0</v>
      </c>
      <c r="E29" s="161">
        <f>'Open Int.'!I29</f>
        <v>0</v>
      </c>
      <c r="F29" s="231">
        <f>IF('Open Int.'!E29=0,0,'Open Int.'!H29/'Open Int.'!E29)</f>
        <v>0</v>
      </c>
      <c r="G29" s="173">
        <v>0</v>
      </c>
      <c r="H29" s="195">
        <f t="shared" si="0"/>
        <v>0</v>
      </c>
      <c r="I29" s="208">
        <f>IF(Volume!D29=0,0,Volume!F29/Volume!D29)</f>
        <v>0</v>
      </c>
      <c r="J29" s="208">
        <v>0</v>
      </c>
      <c r="K29" s="195">
        <f t="shared" si="1"/>
        <v>0</v>
      </c>
      <c r="L29" s="64"/>
      <c r="M29" s="7"/>
      <c r="N29" s="63"/>
      <c r="O29" s="4"/>
      <c r="P29" s="4"/>
      <c r="Q29" s="4"/>
      <c r="R29" s="4"/>
      <c r="S29" s="4"/>
      <c r="T29" s="4"/>
      <c r="U29" s="65"/>
      <c r="V29" s="4"/>
      <c r="W29" s="4"/>
      <c r="X29" s="4"/>
      <c r="Y29" s="4"/>
      <c r="Z29" s="4"/>
      <c r="AA29" s="3"/>
    </row>
    <row r="30" spans="1:29" s="62" customFormat="1" ht="15">
      <c r="A30" s="239" t="s">
        <v>3</v>
      </c>
      <c r="B30" s="192">
        <f>'Open Int.'!E30</f>
        <v>74000</v>
      </c>
      <c r="C30" s="227">
        <f>'Open Int.'!F30</f>
        <v>15000</v>
      </c>
      <c r="D30" s="229">
        <f>'Open Int.'!H30</f>
        <v>10000</v>
      </c>
      <c r="E30" s="161">
        <f>'Open Int.'!I30</f>
        <v>4000</v>
      </c>
      <c r="F30" s="231">
        <f>IF('Open Int.'!E30=0,0,'Open Int.'!H30/'Open Int.'!E30)</f>
        <v>0.13513513513513514</v>
      </c>
      <c r="G30" s="173">
        <v>0.1016949152542373</v>
      </c>
      <c r="H30" s="195">
        <f t="shared" si="0"/>
        <v>0.3288288288288288</v>
      </c>
      <c r="I30" s="208">
        <f>IF(Volume!D30=0,0,Volume!F30/Volume!D30)</f>
        <v>0.1388888888888889</v>
      </c>
      <c r="J30" s="208">
        <v>0.20833333333333334</v>
      </c>
      <c r="K30" s="195">
        <f t="shared" si="1"/>
        <v>-0.3333333333333333</v>
      </c>
      <c r="L30" s="64"/>
      <c r="M30" s="7"/>
      <c r="N30" s="63"/>
      <c r="O30" s="4"/>
      <c r="P30" s="4"/>
      <c r="Q30" s="4"/>
      <c r="R30" s="4"/>
      <c r="S30" s="4"/>
      <c r="T30" s="4"/>
      <c r="U30" s="65"/>
      <c r="V30" s="4"/>
      <c r="W30" s="4"/>
      <c r="X30" s="4"/>
      <c r="Y30" s="4"/>
      <c r="Z30" s="4"/>
      <c r="AA30" s="3"/>
      <c r="AB30" s="83"/>
      <c r="AC30" s="82"/>
    </row>
    <row r="31" spans="1:27" s="8" customFormat="1" ht="15">
      <c r="A31" s="239" t="s">
        <v>158</v>
      </c>
      <c r="B31" s="192">
        <f>'Open Int.'!E31</f>
        <v>0</v>
      </c>
      <c r="C31" s="227">
        <f>'Open Int.'!F31</f>
        <v>0</v>
      </c>
      <c r="D31" s="229">
        <f>'Open Int.'!H31</f>
        <v>0</v>
      </c>
      <c r="E31" s="161">
        <f>'Open Int.'!I31</f>
        <v>0</v>
      </c>
      <c r="F31" s="231">
        <f>IF('Open Int.'!E31=0,0,'Open Int.'!H31/'Open Int.'!E31)</f>
        <v>0</v>
      </c>
      <c r="G31" s="173">
        <v>0</v>
      </c>
      <c r="H31" s="195">
        <f t="shared" si="0"/>
        <v>0</v>
      </c>
      <c r="I31" s="208">
        <f>IF(Volume!D31=0,0,Volume!F31/Volume!D31)</f>
        <v>0</v>
      </c>
      <c r="J31" s="208">
        <v>0</v>
      </c>
      <c r="K31" s="195">
        <f t="shared" si="1"/>
        <v>0</v>
      </c>
      <c r="L31" s="64"/>
      <c r="M31" s="7"/>
      <c r="N31" s="63"/>
      <c r="O31" s="4"/>
      <c r="P31" s="4"/>
      <c r="Q31" s="4"/>
      <c r="R31" s="4"/>
      <c r="S31" s="4"/>
      <c r="T31" s="4"/>
      <c r="U31" s="65"/>
      <c r="V31" s="4"/>
      <c r="W31" s="4"/>
      <c r="X31" s="4"/>
      <c r="Y31" s="4"/>
      <c r="Z31" s="4"/>
      <c r="AA31" s="3"/>
    </row>
    <row r="32" spans="1:27" s="8" customFormat="1" ht="15">
      <c r="A32" s="239" t="s">
        <v>242</v>
      </c>
      <c r="B32" s="192">
        <f>'Open Int.'!E32</f>
        <v>2100</v>
      </c>
      <c r="C32" s="227">
        <f>'Open Int.'!F32</f>
        <v>0</v>
      </c>
      <c r="D32" s="229">
        <f>'Open Int.'!H32</f>
        <v>0</v>
      </c>
      <c r="E32" s="161">
        <f>'Open Int.'!I32</f>
        <v>0</v>
      </c>
      <c r="F32" s="231">
        <f>IF('Open Int.'!E32=0,0,'Open Int.'!H32/'Open Int.'!E32)</f>
        <v>0</v>
      </c>
      <c r="G32" s="173">
        <v>0</v>
      </c>
      <c r="H32" s="195">
        <f t="shared" si="0"/>
        <v>0</v>
      </c>
      <c r="I32" s="208">
        <f>IF(Volume!D32=0,0,Volume!F32/Volume!D32)</f>
        <v>0</v>
      </c>
      <c r="J32" s="208">
        <v>0</v>
      </c>
      <c r="K32" s="195">
        <f t="shared" si="1"/>
        <v>0</v>
      </c>
      <c r="L32" s="64"/>
      <c r="M32" s="7"/>
      <c r="N32" s="63"/>
      <c r="O32" s="4"/>
      <c r="P32" s="4"/>
      <c r="Q32" s="4"/>
      <c r="R32" s="4"/>
      <c r="S32" s="4"/>
      <c r="T32" s="4"/>
      <c r="U32" s="65"/>
      <c r="V32" s="4"/>
      <c r="W32" s="4"/>
      <c r="X32" s="4"/>
      <c r="Y32" s="4"/>
      <c r="Z32" s="4"/>
      <c r="AA32" s="3"/>
    </row>
    <row r="33" spans="1:27" s="8" customFormat="1" ht="15">
      <c r="A33" s="239" t="s">
        <v>183</v>
      </c>
      <c r="B33" s="192">
        <f>'Open Int.'!E33</f>
        <v>0</v>
      </c>
      <c r="C33" s="227">
        <f>'Open Int.'!F33</f>
        <v>0</v>
      </c>
      <c r="D33" s="229">
        <f>'Open Int.'!H33</f>
        <v>0</v>
      </c>
      <c r="E33" s="161">
        <f>'Open Int.'!I33</f>
        <v>0</v>
      </c>
      <c r="F33" s="231">
        <f>IF('Open Int.'!E33=0,0,'Open Int.'!H33/'Open Int.'!E33)</f>
        <v>0</v>
      </c>
      <c r="G33" s="173">
        <v>0</v>
      </c>
      <c r="H33" s="195">
        <f t="shared" si="0"/>
        <v>0</v>
      </c>
      <c r="I33" s="208">
        <f>IF(Volume!D33=0,0,Volume!F33/Volume!D33)</f>
        <v>0</v>
      </c>
      <c r="J33" s="208">
        <v>0</v>
      </c>
      <c r="K33" s="195">
        <f t="shared" si="1"/>
        <v>0</v>
      </c>
      <c r="L33" s="64"/>
      <c r="M33" s="7"/>
      <c r="N33" s="63"/>
      <c r="O33" s="4"/>
      <c r="P33" s="4"/>
      <c r="Q33" s="4"/>
      <c r="R33" s="4"/>
      <c r="S33" s="4"/>
      <c r="T33" s="4"/>
      <c r="U33" s="65"/>
      <c r="V33" s="4"/>
      <c r="W33" s="4"/>
      <c r="X33" s="4"/>
      <c r="Y33" s="4"/>
      <c r="Z33" s="4"/>
      <c r="AA33" s="3"/>
    </row>
    <row r="34" spans="1:27" s="8" customFormat="1" ht="15">
      <c r="A34" s="239" t="s">
        <v>205</v>
      </c>
      <c r="B34" s="192">
        <f>'Open Int.'!E34</f>
        <v>11400</v>
      </c>
      <c r="C34" s="227">
        <f>'Open Int.'!F34</f>
        <v>1900</v>
      </c>
      <c r="D34" s="229">
        <f>'Open Int.'!H34</f>
        <v>0</v>
      </c>
      <c r="E34" s="161">
        <f>'Open Int.'!I34</f>
        <v>0</v>
      </c>
      <c r="F34" s="231">
        <f>IF('Open Int.'!E34=0,0,'Open Int.'!H34/'Open Int.'!E34)</f>
        <v>0</v>
      </c>
      <c r="G34" s="173">
        <v>0</v>
      </c>
      <c r="H34" s="195">
        <f t="shared" si="0"/>
        <v>0</v>
      </c>
      <c r="I34" s="208">
        <f>IF(Volume!D34=0,0,Volume!F34/Volume!D34)</f>
        <v>0</v>
      </c>
      <c r="J34" s="208">
        <v>0</v>
      </c>
      <c r="K34" s="195">
        <f t="shared" si="1"/>
        <v>0</v>
      </c>
      <c r="L34" s="64"/>
      <c r="M34" s="7"/>
      <c r="N34" s="63"/>
      <c r="O34" s="4"/>
      <c r="P34" s="4"/>
      <c r="Q34" s="4"/>
      <c r="R34" s="4"/>
      <c r="S34" s="4"/>
      <c r="T34" s="4"/>
      <c r="U34" s="65"/>
      <c r="V34" s="4"/>
      <c r="W34" s="4"/>
      <c r="X34" s="4"/>
      <c r="Y34" s="4"/>
      <c r="Z34" s="4"/>
      <c r="AA34" s="3"/>
    </row>
    <row r="35" spans="1:27" s="8" customFormat="1" ht="15">
      <c r="A35" s="239" t="s">
        <v>243</v>
      </c>
      <c r="B35" s="192">
        <f>'Open Int.'!E35</f>
        <v>86400</v>
      </c>
      <c r="C35" s="227">
        <f>'Open Int.'!F35</f>
        <v>7200</v>
      </c>
      <c r="D35" s="229">
        <f>'Open Int.'!H35</f>
        <v>3600</v>
      </c>
      <c r="E35" s="161">
        <f>'Open Int.'!I35</f>
        <v>0</v>
      </c>
      <c r="F35" s="231">
        <f>IF('Open Int.'!E35=0,0,'Open Int.'!H35/'Open Int.'!E35)</f>
        <v>0.041666666666666664</v>
      </c>
      <c r="G35" s="173">
        <v>0.045454545454545456</v>
      </c>
      <c r="H35" s="195">
        <f t="shared" si="0"/>
        <v>-0.08333333333333341</v>
      </c>
      <c r="I35" s="208">
        <f>IF(Volume!D35=0,0,Volume!F35/Volume!D35)</f>
        <v>0</v>
      </c>
      <c r="J35" s="208">
        <v>0</v>
      </c>
      <c r="K35" s="195">
        <f t="shared" si="1"/>
        <v>0</v>
      </c>
      <c r="L35" s="64"/>
      <c r="M35" s="7"/>
      <c r="N35" s="63"/>
      <c r="O35" s="4"/>
      <c r="P35" s="4"/>
      <c r="Q35" s="4"/>
      <c r="R35" s="4"/>
      <c r="S35" s="4"/>
      <c r="T35" s="4"/>
      <c r="U35" s="65"/>
      <c r="V35" s="4"/>
      <c r="W35" s="4"/>
      <c r="X35" s="4"/>
      <c r="Y35" s="4"/>
      <c r="Z35" s="4"/>
      <c r="AA35" s="3"/>
    </row>
    <row r="36" spans="1:27" s="8" customFormat="1" ht="15">
      <c r="A36" s="239" t="s">
        <v>184</v>
      </c>
      <c r="B36" s="192">
        <f>'Open Int.'!E36</f>
        <v>500</v>
      </c>
      <c r="C36" s="227">
        <f>'Open Int.'!F36</f>
        <v>0</v>
      </c>
      <c r="D36" s="229">
        <f>'Open Int.'!H36</f>
        <v>0</v>
      </c>
      <c r="E36" s="161">
        <f>'Open Int.'!I36</f>
        <v>0</v>
      </c>
      <c r="F36" s="231">
        <f>IF('Open Int.'!E36=0,0,'Open Int.'!H36/'Open Int.'!E36)</f>
        <v>0</v>
      </c>
      <c r="G36" s="173">
        <v>0</v>
      </c>
      <c r="H36" s="195">
        <f t="shared" si="0"/>
        <v>0</v>
      </c>
      <c r="I36" s="208">
        <f>IF(Volume!D36=0,0,Volume!F36/Volume!D36)</f>
        <v>0</v>
      </c>
      <c r="J36" s="208">
        <v>0</v>
      </c>
      <c r="K36" s="195">
        <f t="shared" si="1"/>
        <v>0</v>
      </c>
      <c r="L36" s="64"/>
      <c r="M36" s="7"/>
      <c r="N36" s="63"/>
      <c r="O36" s="4"/>
      <c r="P36" s="4"/>
      <c r="Q36" s="4"/>
      <c r="R36" s="4"/>
      <c r="S36" s="4"/>
      <c r="T36" s="4"/>
      <c r="U36" s="65"/>
      <c r="V36" s="4"/>
      <c r="W36" s="4"/>
      <c r="X36" s="4"/>
      <c r="Y36" s="4"/>
      <c r="Z36" s="4"/>
      <c r="AA36" s="3"/>
    </row>
    <row r="37" spans="1:29" s="62" customFormat="1" ht="15">
      <c r="A37" s="239" t="s">
        <v>216</v>
      </c>
      <c r="B37" s="192">
        <f>'Open Int.'!E37</f>
        <v>400</v>
      </c>
      <c r="C37" s="227">
        <f>'Open Int.'!F37</f>
        <v>0</v>
      </c>
      <c r="D37" s="229">
        <f>'Open Int.'!H37</f>
        <v>0</v>
      </c>
      <c r="E37" s="161">
        <f>'Open Int.'!I37</f>
        <v>0</v>
      </c>
      <c r="F37" s="231">
        <f>IF('Open Int.'!E37=0,0,'Open Int.'!H37/'Open Int.'!E37)</f>
        <v>0</v>
      </c>
      <c r="G37" s="173">
        <v>0</v>
      </c>
      <c r="H37" s="195">
        <f t="shared" si="0"/>
        <v>0</v>
      </c>
      <c r="I37" s="208">
        <f>IF(Volume!D37=0,0,Volume!F37/Volume!D37)</f>
        <v>0</v>
      </c>
      <c r="J37" s="208">
        <v>0</v>
      </c>
      <c r="K37" s="195">
        <f t="shared" si="1"/>
        <v>0</v>
      </c>
      <c r="L37" s="64"/>
      <c r="M37" s="7"/>
      <c r="N37" s="63"/>
      <c r="O37" s="4"/>
      <c r="P37" s="4"/>
      <c r="Q37" s="4"/>
      <c r="R37" s="4"/>
      <c r="S37" s="4"/>
      <c r="T37" s="4"/>
      <c r="U37" s="65"/>
      <c r="V37" s="4"/>
      <c r="W37" s="4"/>
      <c r="X37" s="4"/>
      <c r="Y37" s="4"/>
      <c r="Z37" s="4"/>
      <c r="AA37" s="3"/>
      <c r="AB37" s="83"/>
      <c r="AC37" s="82"/>
    </row>
    <row r="38" spans="1:27" s="8" customFormat="1" ht="15">
      <c r="A38" s="239" t="s">
        <v>244</v>
      </c>
      <c r="B38" s="192">
        <f>'Open Int.'!E38</f>
        <v>93600</v>
      </c>
      <c r="C38" s="227">
        <f>'Open Int.'!F38</f>
        <v>2400</v>
      </c>
      <c r="D38" s="229">
        <f>'Open Int.'!H38</f>
        <v>4800</v>
      </c>
      <c r="E38" s="161">
        <f>'Open Int.'!I38</f>
        <v>0</v>
      </c>
      <c r="F38" s="231">
        <f>IF('Open Int.'!E38=0,0,'Open Int.'!H38/'Open Int.'!E38)</f>
        <v>0.05128205128205128</v>
      </c>
      <c r="G38" s="173">
        <v>0.05263157894736842</v>
      </c>
      <c r="H38" s="195">
        <f t="shared" si="0"/>
        <v>-0.02564102564102562</v>
      </c>
      <c r="I38" s="208">
        <f>IF(Volume!D38=0,0,Volume!F38/Volume!D38)</f>
        <v>0</v>
      </c>
      <c r="J38" s="208">
        <v>0</v>
      </c>
      <c r="K38" s="195">
        <f t="shared" si="1"/>
        <v>0</v>
      </c>
      <c r="L38" s="64"/>
      <c r="M38" s="7"/>
      <c r="N38" s="63"/>
      <c r="O38" s="4"/>
      <c r="P38" s="4"/>
      <c r="Q38" s="4"/>
      <c r="R38" s="4"/>
      <c r="S38" s="4"/>
      <c r="T38" s="4"/>
      <c r="U38" s="65"/>
      <c r="V38" s="4"/>
      <c r="W38" s="4"/>
      <c r="X38" s="4"/>
      <c r="Y38" s="4"/>
      <c r="Z38" s="4"/>
      <c r="AA38" s="3"/>
    </row>
    <row r="39" spans="1:27" s="8" customFormat="1" ht="15">
      <c r="A39" s="239" t="s">
        <v>185</v>
      </c>
      <c r="B39" s="192">
        <f>'Open Int.'!E39</f>
        <v>519800</v>
      </c>
      <c r="C39" s="227">
        <f>'Open Int.'!F39</f>
        <v>28250</v>
      </c>
      <c r="D39" s="229">
        <f>'Open Int.'!H39</f>
        <v>79100</v>
      </c>
      <c r="E39" s="161">
        <f>'Open Int.'!I39</f>
        <v>11300</v>
      </c>
      <c r="F39" s="231">
        <f>IF('Open Int.'!E39=0,0,'Open Int.'!H39/'Open Int.'!E39)</f>
        <v>0.15217391304347827</v>
      </c>
      <c r="G39" s="173">
        <v>0.13793103448275862</v>
      </c>
      <c r="H39" s="195">
        <f t="shared" si="0"/>
        <v>0.10326086956521748</v>
      </c>
      <c r="I39" s="208">
        <f>IF(Volume!D39=0,0,Volume!F39/Volume!D39)</f>
        <v>0.5454545454545454</v>
      </c>
      <c r="J39" s="208">
        <v>0</v>
      </c>
      <c r="K39" s="195">
        <f t="shared" si="1"/>
        <v>0</v>
      </c>
      <c r="L39" s="64"/>
      <c r="M39" s="7"/>
      <c r="N39" s="63"/>
      <c r="O39" s="4"/>
      <c r="P39" s="4"/>
      <c r="Q39" s="4"/>
      <c r="R39" s="4"/>
      <c r="S39" s="4"/>
      <c r="T39" s="4"/>
      <c r="U39" s="65"/>
      <c r="V39" s="4"/>
      <c r="W39" s="4"/>
      <c r="X39" s="4"/>
      <c r="Y39" s="4"/>
      <c r="Z39" s="4"/>
      <c r="AA39" s="3"/>
    </row>
    <row r="40" spans="1:27" s="8" customFormat="1" ht="15">
      <c r="A40" s="239" t="s">
        <v>186</v>
      </c>
      <c r="B40" s="192">
        <f>'Open Int.'!E40</f>
        <v>0</v>
      </c>
      <c r="C40" s="227">
        <f>'Open Int.'!F40</f>
        <v>0</v>
      </c>
      <c r="D40" s="229">
        <f>'Open Int.'!H40</f>
        <v>0</v>
      </c>
      <c r="E40" s="161">
        <f>'Open Int.'!I40</f>
        <v>0</v>
      </c>
      <c r="F40" s="231">
        <f>IF('Open Int.'!E40=0,0,'Open Int.'!H40/'Open Int.'!E40)</f>
        <v>0</v>
      </c>
      <c r="G40" s="173">
        <v>0</v>
      </c>
      <c r="H40" s="195">
        <f t="shared" si="0"/>
        <v>0</v>
      </c>
      <c r="I40" s="208">
        <f>IF(Volume!D40=0,0,Volume!F40/Volume!D40)</f>
        <v>0</v>
      </c>
      <c r="J40" s="208">
        <v>0</v>
      </c>
      <c r="K40" s="195">
        <f t="shared" si="1"/>
        <v>0</v>
      </c>
      <c r="L40" s="64"/>
      <c r="M40" s="7"/>
      <c r="N40" s="63"/>
      <c r="O40" s="4"/>
      <c r="P40" s="4"/>
      <c r="Q40" s="4"/>
      <c r="R40" s="4"/>
      <c r="S40" s="4"/>
      <c r="T40" s="4"/>
      <c r="U40" s="65"/>
      <c r="V40" s="4"/>
      <c r="W40" s="4"/>
      <c r="X40" s="4"/>
      <c r="Y40" s="4"/>
      <c r="Z40" s="4"/>
      <c r="AA40" s="3"/>
    </row>
    <row r="41" spans="1:29" s="62" customFormat="1" ht="15">
      <c r="A41" s="239" t="s">
        <v>105</v>
      </c>
      <c r="B41" s="192">
        <f>'Open Int.'!E41</f>
        <v>67500</v>
      </c>
      <c r="C41" s="227">
        <f>'Open Int.'!F41</f>
        <v>0</v>
      </c>
      <c r="D41" s="229">
        <f>'Open Int.'!H41</f>
        <v>1500</v>
      </c>
      <c r="E41" s="161">
        <f>'Open Int.'!I41</f>
        <v>0</v>
      </c>
      <c r="F41" s="231">
        <f>IF('Open Int.'!E41=0,0,'Open Int.'!H41/'Open Int.'!E41)</f>
        <v>0.022222222222222223</v>
      </c>
      <c r="G41" s="173">
        <v>0.022222222222222223</v>
      </c>
      <c r="H41" s="195">
        <f t="shared" si="0"/>
        <v>0</v>
      </c>
      <c r="I41" s="208">
        <f>IF(Volume!D41=0,0,Volume!F41/Volume!D41)</f>
        <v>0</v>
      </c>
      <c r="J41" s="208">
        <v>0</v>
      </c>
      <c r="K41" s="195">
        <f t="shared" si="1"/>
        <v>0</v>
      </c>
      <c r="L41" s="64"/>
      <c r="M41" s="7"/>
      <c r="N41" s="63"/>
      <c r="O41" s="4"/>
      <c r="P41" s="4"/>
      <c r="Q41" s="4"/>
      <c r="R41" s="4"/>
      <c r="S41" s="4"/>
      <c r="T41" s="4"/>
      <c r="U41" s="65"/>
      <c r="V41" s="4"/>
      <c r="W41" s="4"/>
      <c r="X41" s="4"/>
      <c r="Y41" s="4"/>
      <c r="Z41" s="4"/>
      <c r="AA41" s="3"/>
      <c r="AB41" s="83"/>
      <c r="AC41" s="82"/>
    </row>
    <row r="42" spans="1:27" s="8" customFormat="1" ht="15">
      <c r="A42" s="239" t="s">
        <v>160</v>
      </c>
      <c r="B42" s="192">
        <f>'Open Int.'!E42</f>
        <v>56700</v>
      </c>
      <c r="C42" s="227">
        <f>'Open Int.'!F42</f>
        <v>14850</v>
      </c>
      <c r="D42" s="229">
        <f>'Open Int.'!H42</f>
        <v>2700</v>
      </c>
      <c r="E42" s="161">
        <f>'Open Int.'!I42</f>
        <v>1350</v>
      </c>
      <c r="F42" s="231">
        <f>IF('Open Int.'!E42=0,0,'Open Int.'!H42/'Open Int.'!E42)</f>
        <v>0.047619047619047616</v>
      </c>
      <c r="G42" s="173">
        <v>0.03225806451612903</v>
      </c>
      <c r="H42" s="195">
        <f t="shared" si="0"/>
        <v>0.47619047619047616</v>
      </c>
      <c r="I42" s="208">
        <f>IF(Volume!D42=0,0,Volume!F42/Volume!D42)</f>
        <v>0.08695652173913043</v>
      </c>
      <c r="J42" s="208">
        <v>0</v>
      </c>
      <c r="K42" s="195">
        <f t="shared" si="1"/>
        <v>0</v>
      </c>
      <c r="L42" s="64"/>
      <c r="M42" s="7"/>
      <c r="N42" s="63"/>
      <c r="O42" s="4"/>
      <c r="P42" s="4"/>
      <c r="Q42" s="4"/>
      <c r="R42" s="4"/>
      <c r="S42" s="4"/>
      <c r="T42" s="4"/>
      <c r="U42" s="65"/>
      <c r="V42" s="4"/>
      <c r="W42" s="4"/>
      <c r="X42" s="4"/>
      <c r="Y42" s="4"/>
      <c r="Z42" s="4"/>
      <c r="AA42" s="3"/>
    </row>
    <row r="43" spans="1:27" s="8" customFormat="1" ht="15">
      <c r="A43" s="239" t="s">
        <v>245</v>
      </c>
      <c r="B43" s="192">
        <f>'Open Int.'!E43</f>
        <v>0</v>
      </c>
      <c r="C43" s="227">
        <f>'Open Int.'!F43</f>
        <v>0</v>
      </c>
      <c r="D43" s="229">
        <f>'Open Int.'!H43</f>
        <v>0</v>
      </c>
      <c r="E43" s="161">
        <f>'Open Int.'!I43</f>
        <v>0</v>
      </c>
      <c r="F43" s="231">
        <f>IF('Open Int.'!E43=0,0,'Open Int.'!H43/'Open Int.'!E43)</f>
        <v>0</v>
      </c>
      <c r="G43" s="173">
        <v>0</v>
      </c>
      <c r="H43" s="195">
        <f t="shared" si="0"/>
        <v>0</v>
      </c>
      <c r="I43" s="208">
        <f>IF(Volume!D43=0,0,Volume!F43/Volume!D43)</f>
        <v>0</v>
      </c>
      <c r="J43" s="208">
        <v>0</v>
      </c>
      <c r="K43" s="195">
        <f t="shared" si="1"/>
        <v>0</v>
      </c>
      <c r="L43" s="64"/>
      <c r="M43" s="7"/>
      <c r="N43" s="63"/>
      <c r="O43" s="4"/>
      <c r="P43" s="4"/>
      <c r="Q43" s="4"/>
      <c r="R43" s="4"/>
      <c r="S43" s="4"/>
      <c r="T43" s="4"/>
      <c r="U43" s="65"/>
      <c r="V43" s="4"/>
      <c r="W43" s="4"/>
      <c r="X43" s="4"/>
      <c r="Y43" s="4"/>
      <c r="Z43" s="4"/>
      <c r="AA43" s="3"/>
    </row>
    <row r="44" spans="1:27" s="8" customFormat="1" ht="15">
      <c r="A44" s="239" t="s">
        <v>187</v>
      </c>
      <c r="B44" s="192">
        <f>'Open Int.'!E44</f>
        <v>171100</v>
      </c>
      <c r="C44" s="227">
        <f>'Open Int.'!F44</f>
        <v>35400</v>
      </c>
      <c r="D44" s="229">
        <f>'Open Int.'!H44</f>
        <v>8850</v>
      </c>
      <c r="E44" s="161">
        <f>'Open Int.'!I44</f>
        <v>0</v>
      </c>
      <c r="F44" s="231">
        <f>IF('Open Int.'!E44=0,0,'Open Int.'!H44/'Open Int.'!E44)</f>
        <v>0.05172413793103448</v>
      </c>
      <c r="G44" s="173">
        <v>0.06521739130434782</v>
      </c>
      <c r="H44" s="195">
        <f t="shared" si="0"/>
        <v>-0.20689655172413793</v>
      </c>
      <c r="I44" s="208">
        <f>IF(Volume!D44=0,0,Volume!F44/Volume!D44)</f>
        <v>0</v>
      </c>
      <c r="J44" s="208">
        <v>0.03225806451612903</v>
      </c>
      <c r="K44" s="195">
        <f t="shared" si="1"/>
        <v>-1</v>
      </c>
      <c r="L44" s="64"/>
      <c r="M44" s="7"/>
      <c r="N44" s="63"/>
      <c r="O44" s="4"/>
      <c r="P44" s="4"/>
      <c r="Q44" s="4"/>
      <c r="R44" s="4"/>
      <c r="S44" s="4"/>
      <c r="T44" s="4"/>
      <c r="U44" s="65"/>
      <c r="V44" s="4"/>
      <c r="W44" s="4"/>
      <c r="X44" s="4"/>
      <c r="Y44" s="4"/>
      <c r="Z44" s="4"/>
      <c r="AA44" s="3"/>
    </row>
    <row r="45" spans="1:29" s="62" customFormat="1" ht="15">
      <c r="A45" s="239" t="s">
        <v>246</v>
      </c>
      <c r="B45" s="192">
        <f>'Open Int.'!E45</f>
        <v>175</v>
      </c>
      <c r="C45" s="227">
        <f>'Open Int.'!F45</f>
        <v>0</v>
      </c>
      <c r="D45" s="229">
        <f>'Open Int.'!H45</f>
        <v>0</v>
      </c>
      <c r="E45" s="161">
        <f>'Open Int.'!I45</f>
        <v>0</v>
      </c>
      <c r="F45" s="231">
        <f>IF('Open Int.'!E45=0,0,'Open Int.'!H45/'Open Int.'!E45)</f>
        <v>0</v>
      </c>
      <c r="G45" s="173">
        <v>0</v>
      </c>
      <c r="H45" s="195">
        <f t="shared" si="0"/>
        <v>0</v>
      </c>
      <c r="I45" s="208">
        <f>IF(Volume!D45=0,0,Volume!F45/Volume!D45)</f>
        <v>0</v>
      </c>
      <c r="J45" s="208">
        <v>0</v>
      </c>
      <c r="K45" s="195">
        <f t="shared" si="1"/>
        <v>0</v>
      </c>
      <c r="L45" s="64"/>
      <c r="M45" s="7"/>
      <c r="N45" s="63"/>
      <c r="O45" s="4"/>
      <c r="P45" s="4"/>
      <c r="Q45" s="4"/>
      <c r="R45" s="4"/>
      <c r="S45" s="4"/>
      <c r="T45" s="4"/>
      <c r="U45" s="65"/>
      <c r="V45" s="4"/>
      <c r="W45" s="4"/>
      <c r="X45" s="4"/>
      <c r="Y45" s="4"/>
      <c r="Z45" s="4"/>
      <c r="AA45" s="3"/>
      <c r="AB45" s="83"/>
      <c r="AC45" s="82"/>
    </row>
    <row r="46" spans="1:29" s="62" customFormat="1" ht="15">
      <c r="A46" s="239" t="s">
        <v>217</v>
      </c>
      <c r="B46" s="192">
        <f>'Open Int.'!E46</f>
        <v>2602875</v>
      </c>
      <c r="C46" s="227">
        <f>'Open Int.'!F46</f>
        <v>272250</v>
      </c>
      <c r="D46" s="229">
        <f>'Open Int.'!H46</f>
        <v>622875</v>
      </c>
      <c r="E46" s="161">
        <f>'Open Int.'!I46</f>
        <v>49500</v>
      </c>
      <c r="F46" s="231">
        <f>IF('Open Int.'!E46=0,0,'Open Int.'!H46/'Open Int.'!E46)</f>
        <v>0.2393026941362916</v>
      </c>
      <c r="G46" s="173">
        <v>0.24601769911504426</v>
      </c>
      <c r="H46" s="195">
        <f t="shared" si="0"/>
        <v>-0.027294804410037784</v>
      </c>
      <c r="I46" s="208">
        <f>IF(Volume!D46=0,0,Volume!F46/Volume!D46)</f>
        <v>0.2506393861892583</v>
      </c>
      <c r="J46" s="208">
        <v>0.22627737226277372</v>
      </c>
      <c r="K46" s="195">
        <f t="shared" si="1"/>
        <v>0.10766438412672213</v>
      </c>
      <c r="L46" s="64"/>
      <c r="M46" s="7"/>
      <c r="N46" s="63"/>
      <c r="O46" s="4"/>
      <c r="P46" s="4"/>
      <c r="Q46" s="4"/>
      <c r="R46" s="4"/>
      <c r="S46" s="4"/>
      <c r="T46" s="4"/>
      <c r="U46" s="65"/>
      <c r="V46" s="4"/>
      <c r="W46" s="4"/>
      <c r="X46" s="4"/>
      <c r="Y46" s="4"/>
      <c r="Z46" s="4"/>
      <c r="AA46" s="3"/>
      <c r="AB46" s="83"/>
      <c r="AC46" s="82"/>
    </row>
    <row r="47" spans="1:29" s="62" customFormat="1" ht="15">
      <c r="A47" s="239" t="s">
        <v>219</v>
      </c>
      <c r="B47" s="192">
        <f>'Open Int.'!E47</f>
        <v>0</v>
      </c>
      <c r="C47" s="227">
        <f>'Open Int.'!F47</f>
        <v>0</v>
      </c>
      <c r="D47" s="229">
        <f>'Open Int.'!H47</f>
        <v>0</v>
      </c>
      <c r="E47" s="161">
        <f>'Open Int.'!I47</f>
        <v>0</v>
      </c>
      <c r="F47" s="231">
        <f>IF('Open Int.'!E47=0,0,'Open Int.'!H47/'Open Int.'!E47)</f>
        <v>0</v>
      </c>
      <c r="G47" s="173">
        <v>0</v>
      </c>
      <c r="H47" s="195">
        <f t="shared" si="0"/>
        <v>0</v>
      </c>
      <c r="I47" s="208">
        <f>IF(Volume!D47=0,0,Volume!F47/Volume!D47)</f>
        <v>0</v>
      </c>
      <c r="J47" s="208">
        <v>0</v>
      </c>
      <c r="K47" s="195">
        <f t="shared" si="1"/>
        <v>0</v>
      </c>
      <c r="L47" s="64"/>
      <c r="M47" s="7"/>
      <c r="N47" s="63"/>
      <c r="O47" s="4"/>
      <c r="P47" s="4"/>
      <c r="Q47" s="4"/>
      <c r="R47" s="4"/>
      <c r="S47" s="4"/>
      <c r="T47" s="4"/>
      <c r="U47" s="65"/>
      <c r="V47" s="4"/>
      <c r="W47" s="4"/>
      <c r="X47" s="4"/>
      <c r="Y47" s="4"/>
      <c r="Z47" s="4"/>
      <c r="AA47" s="3"/>
      <c r="AB47" s="83"/>
      <c r="AC47" s="82"/>
    </row>
    <row r="48" spans="1:29" s="62" customFormat="1" ht="15">
      <c r="A48" s="239" t="s">
        <v>4</v>
      </c>
      <c r="B48" s="192">
        <f>'Open Int.'!E48</f>
        <v>900</v>
      </c>
      <c r="C48" s="227">
        <f>'Open Int.'!F48</f>
        <v>600</v>
      </c>
      <c r="D48" s="229">
        <f>'Open Int.'!H48</f>
        <v>0</v>
      </c>
      <c r="E48" s="161">
        <f>'Open Int.'!I48</f>
        <v>0</v>
      </c>
      <c r="F48" s="231">
        <f>IF('Open Int.'!E48=0,0,'Open Int.'!H48/'Open Int.'!E48)</f>
        <v>0</v>
      </c>
      <c r="G48" s="173">
        <v>0</v>
      </c>
      <c r="H48" s="195">
        <f t="shared" si="0"/>
        <v>0</v>
      </c>
      <c r="I48" s="208">
        <f>IF(Volume!D48=0,0,Volume!F48/Volume!D48)</f>
        <v>0</v>
      </c>
      <c r="J48" s="208">
        <v>0</v>
      </c>
      <c r="K48" s="195">
        <f t="shared" si="1"/>
        <v>0</v>
      </c>
      <c r="L48" s="64"/>
      <c r="M48" s="7"/>
      <c r="N48" s="63"/>
      <c r="O48" s="4"/>
      <c r="P48" s="4"/>
      <c r="Q48" s="4"/>
      <c r="R48" s="4"/>
      <c r="S48" s="4"/>
      <c r="T48" s="4"/>
      <c r="U48" s="65"/>
      <c r="V48" s="4"/>
      <c r="W48" s="4"/>
      <c r="X48" s="4"/>
      <c r="Y48" s="4"/>
      <c r="Z48" s="4"/>
      <c r="AA48" s="3"/>
      <c r="AB48" s="83"/>
      <c r="AC48" s="82"/>
    </row>
    <row r="49" spans="1:29" s="62" customFormat="1" ht="15">
      <c r="A49" s="239" t="s">
        <v>95</v>
      </c>
      <c r="B49" s="192">
        <f>'Open Int.'!E49</f>
        <v>4400</v>
      </c>
      <c r="C49" s="227">
        <f>'Open Int.'!F49</f>
        <v>0</v>
      </c>
      <c r="D49" s="229">
        <f>'Open Int.'!H49</f>
        <v>800</v>
      </c>
      <c r="E49" s="161">
        <f>'Open Int.'!I49</f>
        <v>0</v>
      </c>
      <c r="F49" s="231">
        <f>IF('Open Int.'!E49=0,0,'Open Int.'!H49/'Open Int.'!E49)</f>
        <v>0.18181818181818182</v>
      </c>
      <c r="G49" s="173">
        <v>0.18181818181818182</v>
      </c>
      <c r="H49" s="195">
        <f t="shared" si="0"/>
        <v>0</v>
      </c>
      <c r="I49" s="208">
        <f>IF(Volume!D49=0,0,Volume!F49/Volume!D49)</f>
        <v>0</v>
      </c>
      <c r="J49" s="208">
        <v>0</v>
      </c>
      <c r="K49" s="195">
        <f t="shared" si="1"/>
        <v>0</v>
      </c>
      <c r="L49" s="64"/>
      <c r="M49" s="7"/>
      <c r="N49" s="63"/>
      <c r="O49" s="4"/>
      <c r="P49" s="4"/>
      <c r="Q49" s="4"/>
      <c r="R49" s="4"/>
      <c r="S49" s="4"/>
      <c r="T49" s="4"/>
      <c r="U49" s="65"/>
      <c r="V49" s="4"/>
      <c r="W49" s="4"/>
      <c r="X49" s="4"/>
      <c r="Y49" s="4"/>
      <c r="Z49" s="4"/>
      <c r="AA49" s="3"/>
      <c r="AB49" s="83"/>
      <c r="AC49" s="82"/>
    </row>
    <row r="50" spans="1:29" s="62" customFormat="1" ht="15">
      <c r="A50" s="239" t="s">
        <v>218</v>
      </c>
      <c r="B50" s="192">
        <f>'Open Int.'!E50</f>
        <v>1200</v>
      </c>
      <c r="C50" s="227">
        <f>'Open Int.'!F50</f>
        <v>0</v>
      </c>
      <c r="D50" s="229">
        <f>'Open Int.'!H50</f>
        <v>0</v>
      </c>
      <c r="E50" s="161">
        <f>'Open Int.'!I50</f>
        <v>0</v>
      </c>
      <c r="F50" s="231">
        <f>IF('Open Int.'!E50=0,0,'Open Int.'!H50/'Open Int.'!E50)</f>
        <v>0</v>
      </c>
      <c r="G50" s="173">
        <v>0</v>
      </c>
      <c r="H50" s="195">
        <f t="shared" si="0"/>
        <v>0</v>
      </c>
      <c r="I50" s="208">
        <f>IF(Volume!D50=0,0,Volume!F50/Volume!D50)</f>
        <v>0</v>
      </c>
      <c r="J50" s="208">
        <v>0</v>
      </c>
      <c r="K50" s="195">
        <f t="shared" si="1"/>
        <v>0</v>
      </c>
      <c r="L50" s="64"/>
      <c r="M50" s="7"/>
      <c r="N50" s="63"/>
      <c r="O50" s="4"/>
      <c r="P50" s="4"/>
      <c r="Q50" s="4"/>
      <c r="R50" s="4"/>
      <c r="S50" s="4"/>
      <c r="T50" s="4"/>
      <c r="U50" s="65"/>
      <c r="V50" s="4"/>
      <c r="W50" s="4"/>
      <c r="X50" s="4"/>
      <c r="Y50" s="4"/>
      <c r="Z50" s="4"/>
      <c r="AA50" s="3"/>
      <c r="AB50" s="83"/>
      <c r="AC50" s="82"/>
    </row>
    <row r="51" spans="1:29" s="62" customFormat="1" ht="15">
      <c r="A51" s="239" t="s">
        <v>5</v>
      </c>
      <c r="B51" s="192">
        <f>'Open Int.'!E51</f>
        <v>1079815</v>
      </c>
      <c r="C51" s="227">
        <f>'Open Int.'!F51</f>
        <v>65395</v>
      </c>
      <c r="D51" s="229">
        <f>'Open Int.'!H51</f>
        <v>94105</v>
      </c>
      <c r="E51" s="161">
        <f>'Open Int.'!I51</f>
        <v>7975</v>
      </c>
      <c r="F51" s="231">
        <f>IF('Open Int.'!E51=0,0,'Open Int.'!H51/'Open Int.'!E51)</f>
        <v>0.08714918759231906</v>
      </c>
      <c r="G51" s="173">
        <v>0.08490566037735849</v>
      </c>
      <c r="H51" s="195">
        <f t="shared" si="0"/>
        <v>0.0264237649762023</v>
      </c>
      <c r="I51" s="208">
        <f>IF(Volume!D51=0,0,Volume!F51/Volume!D51)</f>
        <v>0.13714285714285715</v>
      </c>
      <c r="J51" s="208">
        <v>0.07692307692307693</v>
      </c>
      <c r="K51" s="195">
        <f t="shared" si="1"/>
        <v>0.7828571428571428</v>
      </c>
      <c r="L51" s="64"/>
      <c r="M51" s="7"/>
      <c r="N51" s="63"/>
      <c r="O51" s="4"/>
      <c r="P51" s="4"/>
      <c r="Q51" s="4"/>
      <c r="R51" s="4"/>
      <c r="S51" s="4"/>
      <c r="T51" s="4"/>
      <c r="U51" s="65"/>
      <c r="V51" s="4"/>
      <c r="W51" s="4"/>
      <c r="X51" s="4"/>
      <c r="Y51" s="4"/>
      <c r="Z51" s="4"/>
      <c r="AA51" s="3"/>
      <c r="AB51" s="83"/>
      <c r="AC51" s="82"/>
    </row>
    <row r="52" spans="1:29" s="62" customFormat="1" ht="15">
      <c r="A52" s="239" t="s">
        <v>220</v>
      </c>
      <c r="B52" s="192">
        <f>'Open Int.'!E52</f>
        <v>876000</v>
      </c>
      <c r="C52" s="227">
        <f>'Open Int.'!F52</f>
        <v>54000</v>
      </c>
      <c r="D52" s="229">
        <f>'Open Int.'!H52</f>
        <v>374000</v>
      </c>
      <c r="E52" s="161">
        <f>'Open Int.'!I52</f>
        <v>26000</v>
      </c>
      <c r="F52" s="231">
        <f>IF('Open Int.'!E52=0,0,'Open Int.'!H52/'Open Int.'!E52)</f>
        <v>0.4269406392694064</v>
      </c>
      <c r="G52" s="173">
        <v>0.4233576642335766</v>
      </c>
      <c r="H52" s="195">
        <f t="shared" si="0"/>
        <v>0.00846323413635653</v>
      </c>
      <c r="I52" s="208">
        <f>IF(Volume!D52=0,0,Volume!F52/Volume!D52)</f>
        <v>0.4507042253521127</v>
      </c>
      <c r="J52" s="208">
        <v>0.2901960784313726</v>
      </c>
      <c r="K52" s="195">
        <f t="shared" si="1"/>
        <v>0.5531023981728206</v>
      </c>
      <c r="L52" s="64"/>
      <c r="M52" s="7"/>
      <c r="N52" s="63"/>
      <c r="O52" s="4"/>
      <c r="P52" s="4"/>
      <c r="Q52" s="4"/>
      <c r="R52" s="4"/>
      <c r="S52" s="4"/>
      <c r="T52" s="4"/>
      <c r="U52" s="65"/>
      <c r="V52" s="4"/>
      <c r="W52" s="4"/>
      <c r="X52" s="4"/>
      <c r="Y52" s="4"/>
      <c r="Z52" s="4"/>
      <c r="AA52" s="3"/>
      <c r="AB52" s="83"/>
      <c r="AC52" s="82"/>
    </row>
    <row r="53" spans="1:29" s="62" customFormat="1" ht="15">
      <c r="A53" s="239" t="s">
        <v>221</v>
      </c>
      <c r="B53" s="192">
        <f>'Open Int.'!E53</f>
        <v>39000</v>
      </c>
      <c r="C53" s="227">
        <f>'Open Int.'!F53</f>
        <v>4550</v>
      </c>
      <c r="D53" s="229">
        <f>'Open Int.'!H53</f>
        <v>650</v>
      </c>
      <c r="E53" s="161">
        <f>'Open Int.'!I53</f>
        <v>650</v>
      </c>
      <c r="F53" s="231">
        <f>IF('Open Int.'!E53=0,0,'Open Int.'!H53/'Open Int.'!E53)</f>
        <v>0.016666666666666666</v>
      </c>
      <c r="G53" s="173">
        <v>0</v>
      </c>
      <c r="H53" s="195">
        <f t="shared" si="0"/>
        <v>0</v>
      </c>
      <c r="I53" s="208">
        <f>IF(Volume!D53=0,0,Volume!F53/Volume!D53)</f>
        <v>0.08333333333333333</v>
      </c>
      <c r="J53" s="208">
        <v>0</v>
      </c>
      <c r="K53" s="195">
        <f t="shared" si="1"/>
        <v>0</v>
      </c>
      <c r="L53" s="64"/>
      <c r="M53" s="7"/>
      <c r="N53" s="63"/>
      <c r="O53" s="4"/>
      <c r="P53" s="4"/>
      <c r="Q53" s="4"/>
      <c r="R53" s="4"/>
      <c r="S53" s="4"/>
      <c r="T53" s="4"/>
      <c r="U53" s="65"/>
      <c r="V53" s="4"/>
      <c r="W53" s="4"/>
      <c r="X53" s="4"/>
      <c r="Y53" s="4"/>
      <c r="Z53" s="4"/>
      <c r="AA53" s="3"/>
      <c r="AB53" s="83"/>
      <c r="AC53" s="82"/>
    </row>
    <row r="54" spans="1:29" s="62" customFormat="1" ht="15">
      <c r="A54" s="239" t="s">
        <v>59</v>
      </c>
      <c r="B54" s="192">
        <f>'Open Int.'!E54</f>
        <v>1800</v>
      </c>
      <c r="C54" s="227">
        <f>'Open Int.'!F54</f>
        <v>0</v>
      </c>
      <c r="D54" s="229">
        <f>'Open Int.'!H54</f>
        <v>0</v>
      </c>
      <c r="E54" s="161">
        <f>'Open Int.'!I54</f>
        <v>0</v>
      </c>
      <c r="F54" s="231">
        <f>IF('Open Int.'!E54=0,0,'Open Int.'!H54/'Open Int.'!E54)</f>
        <v>0</v>
      </c>
      <c r="G54" s="173">
        <v>0</v>
      </c>
      <c r="H54" s="195">
        <f t="shared" si="0"/>
        <v>0</v>
      </c>
      <c r="I54" s="208">
        <f>IF(Volume!D54=0,0,Volume!F54/Volume!D54)</f>
        <v>0</v>
      </c>
      <c r="J54" s="208">
        <v>0</v>
      </c>
      <c r="K54" s="195">
        <f t="shared" si="1"/>
        <v>0</v>
      </c>
      <c r="L54" s="64"/>
      <c r="M54" s="7"/>
      <c r="N54" s="63"/>
      <c r="O54" s="4"/>
      <c r="P54" s="4"/>
      <c r="Q54" s="4"/>
      <c r="R54" s="4"/>
      <c r="S54" s="4"/>
      <c r="T54" s="4"/>
      <c r="U54" s="65"/>
      <c r="V54" s="4"/>
      <c r="W54" s="4"/>
      <c r="X54" s="4"/>
      <c r="Y54" s="4"/>
      <c r="Z54" s="4"/>
      <c r="AA54" s="3"/>
      <c r="AB54" s="83"/>
      <c r="AC54" s="82"/>
    </row>
    <row r="55" spans="1:29" s="62" customFormat="1" ht="15">
      <c r="A55" s="239" t="s">
        <v>222</v>
      </c>
      <c r="B55" s="192">
        <f>'Open Int.'!E55</f>
        <v>90300</v>
      </c>
      <c r="C55" s="227">
        <f>'Open Int.'!F55</f>
        <v>17500</v>
      </c>
      <c r="D55" s="229">
        <f>'Open Int.'!H55</f>
        <v>8400</v>
      </c>
      <c r="E55" s="161">
        <f>'Open Int.'!I55</f>
        <v>2800</v>
      </c>
      <c r="F55" s="231">
        <f>IF('Open Int.'!E55=0,0,'Open Int.'!H55/'Open Int.'!E55)</f>
        <v>0.09302325581395349</v>
      </c>
      <c r="G55" s="173">
        <v>0.07692307692307693</v>
      </c>
      <c r="H55" s="195">
        <f t="shared" si="0"/>
        <v>0.20930232558139528</v>
      </c>
      <c r="I55" s="208">
        <f>IF(Volume!D55=0,0,Volume!F55/Volume!D55)</f>
        <v>0.0784313725490196</v>
      </c>
      <c r="J55" s="208">
        <v>0</v>
      </c>
      <c r="K55" s="195">
        <f t="shared" si="1"/>
        <v>0</v>
      </c>
      <c r="L55" s="64"/>
      <c r="M55" s="7"/>
      <c r="N55" s="63"/>
      <c r="O55" s="4"/>
      <c r="P55" s="4"/>
      <c r="Q55" s="4"/>
      <c r="R55" s="4"/>
      <c r="S55" s="4"/>
      <c r="T55" s="4"/>
      <c r="U55" s="65"/>
      <c r="V55" s="4"/>
      <c r="W55" s="4"/>
      <c r="X55" s="4"/>
      <c r="Y55" s="4"/>
      <c r="Z55" s="4"/>
      <c r="AA55" s="3"/>
      <c r="AB55" s="83"/>
      <c r="AC55" s="82"/>
    </row>
    <row r="56" spans="1:27" s="8" customFormat="1" ht="15">
      <c r="A56" s="239" t="s">
        <v>162</v>
      </c>
      <c r="B56" s="192">
        <f>'Open Int.'!E56</f>
        <v>1557600</v>
      </c>
      <c r="C56" s="227">
        <f>'Open Int.'!F56</f>
        <v>172800</v>
      </c>
      <c r="D56" s="229">
        <f>'Open Int.'!H56</f>
        <v>74400</v>
      </c>
      <c r="E56" s="161">
        <f>'Open Int.'!I56</f>
        <v>9600</v>
      </c>
      <c r="F56" s="231">
        <f>IF('Open Int.'!E56=0,0,'Open Int.'!H56/'Open Int.'!E56)</f>
        <v>0.04776579352850539</v>
      </c>
      <c r="G56" s="173">
        <v>0.04679376083188908</v>
      </c>
      <c r="H56" s="195">
        <f t="shared" si="0"/>
        <v>0.020772698738800423</v>
      </c>
      <c r="I56" s="208">
        <f>IF(Volume!D56=0,0,Volume!F56/Volume!D56)</f>
        <v>0.08547008547008547</v>
      </c>
      <c r="J56" s="208">
        <v>0.053763440860215055</v>
      </c>
      <c r="K56" s="195">
        <f t="shared" si="1"/>
        <v>0.5897435897435898</v>
      </c>
      <c r="L56" s="64"/>
      <c r="M56" s="7"/>
      <c r="N56" s="63"/>
      <c r="O56" s="4"/>
      <c r="P56" s="4"/>
      <c r="Q56" s="4"/>
      <c r="R56" s="4"/>
      <c r="S56" s="4"/>
      <c r="T56" s="4"/>
      <c r="U56" s="65"/>
      <c r="V56" s="4"/>
      <c r="W56" s="4"/>
      <c r="X56" s="4"/>
      <c r="Y56" s="4"/>
      <c r="Z56" s="4"/>
      <c r="AA56" s="3"/>
    </row>
    <row r="57" spans="1:27" s="8" customFormat="1" ht="15">
      <c r="A57" s="239" t="s">
        <v>206</v>
      </c>
      <c r="B57" s="192">
        <f>'Open Int.'!E57</f>
        <v>1386500</v>
      </c>
      <c r="C57" s="227">
        <f>'Open Int.'!F57</f>
        <v>29500</v>
      </c>
      <c r="D57" s="229">
        <f>'Open Int.'!H57</f>
        <v>41300</v>
      </c>
      <c r="E57" s="161">
        <f>'Open Int.'!I57</f>
        <v>0</v>
      </c>
      <c r="F57" s="231">
        <f>IF('Open Int.'!E57=0,0,'Open Int.'!H57/'Open Int.'!E57)</f>
        <v>0.029787234042553193</v>
      </c>
      <c r="G57" s="173">
        <v>0.030434782608695653</v>
      </c>
      <c r="H57" s="195">
        <f t="shared" si="0"/>
        <v>-0.021276595744680847</v>
      </c>
      <c r="I57" s="208">
        <f>IF(Volume!D57=0,0,Volume!F57/Volume!D57)</f>
        <v>0</v>
      </c>
      <c r="J57" s="208">
        <v>0.034482758620689655</v>
      </c>
      <c r="K57" s="195">
        <f t="shared" si="1"/>
        <v>-1</v>
      </c>
      <c r="L57" s="64"/>
      <c r="M57" s="7"/>
      <c r="N57" s="63"/>
      <c r="O57" s="4"/>
      <c r="P57" s="4"/>
      <c r="Q57" s="4"/>
      <c r="R57" s="4"/>
      <c r="S57" s="4"/>
      <c r="T57" s="4"/>
      <c r="U57" s="65"/>
      <c r="V57" s="4"/>
      <c r="W57" s="4"/>
      <c r="X57" s="4"/>
      <c r="Y57" s="4"/>
      <c r="Z57" s="4"/>
      <c r="AA57" s="3"/>
    </row>
    <row r="58" spans="1:27" s="8" customFormat="1" ht="15">
      <c r="A58" s="239" t="s">
        <v>197</v>
      </c>
      <c r="B58" s="192">
        <f>'Open Int.'!E58</f>
        <v>9324000</v>
      </c>
      <c r="C58" s="227">
        <f>'Open Int.'!F58</f>
        <v>425250</v>
      </c>
      <c r="D58" s="229">
        <f>'Open Int.'!H58</f>
        <v>1937250</v>
      </c>
      <c r="E58" s="161">
        <f>'Open Int.'!I58</f>
        <v>283500</v>
      </c>
      <c r="F58" s="231">
        <f>IF('Open Int.'!E58=0,0,'Open Int.'!H58/'Open Int.'!E58)</f>
        <v>0.20777027027027026</v>
      </c>
      <c r="G58" s="173">
        <v>0.18584070796460178</v>
      </c>
      <c r="H58" s="195">
        <f t="shared" si="0"/>
        <v>0.11800193050193036</v>
      </c>
      <c r="I58" s="208">
        <f>IF(Volume!D58=0,0,Volume!F58/Volume!D58)</f>
        <v>0.375</v>
      </c>
      <c r="J58" s="208">
        <v>0.24390243902439024</v>
      </c>
      <c r="K58" s="195">
        <f t="shared" si="1"/>
        <v>0.5375000000000001</v>
      </c>
      <c r="L58" s="64"/>
      <c r="M58" s="7"/>
      <c r="N58" s="63"/>
      <c r="O58" s="4"/>
      <c r="P58" s="4"/>
      <c r="Q58" s="4"/>
      <c r="R58" s="4"/>
      <c r="S58" s="4"/>
      <c r="T58" s="4"/>
      <c r="U58" s="65"/>
      <c r="V58" s="4"/>
      <c r="W58" s="4"/>
      <c r="X58" s="4"/>
      <c r="Y58" s="4"/>
      <c r="Z58" s="4"/>
      <c r="AA58" s="3"/>
    </row>
    <row r="59" spans="1:27" s="8" customFormat="1" ht="15">
      <c r="A59" s="239" t="s">
        <v>163</v>
      </c>
      <c r="B59" s="192">
        <f>'Open Int.'!E59</f>
        <v>700</v>
      </c>
      <c r="C59" s="227">
        <f>'Open Int.'!F59</f>
        <v>350</v>
      </c>
      <c r="D59" s="229">
        <f>'Open Int.'!H59</f>
        <v>0</v>
      </c>
      <c r="E59" s="161">
        <f>'Open Int.'!I59</f>
        <v>0</v>
      </c>
      <c r="F59" s="231">
        <f>IF('Open Int.'!E59=0,0,'Open Int.'!H59/'Open Int.'!E59)</f>
        <v>0</v>
      </c>
      <c r="G59" s="173">
        <v>0</v>
      </c>
      <c r="H59" s="195">
        <f t="shared" si="0"/>
        <v>0</v>
      </c>
      <c r="I59" s="208">
        <f>IF(Volume!D59=0,0,Volume!F59/Volume!D59)</f>
        <v>0</v>
      </c>
      <c r="J59" s="208">
        <v>0</v>
      </c>
      <c r="K59" s="195">
        <f t="shared" si="1"/>
        <v>0</v>
      </c>
      <c r="L59" s="64"/>
      <c r="M59" s="7"/>
      <c r="N59" s="63"/>
      <c r="O59" s="4"/>
      <c r="P59" s="4"/>
      <c r="Q59" s="4"/>
      <c r="R59" s="4"/>
      <c r="S59" s="4"/>
      <c r="T59" s="4"/>
      <c r="U59" s="65"/>
      <c r="V59" s="4"/>
      <c r="W59" s="4"/>
      <c r="X59" s="4"/>
      <c r="Y59" s="4"/>
      <c r="Z59" s="4"/>
      <c r="AA59" s="3"/>
    </row>
    <row r="60" spans="1:27" s="8" customFormat="1" ht="15">
      <c r="A60" s="239" t="s">
        <v>198</v>
      </c>
      <c r="B60" s="192">
        <f>'Open Int.'!E60</f>
        <v>1012100</v>
      </c>
      <c r="C60" s="227">
        <f>'Open Int.'!F60</f>
        <v>304500</v>
      </c>
      <c r="D60" s="229">
        <f>'Open Int.'!H60</f>
        <v>304500</v>
      </c>
      <c r="E60" s="161">
        <f>'Open Int.'!I60</f>
        <v>107300</v>
      </c>
      <c r="F60" s="231">
        <f>IF('Open Int.'!E60=0,0,'Open Int.'!H60/'Open Int.'!E60)</f>
        <v>0.3008595988538682</v>
      </c>
      <c r="G60" s="173">
        <v>0.2786885245901639</v>
      </c>
      <c r="H60" s="195">
        <f t="shared" si="0"/>
        <v>0.07955503118152718</v>
      </c>
      <c r="I60" s="208">
        <f>IF(Volume!D60=0,0,Volume!F60/Volume!D60)</f>
        <v>0.1899696048632219</v>
      </c>
      <c r="J60" s="208">
        <v>0.25477707006369427</v>
      </c>
      <c r="K60" s="195">
        <f t="shared" si="1"/>
        <v>-0.25436930091185406</v>
      </c>
      <c r="L60" s="64"/>
      <c r="M60" s="7"/>
      <c r="N60" s="63"/>
      <c r="O60" s="4"/>
      <c r="P60" s="4"/>
      <c r="Q60" s="4"/>
      <c r="R60" s="4"/>
      <c r="S60" s="4"/>
      <c r="T60" s="4"/>
      <c r="U60" s="65"/>
      <c r="V60" s="4"/>
      <c r="W60" s="4"/>
      <c r="X60" s="4"/>
      <c r="Y60" s="4"/>
      <c r="Z60" s="4"/>
      <c r="AA60" s="3"/>
    </row>
    <row r="61" spans="1:27" s="8" customFormat="1" ht="15">
      <c r="A61" s="239" t="s">
        <v>188</v>
      </c>
      <c r="B61" s="192">
        <f>'Open Int.'!E61</f>
        <v>123200</v>
      </c>
      <c r="C61" s="227">
        <f>'Open Int.'!F61</f>
        <v>7700</v>
      </c>
      <c r="D61" s="229">
        <f>'Open Int.'!H61</f>
        <v>0</v>
      </c>
      <c r="E61" s="161">
        <f>'Open Int.'!I61</f>
        <v>0</v>
      </c>
      <c r="F61" s="231">
        <f>IF('Open Int.'!E61=0,0,'Open Int.'!H61/'Open Int.'!E61)</f>
        <v>0</v>
      </c>
      <c r="G61" s="173">
        <v>0</v>
      </c>
      <c r="H61" s="195">
        <f t="shared" si="0"/>
        <v>0</v>
      </c>
      <c r="I61" s="208">
        <f>IF(Volume!D61=0,0,Volume!F61/Volume!D61)</f>
        <v>0</v>
      </c>
      <c r="J61" s="208">
        <v>0</v>
      </c>
      <c r="K61" s="195">
        <f t="shared" si="1"/>
        <v>0</v>
      </c>
      <c r="L61" s="64"/>
      <c r="M61" s="7"/>
      <c r="N61" s="63"/>
      <c r="O61" s="4"/>
      <c r="P61" s="4"/>
      <c r="Q61" s="4"/>
      <c r="R61" s="4"/>
      <c r="S61" s="4"/>
      <c r="T61" s="4"/>
      <c r="U61" s="65"/>
      <c r="V61" s="4"/>
      <c r="W61" s="4"/>
      <c r="X61" s="4"/>
      <c r="Y61" s="4"/>
      <c r="Z61" s="4"/>
      <c r="AA61" s="3"/>
    </row>
    <row r="62" spans="1:29" s="62" customFormat="1" ht="15">
      <c r="A62" s="239" t="s">
        <v>223</v>
      </c>
      <c r="B62" s="192">
        <f>'Open Int.'!E62</f>
        <v>166500</v>
      </c>
      <c r="C62" s="227">
        <f>'Open Int.'!F62</f>
        <v>10400</v>
      </c>
      <c r="D62" s="229">
        <f>'Open Int.'!H62</f>
        <v>22900</v>
      </c>
      <c r="E62" s="161">
        <f>'Open Int.'!I62</f>
        <v>3100</v>
      </c>
      <c r="F62" s="231">
        <f>IF('Open Int.'!E62=0,0,'Open Int.'!H62/'Open Int.'!E62)</f>
        <v>0.13753753753753753</v>
      </c>
      <c r="G62" s="173">
        <v>0.1268417680973735</v>
      </c>
      <c r="H62" s="195">
        <f t="shared" si="0"/>
        <v>0.08432371765705081</v>
      </c>
      <c r="I62" s="208">
        <f>IF(Volume!D62=0,0,Volume!F62/Volume!D62)</f>
        <v>0.16138328530259366</v>
      </c>
      <c r="J62" s="208">
        <v>0.16535433070866143</v>
      </c>
      <c r="K62" s="195">
        <f t="shared" si="1"/>
        <v>-0.024015369836695555</v>
      </c>
      <c r="L62" s="64"/>
      <c r="M62" s="7"/>
      <c r="N62" s="63"/>
      <c r="O62" s="4"/>
      <c r="P62" s="4"/>
      <c r="Q62" s="4"/>
      <c r="R62" s="4"/>
      <c r="S62" s="4"/>
      <c r="T62" s="4"/>
      <c r="U62" s="65"/>
      <c r="V62" s="4"/>
      <c r="W62" s="4"/>
      <c r="X62" s="4"/>
      <c r="Y62" s="4"/>
      <c r="Z62" s="4"/>
      <c r="AA62" s="3"/>
      <c r="AB62" s="83"/>
      <c r="AC62" s="82"/>
    </row>
    <row r="63" spans="1:27" s="8" customFormat="1" ht="15">
      <c r="A63" s="239" t="s">
        <v>164</v>
      </c>
      <c r="B63" s="192">
        <f>'Open Int.'!E63</f>
        <v>2950</v>
      </c>
      <c r="C63" s="227">
        <f>'Open Int.'!F63</f>
        <v>0</v>
      </c>
      <c r="D63" s="229">
        <f>'Open Int.'!H63</f>
        <v>0</v>
      </c>
      <c r="E63" s="161">
        <f>'Open Int.'!I63</f>
        <v>0</v>
      </c>
      <c r="F63" s="231">
        <f>IF('Open Int.'!E63=0,0,'Open Int.'!H63/'Open Int.'!E63)</f>
        <v>0</v>
      </c>
      <c r="G63" s="173">
        <v>0</v>
      </c>
      <c r="H63" s="195">
        <f t="shared" si="0"/>
        <v>0</v>
      </c>
      <c r="I63" s="208">
        <f>IF(Volume!D63=0,0,Volume!F63/Volume!D63)</f>
        <v>0</v>
      </c>
      <c r="J63" s="208">
        <v>0</v>
      </c>
      <c r="K63" s="195">
        <f t="shared" si="1"/>
        <v>0</v>
      </c>
      <c r="L63" s="64"/>
      <c r="M63" s="7"/>
      <c r="N63" s="63"/>
      <c r="O63" s="4"/>
      <c r="P63" s="4"/>
      <c r="Q63" s="4"/>
      <c r="R63" s="4"/>
      <c r="S63" s="4"/>
      <c r="T63" s="4"/>
      <c r="U63" s="65"/>
      <c r="V63" s="4"/>
      <c r="W63" s="4"/>
      <c r="X63" s="4"/>
      <c r="Y63" s="4"/>
      <c r="Z63" s="4"/>
      <c r="AA63" s="3"/>
    </row>
    <row r="64" spans="1:29" s="62" customFormat="1" ht="15">
      <c r="A64" s="239" t="s">
        <v>106</v>
      </c>
      <c r="B64" s="192">
        <f>'Open Int.'!E64</f>
        <v>1200</v>
      </c>
      <c r="C64" s="227">
        <f>'Open Int.'!F64</f>
        <v>0</v>
      </c>
      <c r="D64" s="229">
        <f>'Open Int.'!H64</f>
        <v>0</v>
      </c>
      <c r="E64" s="161">
        <f>'Open Int.'!I64</f>
        <v>0</v>
      </c>
      <c r="F64" s="231">
        <f>IF('Open Int.'!E64=0,0,'Open Int.'!H64/'Open Int.'!E64)</f>
        <v>0</v>
      </c>
      <c r="G64" s="173">
        <v>0</v>
      </c>
      <c r="H64" s="195">
        <f t="shared" si="0"/>
        <v>0</v>
      </c>
      <c r="I64" s="208">
        <f>IF(Volume!D64=0,0,Volume!F64/Volume!D64)</f>
        <v>0</v>
      </c>
      <c r="J64" s="208">
        <v>0</v>
      </c>
      <c r="K64" s="195">
        <f t="shared" si="1"/>
        <v>0</v>
      </c>
      <c r="L64" s="64"/>
      <c r="M64" s="7"/>
      <c r="N64" s="63"/>
      <c r="O64" s="4"/>
      <c r="P64" s="4"/>
      <c r="Q64" s="4"/>
      <c r="R64" s="4"/>
      <c r="S64" s="4"/>
      <c r="T64" s="4"/>
      <c r="U64" s="65"/>
      <c r="V64" s="4"/>
      <c r="W64" s="4"/>
      <c r="X64" s="4"/>
      <c r="Y64" s="4"/>
      <c r="Z64" s="4"/>
      <c r="AA64" s="3"/>
      <c r="AB64" s="83"/>
      <c r="AC64" s="82"/>
    </row>
    <row r="65" spans="1:29" s="62" customFormat="1" ht="15">
      <c r="A65" s="239" t="s">
        <v>50</v>
      </c>
      <c r="B65" s="192">
        <f>'Open Int.'!E65</f>
        <v>963600</v>
      </c>
      <c r="C65" s="227">
        <f>'Open Int.'!F65</f>
        <v>110000</v>
      </c>
      <c r="D65" s="229">
        <f>'Open Int.'!H65</f>
        <v>204600</v>
      </c>
      <c r="E65" s="161">
        <f>'Open Int.'!I65</f>
        <v>66000</v>
      </c>
      <c r="F65" s="231">
        <f>IF('Open Int.'!E65=0,0,'Open Int.'!H65/'Open Int.'!E65)</f>
        <v>0.21232876712328766</v>
      </c>
      <c r="G65" s="173">
        <v>0.16237113402061856</v>
      </c>
      <c r="H65" s="195">
        <f t="shared" si="0"/>
        <v>0.30767558164818426</v>
      </c>
      <c r="I65" s="208">
        <f>IF(Volume!D65=0,0,Volume!F65/Volume!D65)</f>
        <v>0.19955156950672645</v>
      </c>
      <c r="J65" s="208">
        <v>0.15267175572519084</v>
      </c>
      <c r="K65" s="195">
        <f t="shared" si="1"/>
        <v>0.3070627802690582</v>
      </c>
      <c r="L65" s="64"/>
      <c r="M65" s="7"/>
      <c r="N65" s="63"/>
      <c r="O65" s="4"/>
      <c r="P65" s="4"/>
      <c r="Q65" s="4"/>
      <c r="R65" s="4"/>
      <c r="S65" s="4"/>
      <c r="T65" s="4"/>
      <c r="U65" s="65"/>
      <c r="V65" s="4"/>
      <c r="W65" s="4"/>
      <c r="X65" s="4"/>
      <c r="Y65" s="4"/>
      <c r="Z65" s="4"/>
      <c r="AA65" s="3"/>
      <c r="AB65" s="83"/>
      <c r="AC65" s="82"/>
    </row>
    <row r="66" spans="1:29" s="62" customFormat="1" ht="15">
      <c r="A66" s="239" t="s">
        <v>6</v>
      </c>
      <c r="B66" s="192">
        <f>'Open Int.'!E66</f>
        <v>1599750</v>
      </c>
      <c r="C66" s="227">
        <f>'Open Int.'!F66</f>
        <v>281250</v>
      </c>
      <c r="D66" s="229">
        <f>'Open Int.'!H66</f>
        <v>173250</v>
      </c>
      <c r="E66" s="161">
        <f>'Open Int.'!I66</f>
        <v>4500</v>
      </c>
      <c r="F66" s="231">
        <f>IF('Open Int.'!E66=0,0,'Open Int.'!H66/'Open Int.'!E66)</f>
        <v>0.10829817158931083</v>
      </c>
      <c r="G66" s="173">
        <v>0.12798634812286688</v>
      </c>
      <c r="H66" s="195">
        <f t="shared" si="0"/>
        <v>-0.1538302859821846</v>
      </c>
      <c r="I66" s="208">
        <f>IF(Volume!D66=0,0,Volume!F66/Volume!D66)</f>
        <v>0.171875</v>
      </c>
      <c r="J66" s="208">
        <v>0.0859375</v>
      </c>
      <c r="K66" s="195">
        <f t="shared" si="1"/>
        <v>1</v>
      </c>
      <c r="L66" s="64"/>
      <c r="M66" s="7"/>
      <c r="N66" s="63"/>
      <c r="O66" s="4"/>
      <c r="P66" s="4"/>
      <c r="Q66" s="4"/>
      <c r="R66" s="4"/>
      <c r="S66" s="4"/>
      <c r="T66" s="4"/>
      <c r="U66" s="65"/>
      <c r="V66" s="4"/>
      <c r="W66" s="4"/>
      <c r="X66" s="4"/>
      <c r="Y66" s="4"/>
      <c r="Z66" s="4"/>
      <c r="AA66" s="3"/>
      <c r="AB66" s="83"/>
      <c r="AC66" s="82"/>
    </row>
    <row r="67" spans="1:27" s="8" customFormat="1" ht="15">
      <c r="A67" s="239" t="s">
        <v>199</v>
      </c>
      <c r="B67" s="192">
        <f>'Open Int.'!E67</f>
        <v>25200</v>
      </c>
      <c r="C67" s="227">
        <f>'Open Int.'!F67</f>
        <v>6400</v>
      </c>
      <c r="D67" s="229">
        <f>'Open Int.'!H67</f>
        <v>800</v>
      </c>
      <c r="E67" s="161">
        <f>'Open Int.'!I67</f>
        <v>800</v>
      </c>
      <c r="F67" s="231">
        <f>IF('Open Int.'!E67=0,0,'Open Int.'!H67/'Open Int.'!E67)</f>
        <v>0.031746031746031744</v>
      </c>
      <c r="G67" s="173">
        <v>0</v>
      </c>
      <c r="H67" s="195">
        <f t="shared" si="0"/>
        <v>0</v>
      </c>
      <c r="I67" s="208">
        <f>IF(Volume!D67=0,0,Volume!F67/Volume!D67)</f>
        <v>0.029850746268656716</v>
      </c>
      <c r="J67" s="208">
        <v>0</v>
      </c>
      <c r="K67" s="195">
        <f t="shared" si="1"/>
        <v>0</v>
      </c>
      <c r="L67" s="64"/>
      <c r="M67" s="7"/>
      <c r="N67" s="63"/>
      <c r="O67" s="4"/>
      <c r="P67" s="4"/>
      <c r="Q67" s="4"/>
      <c r="R67" s="4"/>
      <c r="S67" s="4"/>
      <c r="T67" s="4"/>
      <c r="U67" s="65"/>
      <c r="V67" s="4"/>
      <c r="W67" s="4"/>
      <c r="X67" s="4"/>
      <c r="Y67" s="4"/>
      <c r="Z67" s="4"/>
      <c r="AA67" s="3"/>
    </row>
    <row r="68" spans="1:27" s="8" customFormat="1" ht="15">
      <c r="A68" s="239" t="s">
        <v>189</v>
      </c>
      <c r="B68" s="192">
        <f>'Open Int.'!E68</f>
        <v>0</v>
      </c>
      <c r="C68" s="227">
        <f>'Open Int.'!F68</f>
        <v>0</v>
      </c>
      <c r="D68" s="229">
        <f>'Open Int.'!H68</f>
        <v>0</v>
      </c>
      <c r="E68" s="161">
        <f>'Open Int.'!I68</f>
        <v>0</v>
      </c>
      <c r="F68" s="231">
        <f>IF('Open Int.'!E68=0,0,'Open Int.'!H68/'Open Int.'!E68)</f>
        <v>0</v>
      </c>
      <c r="G68" s="173">
        <v>0</v>
      </c>
      <c r="H68" s="195">
        <f t="shared" si="0"/>
        <v>0</v>
      </c>
      <c r="I68" s="208">
        <f>IF(Volume!D68=0,0,Volume!F68/Volume!D68)</f>
        <v>0</v>
      </c>
      <c r="J68" s="208">
        <v>0</v>
      </c>
      <c r="K68" s="195">
        <f t="shared" si="1"/>
        <v>0</v>
      </c>
      <c r="L68" s="64"/>
      <c r="M68" s="7"/>
      <c r="N68" s="63"/>
      <c r="O68" s="4"/>
      <c r="P68" s="4"/>
      <c r="Q68" s="4"/>
      <c r="R68" s="4"/>
      <c r="S68" s="4"/>
      <c r="T68" s="4"/>
      <c r="U68" s="65"/>
      <c r="V68" s="4"/>
      <c r="W68" s="4"/>
      <c r="X68" s="4"/>
      <c r="Y68" s="4"/>
      <c r="Z68" s="4"/>
      <c r="AA68" s="3"/>
    </row>
    <row r="69" spans="1:29" s="62" customFormat="1" ht="15">
      <c r="A69" s="239" t="s">
        <v>150</v>
      </c>
      <c r="B69" s="192">
        <f>'Open Int.'!E69</f>
        <v>6800</v>
      </c>
      <c r="C69" s="227">
        <f>'Open Int.'!F69</f>
        <v>400</v>
      </c>
      <c r="D69" s="229">
        <f>'Open Int.'!H69</f>
        <v>0</v>
      </c>
      <c r="E69" s="161">
        <f>'Open Int.'!I69</f>
        <v>0</v>
      </c>
      <c r="F69" s="231">
        <f>IF('Open Int.'!E69=0,0,'Open Int.'!H69/'Open Int.'!E69)</f>
        <v>0</v>
      </c>
      <c r="G69" s="173">
        <v>0</v>
      </c>
      <c r="H69" s="195">
        <f aca="true" t="shared" si="2" ref="H69:H124">IF(G69=0,0,(F69-G69)/G69)</f>
        <v>0</v>
      </c>
      <c r="I69" s="208">
        <f>IF(Volume!D69=0,0,Volume!F69/Volume!D69)</f>
        <v>0</v>
      </c>
      <c r="J69" s="208">
        <v>0</v>
      </c>
      <c r="K69" s="195">
        <f aca="true" t="shared" si="3" ref="K69:K124">IF(J69=0,0,(I69-J69)/J69)</f>
        <v>0</v>
      </c>
      <c r="L69" s="64"/>
      <c r="M69" s="7"/>
      <c r="N69" s="63"/>
      <c r="O69" s="4"/>
      <c r="P69" s="4"/>
      <c r="Q69" s="4"/>
      <c r="R69" s="4"/>
      <c r="S69" s="4"/>
      <c r="T69" s="4"/>
      <c r="U69" s="65"/>
      <c r="V69" s="4"/>
      <c r="W69" s="4"/>
      <c r="X69" s="4"/>
      <c r="Y69" s="4"/>
      <c r="Z69" s="4"/>
      <c r="AA69" s="3"/>
      <c r="AB69" s="83"/>
      <c r="AC69" s="82"/>
    </row>
    <row r="70" spans="1:27" s="8" customFormat="1" ht="15">
      <c r="A70" s="239" t="s">
        <v>165</v>
      </c>
      <c r="B70" s="192">
        <f>'Open Int.'!E70</f>
        <v>0</v>
      </c>
      <c r="C70" s="227">
        <f>'Open Int.'!F70</f>
        <v>0</v>
      </c>
      <c r="D70" s="229">
        <f>'Open Int.'!H70</f>
        <v>0</v>
      </c>
      <c r="E70" s="161">
        <f>'Open Int.'!I70</f>
        <v>0</v>
      </c>
      <c r="F70" s="231">
        <f>IF('Open Int.'!E70=0,0,'Open Int.'!H70/'Open Int.'!E70)</f>
        <v>0</v>
      </c>
      <c r="G70" s="173">
        <v>0</v>
      </c>
      <c r="H70" s="195">
        <f t="shared" si="2"/>
        <v>0</v>
      </c>
      <c r="I70" s="208">
        <f>IF(Volume!D70=0,0,Volume!F70/Volume!D70)</f>
        <v>0</v>
      </c>
      <c r="J70" s="208">
        <v>0</v>
      </c>
      <c r="K70" s="195">
        <f t="shared" si="3"/>
        <v>0</v>
      </c>
      <c r="L70" s="64"/>
      <c r="M70" s="7"/>
      <c r="N70" s="63"/>
      <c r="O70" s="4"/>
      <c r="P70" s="4"/>
      <c r="Q70" s="4"/>
      <c r="R70" s="4"/>
      <c r="S70" s="4"/>
      <c r="T70" s="4"/>
      <c r="U70" s="65"/>
      <c r="V70" s="4"/>
      <c r="W70" s="4"/>
      <c r="X70" s="4"/>
      <c r="Y70" s="4"/>
      <c r="Z70" s="4"/>
      <c r="AA70" s="3"/>
    </row>
    <row r="71" spans="1:29" s="62" customFormat="1" ht="15">
      <c r="A71" s="239" t="s">
        <v>151</v>
      </c>
      <c r="B71" s="192">
        <f>'Open Int.'!E71</f>
        <v>1287500</v>
      </c>
      <c r="C71" s="227">
        <f>'Open Int.'!F71</f>
        <v>56250</v>
      </c>
      <c r="D71" s="229">
        <f>'Open Int.'!H71</f>
        <v>68750</v>
      </c>
      <c r="E71" s="161">
        <f>'Open Int.'!I71</f>
        <v>0</v>
      </c>
      <c r="F71" s="231">
        <f>IF('Open Int.'!E71=0,0,'Open Int.'!H71/'Open Int.'!E71)</f>
        <v>0.05339805825242718</v>
      </c>
      <c r="G71" s="173">
        <v>0.05583756345177665</v>
      </c>
      <c r="H71" s="195">
        <f t="shared" si="2"/>
        <v>-0.04368932038834958</v>
      </c>
      <c r="I71" s="208">
        <f>IF(Volume!D71=0,0,Volume!F71/Volume!D71)</f>
        <v>0</v>
      </c>
      <c r="J71" s="208">
        <v>0</v>
      </c>
      <c r="K71" s="195">
        <f t="shared" si="3"/>
        <v>0</v>
      </c>
      <c r="L71" s="64"/>
      <c r="M71" s="7"/>
      <c r="N71" s="63"/>
      <c r="O71" s="4"/>
      <c r="P71" s="4"/>
      <c r="Q71" s="4"/>
      <c r="R71" s="4"/>
      <c r="S71" s="4"/>
      <c r="T71" s="4"/>
      <c r="U71" s="65"/>
      <c r="V71" s="4"/>
      <c r="W71" s="4"/>
      <c r="X71" s="4"/>
      <c r="Y71" s="4"/>
      <c r="Z71" s="4"/>
      <c r="AA71" s="3"/>
      <c r="AB71" s="83"/>
      <c r="AC71" s="82"/>
    </row>
    <row r="72" spans="1:27" s="8" customFormat="1" ht="15">
      <c r="A72" s="239" t="s">
        <v>190</v>
      </c>
      <c r="B72" s="192">
        <f>'Open Int.'!E72</f>
        <v>46000</v>
      </c>
      <c r="C72" s="227">
        <f>'Open Int.'!F72</f>
        <v>10000</v>
      </c>
      <c r="D72" s="229">
        <f>'Open Int.'!H72</f>
        <v>4000</v>
      </c>
      <c r="E72" s="161">
        <f>'Open Int.'!I72</f>
        <v>0</v>
      </c>
      <c r="F72" s="231">
        <f>IF('Open Int.'!E72=0,0,'Open Int.'!H72/'Open Int.'!E72)</f>
        <v>0.08695652173913043</v>
      </c>
      <c r="G72" s="173">
        <v>0.1111111111111111</v>
      </c>
      <c r="H72" s="195">
        <f t="shared" si="2"/>
        <v>-0.21739130434782605</v>
      </c>
      <c r="I72" s="208">
        <f>IF(Volume!D72=0,0,Volume!F72/Volume!D72)</f>
        <v>0</v>
      </c>
      <c r="J72" s="208">
        <v>0.15384615384615385</v>
      </c>
      <c r="K72" s="195">
        <f t="shared" si="3"/>
        <v>-1</v>
      </c>
      <c r="L72" s="64"/>
      <c r="M72" s="7"/>
      <c r="N72" s="63"/>
      <c r="O72" s="4"/>
      <c r="P72" s="4"/>
      <c r="Q72" s="4"/>
      <c r="R72" s="4"/>
      <c r="S72" s="4"/>
      <c r="T72" s="4"/>
      <c r="U72" s="65"/>
      <c r="V72" s="4"/>
      <c r="W72" s="4"/>
      <c r="X72" s="4"/>
      <c r="Y72" s="4"/>
      <c r="Z72" s="4"/>
      <c r="AA72" s="3"/>
    </row>
    <row r="73" spans="1:27" s="8" customFormat="1" ht="15">
      <c r="A73" s="239" t="s">
        <v>200</v>
      </c>
      <c r="B73" s="192">
        <f>'Open Int.'!E73</f>
        <v>27500</v>
      </c>
      <c r="C73" s="227">
        <f>'Open Int.'!F73</f>
        <v>5000</v>
      </c>
      <c r="D73" s="229">
        <f>'Open Int.'!H73</f>
        <v>0</v>
      </c>
      <c r="E73" s="161">
        <f>'Open Int.'!I73</f>
        <v>0</v>
      </c>
      <c r="F73" s="231">
        <f>IF('Open Int.'!E73=0,0,'Open Int.'!H73/'Open Int.'!E73)</f>
        <v>0</v>
      </c>
      <c r="G73" s="173">
        <v>0</v>
      </c>
      <c r="H73" s="195">
        <f t="shared" si="2"/>
        <v>0</v>
      </c>
      <c r="I73" s="208">
        <f>IF(Volume!D73=0,0,Volume!F73/Volume!D73)</f>
        <v>0</v>
      </c>
      <c r="J73" s="208">
        <v>0</v>
      </c>
      <c r="K73" s="195">
        <f t="shared" si="3"/>
        <v>0</v>
      </c>
      <c r="L73" s="64"/>
      <c r="M73" s="7"/>
      <c r="N73" s="63"/>
      <c r="O73" s="4"/>
      <c r="P73" s="4"/>
      <c r="Q73" s="4"/>
      <c r="R73" s="4"/>
      <c r="S73" s="4"/>
      <c r="T73" s="4"/>
      <c r="U73" s="65"/>
      <c r="V73" s="4"/>
      <c r="W73" s="4"/>
      <c r="X73" s="4"/>
      <c r="Y73" s="4"/>
      <c r="Z73" s="4"/>
      <c r="AA73" s="3"/>
    </row>
    <row r="74" spans="1:27" s="8" customFormat="1" ht="15">
      <c r="A74" s="239" t="s">
        <v>166</v>
      </c>
      <c r="B74" s="192">
        <f>'Open Int.'!E74</f>
        <v>17850</v>
      </c>
      <c r="C74" s="227">
        <f>'Open Int.'!F74</f>
        <v>1700</v>
      </c>
      <c r="D74" s="229">
        <f>'Open Int.'!H74</f>
        <v>0</v>
      </c>
      <c r="E74" s="161">
        <f>'Open Int.'!I74</f>
        <v>0</v>
      </c>
      <c r="F74" s="231">
        <f>IF('Open Int.'!E74=0,0,'Open Int.'!H74/'Open Int.'!E74)</f>
        <v>0</v>
      </c>
      <c r="G74" s="173">
        <v>0</v>
      </c>
      <c r="H74" s="195">
        <f t="shared" si="2"/>
        <v>0</v>
      </c>
      <c r="I74" s="208">
        <f>IF(Volume!D74=0,0,Volume!F74/Volume!D74)</f>
        <v>0</v>
      </c>
      <c r="J74" s="208">
        <v>0</v>
      </c>
      <c r="K74" s="195">
        <f t="shared" si="3"/>
        <v>0</v>
      </c>
      <c r="L74" s="64"/>
      <c r="M74" s="7"/>
      <c r="N74" s="63"/>
      <c r="O74" s="4"/>
      <c r="P74" s="4"/>
      <c r="Q74" s="4"/>
      <c r="R74" s="4"/>
      <c r="S74" s="4"/>
      <c r="T74" s="4"/>
      <c r="U74" s="65"/>
      <c r="V74" s="4"/>
      <c r="W74" s="4"/>
      <c r="X74" s="4"/>
      <c r="Y74" s="4"/>
      <c r="Z74" s="4"/>
      <c r="AA74" s="3"/>
    </row>
    <row r="75" spans="1:29" s="62" customFormat="1" ht="15">
      <c r="A75" s="239" t="s">
        <v>7</v>
      </c>
      <c r="B75" s="192">
        <f>'Open Int.'!E75</f>
        <v>27500</v>
      </c>
      <c r="C75" s="227">
        <f>'Open Int.'!F75</f>
        <v>3750</v>
      </c>
      <c r="D75" s="229">
        <f>'Open Int.'!H75</f>
        <v>2500</v>
      </c>
      <c r="E75" s="161">
        <f>'Open Int.'!I75</f>
        <v>0</v>
      </c>
      <c r="F75" s="231">
        <f>IF('Open Int.'!E75=0,0,'Open Int.'!H75/'Open Int.'!E75)</f>
        <v>0.09090909090909091</v>
      </c>
      <c r="G75" s="173">
        <v>0.10526315789473684</v>
      </c>
      <c r="H75" s="195">
        <f t="shared" si="2"/>
        <v>-0.1363636363636363</v>
      </c>
      <c r="I75" s="208">
        <f>IF(Volume!D75=0,0,Volume!F75/Volume!D75)</f>
        <v>0</v>
      </c>
      <c r="J75" s="208">
        <v>0</v>
      </c>
      <c r="K75" s="195">
        <f t="shared" si="3"/>
        <v>0</v>
      </c>
      <c r="L75" s="64"/>
      <c r="M75" s="7"/>
      <c r="N75" s="63"/>
      <c r="O75" s="4"/>
      <c r="P75" s="4"/>
      <c r="Q75" s="4"/>
      <c r="R75" s="4"/>
      <c r="S75" s="4"/>
      <c r="T75" s="4"/>
      <c r="U75" s="65"/>
      <c r="V75" s="4"/>
      <c r="W75" s="4"/>
      <c r="X75" s="4"/>
      <c r="Y75" s="4"/>
      <c r="Z75" s="4"/>
      <c r="AA75" s="3"/>
      <c r="AB75" s="83"/>
      <c r="AC75" s="82"/>
    </row>
    <row r="76" spans="1:27" s="8" customFormat="1" ht="15">
      <c r="A76" s="239" t="s">
        <v>191</v>
      </c>
      <c r="B76" s="192">
        <f>'Open Int.'!E76</f>
        <v>0</v>
      </c>
      <c r="C76" s="227">
        <f>'Open Int.'!F76</f>
        <v>0</v>
      </c>
      <c r="D76" s="229">
        <f>'Open Int.'!H76</f>
        <v>0</v>
      </c>
      <c r="E76" s="161">
        <f>'Open Int.'!I76</f>
        <v>0</v>
      </c>
      <c r="F76" s="231">
        <f>IF('Open Int.'!E76=0,0,'Open Int.'!H76/'Open Int.'!E76)</f>
        <v>0</v>
      </c>
      <c r="G76" s="173">
        <v>0</v>
      </c>
      <c r="H76" s="195">
        <f t="shared" si="2"/>
        <v>0</v>
      </c>
      <c r="I76" s="208">
        <f>IF(Volume!D76=0,0,Volume!F76/Volume!D76)</f>
        <v>0</v>
      </c>
      <c r="J76" s="208">
        <v>0</v>
      </c>
      <c r="K76" s="195">
        <f t="shared" si="3"/>
        <v>0</v>
      </c>
      <c r="L76" s="64"/>
      <c r="M76" s="7"/>
      <c r="N76" s="63"/>
      <c r="O76" s="4"/>
      <c r="P76" s="4"/>
      <c r="Q76" s="4"/>
      <c r="R76" s="4"/>
      <c r="S76" s="4"/>
      <c r="T76" s="4"/>
      <c r="U76" s="65"/>
      <c r="V76" s="4"/>
      <c r="W76" s="4"/>
      <c r="X76" s="4"/>
      <c r="Y76" s="4"/>
      <c r="Z76" s="4"/>
      <c r="AA76" s="3"/>
    </row>
    <row r="77" spans="1:27" s="8" customFormat="1" ht="15">
      <c r="A77" s="239" t="s">
        <v>247</v>
      </c>
      <c r="B77" s="192">
        <f>'Open Int.'!E77</f>
        <v>47200</v>
      </c>
      <c r="C77" s="227">
        <f>'Open Int.'!F77</f>
        <v>4800</v>
      </c>
      <c r="D77" s="229">
        <f>'Open Int.'!H77</f>
        <v>1600</v>
      </c>
      <c r="E77" s="161">
        <f>'Open Int.'!I77</f>
        <v>1600</v>
      </c>
      <c r="F77" s="231">
        <f>IF('Open Int.'!E77=0,0,'Open Int.'!H77/'Open Int.'!E77)</f>
        <v>0.03389830508474576</v>
      </c>
      <c r="G77" s="173">
        <v>0</v>
      </c>
      <c r="H77" s="195">
        <f t="shared" si="2"/>
        <v>0</v>
      </c>
      <c r="I77" s="208">
        <f>IF(Volume!D77=0,0,Volume!F77/Volume!D77)</f>
        <v>0.07407407407407407</v>
      </c>
      <c r="J77" s="208">
        <v>0</v>
      </c>
      <c r="K77" s="195">
        <f t="shared" si="3"/>
        <v>0</v>
      </c>
      <c r="L77" s="64"/>
      <c r="M77" s="7"/>
      <c r="N77" s="63"/>
      <c r="O77" s="4"/>
      <c r="P77" s="4"/>
      <c r="Q77" s="4"/>
      <c r="R77" s="4"/>
      <c r="S77" s="4"/>
      <c r="T77" s="4"/>
      <c r="U77" s="65"/>
      <c r="V77" s="4"/>
      <c r="W77" s="4"/>
      <c r="X77" s="4"/>
      <c r="Y77" s="4"/>
      <c r="Z77" s="4"/>
      <c r="AA77" s="3"/>
    </row>
    <row r="78" spans="1:29" s="62" customFormat="1" ht="15">
      <c r="A78" s="239" t="s">
        <v>229</v>
      </c>
      <c r="B78" s="192">
        <f>'Open Int.'!E78</f>
        <v>42500</v>
      </c>
      <c r="C78" s="227">
        <f>'Open Int.'!F78</f>
        <v>1250</v>
      </c>
      <c r="D78" s="229">
        <f>'Open Int.'!H78</f>
        <v>1250</v>
      </c>
      <c r="E78" s="161">
        <f>'Open Int.'!I78</f>
        <v>0</v>
      </c>
      <c r="F78" s="231">
        <f>IF('Open Int.'!E78=0,0,'Open Int.'!H78/'Open Int.'!E78)</f>
        <v>0.029411764705882353</v>
      </c>
      <c r="G78" s="173">
        <v>0.030303030303030304</v>
      </c>
      <c r="H78" s="195">
        <f t="shared" si="2"/>
        <v>-0.029411764705882394</v>
      </c>
      <c r="I78" s="208">
        <f>IF(Volume!D78=0,0,Volume!F78/Volume!D78)</f>
        <v>0.2</v>
      </c>
      <c r="J78" s="208">
        <v>0.07142857142857142</v>
      </c>
      <c r="K78" s="195">
        <f t="shared" si="3"/>
        <v>1.8000000000000003</v>
      </c>
      <c r="L78" s="64"/>
      <c r="M78" s="7"/>
      <c r="N78" s="63"/>
      <c r="O78" s="4"/>
      <c r="P78" s="4"/>
      <c r="Q78" s="4"/>
      <c r="R78" s="4"/>
      <c r="S78" s="4"/>
      <c r="T78" s="4"/>
      <c r="U78" s="65"/>
      <c r="V78" s="4"/>
      <c r="W78" s="4"/>
      <c r="X78" s="4"/>
      <c r="Y78" s="4"/>
      <c r="Z78" s="4"/>
      <c r="AA78" s="3"/>
      <c r="AB78" s="83"/>
      <c r="AC78" s="82"/>
    </row>
    <row r="79" spans="1:27" s="8" customFormat="1" ht="15">
      <c r="A79" s="239" t="s">
        <v>192</v>
      </c>
      <c r="B79" s="192">
        <f>'Open Int.'!E79</f>
        <v>27200</v>
      </c>
      <c r="C79" s="227">
        <f>'Open Int.'!F79</f>
        <v>19200</v>
      </c>
      <c r="D79" s="229">
        <f>'Open Int.'!H79</f>
        <v>0</v>
      </c>
      <c r="E79" s="161">
        <f>'Open Int.'!I79</f>
        <v>0</v>
      </c>
      <c r="F79" s="231">
        <f>IF('Open Int.'!E79=0,0,'Open Int.'!H79/'Open Int.'!E79)</f>
        <v>0</v>
      </c>
      <c r="G79" s="173">
        <v>0</v>
      </c>
      <c r="H79" s="195">
        <f t="shared" si="2"/>
        <v>0</v>
      </c>
      <c r="I79" s="208">
        <f>IF(Volume!D79=0,0,Volume!F79/Volume!D79)</f>
        <v>0</v>
      </c>
      <c r="J79" s="208">
        <v>0</v>
      </c>
      <c r="K79" s="195">
        <f t="shared" si="3"/>
        <v>0</v>
      </c>
      <c r="L79" s="64"/>
      <c r="M79" s="7"/>
      <c r="N79" s="63"/>
      <c r="O79" s="4"/>
      <c r="P79" s="4"/>
      <c r="Q79" s="4"/>
      <c r="R79" s="4"/>
      <c r="S79" s="4"/>
      <c r="T79" s="4"/>
      <c r="U79" s="65"/>
      <c r="V79" s="4"/>
      <c r="W79" s="4"/>
      <c r="X79" s="4"/>
      <c r="Y79" s="4"/>
      <c r="Z79" s="4"/>
      <c r="AA79" s="3"/>
    </row>
    <row r="80" spans="1:27" s="8" customFormat="1" ht="15">
      <c r="A80" s="239" t="s">
        <v>167</v>
      </c>
      <c r="B80" s="192">
        <f>'Open Int.'!E80</f>
        <v>84550</v>
      </c>
      <c r="C80" s="227">
        <f>'Open Int.'!F80</f>
        <v>0</v>
      </c>
      <c r="D80" s="229">
        <f>'Open Int.'!H80</f>
        <v>0</v>
      </c>
      <c r="E80" s="161">
        <f>'Open Int.'!I80</f>
        <v>0</v>
      </c>
      <c r="F80" s="231">
        <f>IF('Open Int.'!E80=0,0,'Open Int.'!H80/'Open Int.'!E80)</f>
        <v>0</v>
      </c>
      <c r="G80" s="173">
        <v>0</v>
      </c>
      <c r="H80" s="195">
        <f t="shared" si="2"/>
        <v>0</v>
      </c>
      <c r="I80" s="208">
        <f>IF(Volume!D80=0,0,Volume!F80/Volume!D80)</f>
        <v>0</v>
      </c>
      <c r="J80" s="208">
        <v>0</v>
      </c>
      <c r="K80" s="195">
        <f t="shared" si="3"/>
        <v>0</v>
      </c>
      <c r="L80" s="64"/>
      <c r="M80" s="7"/>
      <c r="N80" s="63"/>
      <c r="O80" s="4"/>
      <c r="P80" s="4"/>
      <c r="Q80" s="4"/>
      <c r="R80" s="4"/>
      <c r="S80" s="4"/>
      <c r="T80" s="4"/>
      <c r="U80" s="65"/>
      <c r="V80" s="4"/>
      <c r="W80" s="4"/>
      <c r="X80" s="4"/>
      <c r="Y80" s="4"/>
      <c r="Z80" s="4"/>
      <c r="AA80" s="3"/>
    </row>
    <row r="81" spans="1:29" s="62" customFormat="1" ht="15">
      <c r="A81" s="239" t="s">
        <v>8</v>
      </c>
      <c r="B81" s="192">
        <f>'Open Int.'!E81</f>
        <v>1236800</v>
      </c>
      <c r="C81" s="227">
        <f>'Open Int.'!F81</f>
        <v>184000</v>
      </c>
      <c r="D81" s="229">
        <f>'Open Int.'!H81</f>
        <v>204800</v>
      </c>
      <c r="E81" s="161">
        <f>'Open Int.'!I81</f>
        <v>40000</v>
      </c>
      <c r="F81" s="231">
        <f>IF('Open Int.'!E81=0,0,'Open Int.'!H81/'Open Int.'!E81)</f>
        <v>0.16558861578266496</v>
      </c>
      <c r="G81" s="173">
        <v>0.15653495440729484</v>
      </c>
      <c r="H81" s="195">
        <f t="shared" si="2"/>
        <v>0.05783795325236442</v>
      </c>
      <c r="I81" s="208">
        <f>IF(Volume!D81=0,0,Volume!F81/Volume!D81)</f>
        <v>0.1506172839506173</v>
      </c>
      <c r="J81" s="208">
        <v>0.07323232323232323</v>
      </c>
      <c r="K81" s="195">
        <f t="shared" si="3"/>
        <v>1.056704980842912</v>
      </c>
      <c r="L81" s="64"/>
      <c r="M81" s="7"/>
      <c r="N81" s="63"/>
      <c r="O81" s="4"/>
      <c r="P81" s="4"/>
      <c r="Q81" s="4"/>
      <c r="R81" s="4"/>
      <c r="S81" s="4"/>
      <c r="T81" s="4"/>
      <c r="U81" s="65"/>
      <c r="V81" s="4"/>
      <c r="W81" s="4"/>
      <c r="X81" s="4"/>
      <c r="Y81" s="4"/>
      <c r="Z81" s="4"/>
      <c r="AA81" s="3"/>
      <c r="AB81" s="83"/>
      <c r="AC81" s="82"/>
    </row>
    <row r="82" spans="1:27" s="8" customFormat="1" ht="15">
      <c r="A82" s="239" t="s">
        <v>201</v>
      </c>
      <c r="B82" s="192">
        <f>'Open Int.'!E82</f>
        <v>1582000</v>
      </c>
      <c r="C82" s="227">
        <f>'Open Int.'!F82</f>
        <v>14000</v>
      </c>
      <c r="D82" s="229">
        <f>'Open Int.'!H82</f>
        <v>126000</v>
      </c>
      <c r="E82" s="161">
        <f>'Open Int.'!I82</f>
        <v>14000</v>
      </c>
      <c r="F82" s="231">
        <f>IF('Open Int.'!E82=0,0,'Open Int.'!H82/'Open Int.'!E82)</f>
        <v>0.07964601769911504</v>
      </c>
      <c r="G82" s="173">
        <v>0.07142857142857142</v>
      </c>
      <c r="H82" s="195">
        <f t="shared" si="2"/>
        <v>0.11504424778761066</v>
      </c>
      <c r="I82" s="208">
        <f>IF(Volume!D82=0,0,Volume!F82/Volume!D82)</f>
        <v>0.08333333333333333</v>
      </c>
      <c r="J82" s="208">
        <v>0</v>
      </c>
      <c r="K82" s="195">
        <f t="shared" si="3"/>
        <v>0</v>
      </c>
      <c r="L82" s="64"/>
      <c r="M82" s="7"/>
      <c r="N82" s="63"/>
      <c r="O82" s="4"/>
      <c r="P82" s="4"/>
      <c r="Q82" s="4"/>
      <c r="R82" s="4"/>
      <c r="S82" s="4"/>
      <c r="T82" s="4"/>
      <c r="U82" s="65"/>
      <c r="V82" s="4"/>
      <c r="W82" s="4"/>
      <c r="X82" s="4"/>
      <c r="Y82" s="4"/>
      <c r="Z82" s="4"/>
      <c r="AA82" s="3"/>
    </row>
    <row r="83" spans="1:29" s="62" customFormat="1" ht="15">
      <c r="A83" s="239" t="s">
        <v>224</v>
      </c>
      <c r="B83" s="192">
        <f>'Open Int.'!E83</f>
        <v>41400</v>
      </c>
      <c r="C83" s="227">
        <f>'Open Int.'!F83</f>
        <v>5750</v>
      </c>
      <c r="D83" s="229">
        <f>'Open Int.'!H83</f>
        <v>1150</v>
      </c>
      <c r="E83" s="161">
        <f>'Open Int.'!I83</f>
        <v>0</v>
      </c>
      <c r="F83" s="231">
        <f>IF('Open Int.'!E83=0,0,'Open Int.'!H83/'Open Int.'!E83)</f>
        <v>0.027777777777777776</v>
      </c>
      <c r="G83" s="173">
        <v>0.03225806451612903</v>
      </c>
      <c r="H83" s="195">
        <f t="shared" si="2"/>
        <v>-0.13888888888888892</v>
      </c>
      <c r="I83" s="208">
        <f>IF(Volume!D83=0,0,Volume!F83/Volume!D83)</f>
        <v>0</v>
      </c>
      <c r="J83" s="208">
        <v>0</v>
      </c>
      <c r="K83" s="195">
        <f t="shared" si="3"/>
        <v>0</v>
      </c>
      <c r="L83" s="64"/>
      <c r="M83" s="7"/>
      <c r="N83" s="63"/>
      <c r="O83" s="4"/>
      <c r="P83" s="4"/>
      <c r="Q83" s="4"/>
      <c r="R83" s="4"/>
      <c r="S83" s="4"/>
      <c r="T83" s="4"/>
      <c r="U83" s="65"/>
      <c r="V83" s="4"/>
      <c r="W83" s="4"/>
      <c r="X83" s="4"/>
      <c r="Y83" s="4"/>
      <c r="Z83" s="4"/>
      <c r="AA83" s="3"/>
      <c r="AB83" s="83"/>
      <c r="AC83" s="82"/>
    </row>
    <row r="84" spans="1:27" s="8" customFormat="1" ht="15">
      <c r="A84" s="239" t="s">
        <v>193</v>
      </c>
      <c r="B84" s="192">
        <f>'Open Int.'!E84</f>
        <v>0</v>
      </c>
      <c r="C84" s="227">
        <f>'Open Int.'!F84</f>
        <v>0</v>
      </c>
      <c r="D84" s="229">
        <f>'Open Int.'!H84</f>
        <v>0</v>
      </c>
      <c r="E84" s="161">
        <f>'Open Int.'!I84</f>
        <v>0</v>
      </c>
      <c r="F84" s="231">
        <f>IF('Open Int.'!E84=0,0,'Open Int.'!H84/'Open Int.'!E84)</f>
        <v>0</v>
      </c>
      <c r="G84" s="173">
        <v>0</v>
      </c>
      <c r="H84" s="195">
        <f t="shared" si="2"/>
        <v>0</v>
      </c>
      <c r="I84" s="208">
        <f>IF(Volume!D84=0,0,Volume!F84/Volume!D84)</f>
        <v>0</v>
      </c>
      <c r="J84" s="208">
        <v>0</v>
      </c>
      <c r="K84" s="195">
        <f t="shared" si="3"/>
        <v>0</v>
      </c>
      <c r="L84" s="64"/>
      <c r="M84" s="7"/>
      <c r="N84" s="63"/>
      <c r="O84" s="4"/>
      <c r="P84" s="4"/>
      <c r="Q84" s="4"/>
      <c r="R84" s="4"/>
      <c r="S84" s="4"/>
      <c r="T84" s="4"/>
      <c r="U84" s="65"/>
      <c r="V84" s="4"/>
      <c r="W84" s="4"/>
      <c r="X84" s="4"/>
      <c r="Y84" s="4"/>
      <c r="Z84" s="4"/>
      <c r="AA84" s="3"/>
    </row>
    <row r="85" spans="1:27" s="8" customFormat="1" ht="15">
      <c r="A85" s="239" t="s">
        <v>168</v>
      </c>
      <c r="B85" s="192">
        <f>'Open Int.'!E85</f>
        <v>70800</v>
      </c>
      <c r="C85" s="227">
        <f>'Open Int.'!F85</f>
        <v>17700</v>
      </c>
      <c r="D85" s="229">
        <f>'Open Int.'!H85</f>
        <v>2950</v>
      </c>
      <c r="E85" s="161">
        <f>'Open Int.'!I85</f>
        <v>0</v>
      </c>
      <c r="F85" s="231">
        <f>IF('Open Int.'!E85=0,0,'Open Int.'!H85/'Open Int.'!E85)</f>
        <v>0.041666666666666664</v>
      </c>
      <c r="G85" s="173">
        <v>0.05555555555555555</v>
      </c>
      <c r="H85" s="195">
        <f t="shared" si="2"/>
        <v>-0.25</v>
      </c>
      <c r="I85" s="208">
        <f>IF(Volume!D85=0,0,Volume!F85/Volume!D85)</f>
        <v>0</v>
      </c>
      <c r="J85" s="208">
        <v>0</v>
      </c>
      <c r="K85" s="195">
        <f t="shared" si="3"/>
        <v>0</v>
      </c>
      <c r="L85" s="64"/>
      <c r="M85" s="7"/>
      <c r="N85" s="63"/>
      <c r="O85" s="4"/>
      <c r="P85" s="4"/>
      <c r="Q85" s="4"/>
      <c r="R85" s="4"/>
      <c r="S85" s="4"/>
      <c r="T85" s="4"/>
      <c r="U85" s="65"/>
      <c r="V85" s="4"/>
      <c r="W85" s="4"/>
      <c r="X85" s="4"/>
      <c r="Y85" s="4"/>
      <c r="Z85" s="4"/>
      <c r="AA85" s="3"/>
    </row>
    <row r="86" spans="1:27" s="8" customFormat="1" ht="15">
      <c r="A86" s="239" t="s">
        <v>169</v>
      </c>
      <c r="B86" s="192">
        <f>'Open Int.'!E86</f>
        <v>12540</v>
      </c>
      <c r="C86" s="227">
        <f>'Open Int.'!F86</f>
        <v>4180</v>
      </c>
      <c r="D86" s="229">
        <f>'Open Int.'!H86</f>
        <v>0</v>
      </c>
      <c r="E86" s="161">
        <f>'Open Int.'!I86</f>
        <v>0</v>
      </c>
      <c r="F86" s="231">
        <f>IF('Open Int.'!E86=0,0,'Open Int.'!H86/'Open Int.'!E86)</f>
        <v>0</v>
      </c>
      <c r="G86" s="173">
        <v>0</v>
      </c>
      <c r="H86" s="195">
        <f t="shared" si="2"/>
        <v>0</v>
      </c>
      <c r="I86" s="208">
        <f>IF(Volume!D86=0,0,Volume!F86/Volume!D86)</f>
        <v>0</v>
      </c>
      <c r="J86" s="208">
        <v>0</v>
      </c>
      <c r="K86" s="195">
        <f t="shared" si="3"/>
        <v>0</v>
      </c>
      <c r="L86" s="64"/>
      <c r="M86" s="7"/>
      <c r="N86" s="63"/>
      <c r="O86" s="4"/>
      <c r="P86" s="4"/>
      <c r="Q86" s="4"/>
      <c r="R86" s="4"/>
      <c r="S86" s="4"/>
      <c r="T86" s="4"/>
      <c r="U86" s="65"/>
      <c r="V86" s="4"/>
      <c r="W86" s="4"/>
      <c r="X86" s="4"/>
      <c r="Y86" s="4"/>
      <c r="Z86" s="4"/>
      <c r="AA86" s="3"/>
    </row>
    <row r="87" spans="1:29" s="62" customFormat="1" ht="15">
      <c r="A87" s="239" t="s">
        <v>140</v>
      </c>
      <c r="B87" s="192">
        <f>'Open Int.'!E87</f>
        <v>1521000</v>
      </c>
      <c r="C87" s="227">
        <f>'Open Int.'!F87</f>
        <v>188500</v>
      </c>
      <c r="D87" s="229">
        <f>'Open Int.'!H87</f>
        <v>403000</v>
      </c>
      <c r="E87" s="161">
        <f>'Open Int.'!I87</f>
        <v>117000</v>
      </c>
      <c r="F87" s="231">
        <f>IF('Open Int.'!E87=0,0,'Open Int.'!H87/'Open Int.'!E87)</f>
        <v>0.26495726495726496</v>
      </c>
      <c r="G87" s="173">
        <v>0.2146341463414634</v>
      </c>
      <c r="H87" s="195">
        <f t="shared" si="2"/>
        <v>0.2344599844599845</v>
      </c>
      <c r="I87" s="208">
        <f>IF(Volume!D87=0,0,Volume!F87/Volume!D87)</f>
        <v>0.22418879056047197</v>
      </c>
      <c r="J87" s="208">
        <v>0.40425531914893614</v>
      </c>
      <c r="K87" s="195">
        <f t="shared" si="3"/>
        <v>-0.4454277286135693</v>
      </c>
      <c r="L87" s="64"/>
      <c r="M87" s="7"/>
      <c r="N87" s="63"/>
      <c r="O87" s="4"/>
      <c r="P87" s="4"/>
      <c r="Q87" s="4"/>
      <c r="R87" s="4"/>
      <c r="S87" s="4"/>
      <c r="T87" s="4"/>
      <c r="U87" s="65"/>
      <c r="V87" s="4"/>
      <c r="W87" s="4"/>
      <c r="X87" s="4"/>
      <c r="Y87" s="4"/>
      <c r="Z87" s="4"/>
      <c r="AA87" s="3"/>
      <c r="AB87" s="83"/>
      <c r="AC87" s="82"/>
    </row>
    <row r="88" spans="1:29" s="62" customFormat="1" ht="15">
      <c r="A88" s="239" t="s">
        <v>52</v>
      </c>
      <c r="B88" s="192">
        <f>'Open Int.'!E88</f>
        <v>118500</v>
      </c>
      <c r="C88" s="227">
        <f>'Open Int.'!F88</f>
        <v>2400</v>
      </c>
      <c r="D88" s="229">
        <f>'Open Int.'!H88</f>
        <v>1500</v>
      </c>
      <c r="E88" s="161">
        <f>'Open Int.'!I88</f>
        <v>600</v>
      </c>
      <c r="F88" s="231">
        <f>IF('Open Int.'!E88=0,0,'Open Int.'!H88/'Open Int.'!E88)</f>
        <v>0.012658227848101266</v>
      </c>
      <c r="G88" s="173">
        <v>0.007751937984496124</v>
      </c>
      <c r="H88" s="195">
        <f t="shared" si="2"/>
        <v>0.6329113924050633</v>
      </c>
      <c r="I88" s="208">
        <f>IF(Volume!D88=0,0,Volume!F88/Volume!D88)</f>
        <v>0.0410958904109589</v>
      </c>
      <c r="J88" s="208">
        <v>0.05263157894736842</v>
      </c>
      <c r="K88" s="195">
        <f t="shared" si="3"/>
        <v>-0.2191780821917808</v>
      </c>
      <c r="L88" s="64"/>
      <c r="M88" s="7"/>
      <c r="N88" s="63"/>
      <c r="O88" s="4"/>
      <c r="P88" s="4"/>
      <c r="Q88" s="4"/>
      <c r="R88" s="4"/>
      <c r="S88" s="4"/>
      <c r="T88" s="4"/>
      <c r="U88" s="65"/>
      <c r="V88" s="4"/>
      <c r="W88" s="4"/>
      <c r="X88" s="4"/>
      <c r="Y88" s="4"/>
      <c r="Z88" s="4"/>
      <c r="AA88" s="3"/>
      <c r="AB88" s="83"/>
      <c r="AC88" s="82"/>
    </row>
    <row r="89" spans="1:27" s="8" customFormat="1" ht="15">
      <c r="A89" s="239" t="s">
        <v>194</v>
      </c>
      <c r="B89" s="192">
        <f>'Open Int.'!E89</f>
        <v>29400</v>
      </c>
      <c r="C89" s="227">
        <f>'Open Int.'!F89</f>
        <v>9450</v>
      </c>
      <c r="D89" s="229">
        <f>'Open Int.'!H89</f>
        <v>0</v>
      </c>
      <c r="E89" s="161">
        <f>'Open Int.'!I89</f>
        <v>0</v>
      </c>
      <c r="F89" s="231">
        <f>IF('Open Int.'!E89=0,0,'Open Int.'!H89/'Open Int.'!E89)</f>
        <v>0</v>
      </c>
      <c r="G89" s="173">
        <v>0</v>
      </c>
      <c r="H89" s="195">
        <f t="shared" si="2"/>
        <v>0</v>
      </c>
      <c r="I89" s="208">
        <f>IF(Volume!D89=0,0,Volume!F89/Volume!D89)</f>
        <v>0</v>
      </c>
      <c r="J89" s="208">
        <v>0</v>
      </c>
      <c r="K89" s="195">
        <f t="shared" si="3"/>
        <v>0</v>
      </c>
      <c r="L89" s="64"/>
      <c r="M89" s="7"/>
      <c r="N89" s="63"/>
      <c r="O89" s="4"/>
      <c r="P89" s="4"/>
      <c r="Q89" s="4"/>
      <c r="R89" s="4"/>
      <c r="S89" s="4"/>
      <c r="T89" s="4"/>
      <c r="U89" s="65"/>
      <c r="V89" s="4"/>
      <c r="W89" s="4"/>
      <c r="X89" s="4"/>
      <c r="Y89" s="4"/>
      <c r="Z89" s="4"/>
      <c r="AA89" s="3"/>
    </row>
    <row r="90" spans="1:29" s="62" customFormat="1" ht="15">
      <c r="A90" s="239" t="s">
        <v>96</v>
      </c>
      <c r="B90" s="192">
        <f>'Open Int.'!E90</f>
        <v>19800</v>
      </c>
      <c r="C90" s="227">
        <f>'Open Int.'!F90</f>
        <v>1200</v>
      </c>
      <c r="D90" s="229">
        <f>'Open Int.'!H90</f>
        <v>600</v>
      </c>
      <c r="E90" s="161">
        <f>'Open Int.'!I90</f>
        <v>-24000</v>
      </c>
      <c r="F90" s="231">
        <f>IF('Open Int.'!E90=0,0,'Open Int.'!H90/'Open Int.'!E90)</f>
        <v>0.030303030303030304</v>
      </c>
      <c r="G90" s="173">
        <v>1.3225806451612903</v>
      </c>
      <c r="H90" s="195">
        <f t="shared" si="2"/>
        <v>-0.9770879526977088</v>
      </c>
      <c r="I90" s="208">
        <f>IF(Volume!D90=0,0,Volume!F90/Volume!D90)</f>
        <v>0</v>
      </c>
      <c r="J90" s="208">
        <v>5.714285714285714</v>
      </c>
      <c r="K90" s="195">
        <f t="shared" si="3"/>
        <v>-1</v>
      </c>
      <c r="L90" s="64"/>
      <c r="M90" s="7"/>
      <c r="N90" s="63"/>
      <c r="O90" s="4"/>
      <c r="P90" s="4"/>
      <c r="Q90" s="4"/>
      <c r="R90" s="4"/>
      <c r="S90" s="4"/>
      <c r="T90" s="4"/>
      <c r="U90" s="65"/>
      <c r="V90" s="4"/>
      <c r="W90" s="4"/>
      <c r="X90" s="4"/>
      <c r="Y90" s="4"/>
      <c r="Z90" s="4"/>
      <c r="AA90" s="3"/>
      <c r="AB90" s="83"/>
      <c r="AC90" s="82"/>
    </row>
    <row r="91" spans="1:27" s="8" customFormat="1" ht="15">
      <c r="A91" s="239" t="s">
        <v>248</v>
      </c>
      <c r="B91" s="192">
        <f>'Open Int.'!E91</f>
        <v>0</v>
      </c>
      <c r="C91" s="227">
        <f>'Open Int.'!F91</f>
        <v>0</v>
      </c>
      <c r="D91" s="229">
        <f>'Open Int.'!H91</f>
        <v>0</v>
      </c>
      <c r="E91" s="161">
        <f>'Open Int.'!I91</f>
        <v>0</v>
      </c>
      <c r="F91" s="231">
        <f>IF('Open Int.'!E91=0,0,'Open Int.'!H91/'Open Int.'!E91)</f>
        <v>0</v>
      </c>
      <c r="G91" s="173">
        <v>0</v>
      </c>
      <c r="H91" s="195">
        <f t="shared" si="2"/>
        <v>0</v>
      </c>
      <c r="I91" s="208">
        <f>IF(Volume!D91=0,0,Volume!F91/Volume!D91)</f>
        <v>0</v>
      </c>
      <c r="J91" s="208">
        <v>0</v>
      </c>
      <c r="K91" s="195">
        <f t="shared" si="3"/>
        <v>0</v>
      </c>
      <c r="L91" s="64"/>
      <c r="M91" s="7"/>
      <c r="N91" s="63"/>
      <c r="O91" s="4"/>
      <c r="P91" s="4"/>
      <c r="Q91" s="4"/>
      <c r="R91" s="4"/>
      <c r="S91" s="4"/>
      <c r="T91" s="4"/>
      <c r="U91" s="65"/>
      <c r="V91" s="4"/>
      <c r="W91" s="4"/>
      <c r="X91" s="4"/>
      <c r="Y91" s="4"/>
      <c r="Z91" s="4"/>
      <c r="AA91" s="3"/>
    </row>
    <row r="92" spans="1:29" s="62" customFormat="1" ht="15">
      <c r="A92" s="239" t="s">
        <v>97</v>
      </c>
      <c r="B92" s="192">
        <f>'Open Int.'!E92</f>
        <v>13200</v>
      </c>
      <c r="C92" s="227">
        <f>'Open Int.'!F92</f>
        <v>6000</v>
      </c>
      <c r="D92" s="229">
        <f>'Open Int.'!H92</f>
        <v>1200</v>
      </c>
      <c r="E92" s="161">
        <f>'Open Int.'!I92</f>
        <v>0</v>
      </c>
      <c r="F92" s="231">
        <f>IF('Open Int.'!E92=0,0,'Open Int.'!H92/'Open Int.'!E92)</f>
        <v>0.09090909090909091</v>
      </c>
      <c r="G92" s="173">
        <v>0.16666666666666666</v>
      </c>
      <c r="H92" s="195">
        <f t="shared" si="2"/>
        <v>-0.4545454545454545</v>
      </c>
      <c r="I92" s="208">
        <f>IF(Volume!D92=0,0,Volume!F92/Volume!D92)</f>
        <v>0</v>
      </c>
      <c r="J92" s="208">
        <v>1</v>
      </c>
      <c r="K92" s="195">
        <f t="shared" si="3"/>
        <v>-1</v>
      </c>
      <c r="L92" s="64"/>
      <c r="M92" s="7"/>
      <c r="N92" s="63"/>
      <c r="O92" s="4"/>
      <c r="P92" s="4"/>
      <c r="Q92" s="4"/>
      <c r="R92" s="4"/>
      <c r="S92" s="4"/>
      <c r="T92" s="4"/>
      <c r="U92" s="65"/>
      <c r="V92" s="4"/>
      <c r="W92" s="4"/>
      <c r="X92" s="4"/>
      <c r="Y92" s="4"/>
      <c r="Z92" s="4"/>
      <c r="AA92" s="3"/>
      <c r="AB92" s="83"/>
      <c r="AC92" s="82"/>
    </row>
    <row r="93" spans="1:29" s="62" customFormat="1" ht="15">
      <c r="A93" s="239" t="s">
        <v>249</v>
      </c>
      <c r="B93" s="192">
        <f>'Open Int.'!E93</f>
        <v>159600</v>
      </c>
      <c r="C93" s="227">
        <f>'Open Int.'!F93</f>
        <v>11200</v>
      </c>
      <c r="D93" s="229">
        <f>'Open Int.'!H93</f>
        <v>22400</v>
      </c>
      <c r="E93" s="161">
        <f>'Open Int.'!I93</f>
        <v>2800</v>
      </c>
      <c r="F93" s="231">
        <f>IF('Open Int.'!E93=0,0,'Open Int.'!H93/'Open Int.'!E93)</f>
        <v>0.14035087719298245</v>
      </c>
      <c r="G93" s="173">
        <v>0.1320754716981132</v>
      </c>
      <c r="H93" s="195">
        <f t="shared" si="2"/>
        <v>0.06265664160400998</v>
      </c>
      <c r="I93" s="208">
        <f>IF(Volume!D93=0,0,Volume!F93/Volume!D93)</f>
        <v>0.16666666666666666</v>
      </c>
      <c r="J93" s="208">
        <v>0.2</v>
      </c>
      <c r="K93" s="195">
        <f t="shared" si="3"/>
        <v>-0.16666666666666677</v>
      </c>
      <c r="L93" s="64"/>
      <c r="M93" s="7"/>
      <c r="N93" s="63"/>
      <c r="O93" s="4"/>
      <c r="P93" s="4"/>
      <c r="Q93" s="4"/>
      <c r="R93" s="4"/>
      <c r="S93" s="4"/>
      <c r="T93" s="4"/>
      <c r="U93" s="65"/>
      <c r="V93" s="4"/>
      <c r="W93" s="4"/>
      <c r="X93" s="4"/>
      <c r="Y93" s="4"/>
      <c r="Z93" s="4"/>
      <c r="AA93" s="3"/>
      <c r="AB93" s="83"/>
      <c r="AC93" s="82"/>
    </row>
    <row r="94" spans="1:29" s="62" customFormat="1" ht="15">
      <c r="A94" s="239" t="s">
        <v>250</v>
      </c>
      <c r="B94" s="192">
        <f>'Open Int.'!E94</f>
        <v>3300</v>
      </c>
      <c r="C94" s="227">
        <f>'Open Int.'!F94</f>
        <v>900</v>
      </c>
      <c r="D94" s="229">
        <f>'Open Int.'!H94</f>
        <v>600</v>
      </c>
      <c r="E94" s="161">
        <f>'Open Int.'!I94</f>
        <v>600</v>
      </c>
      <c r="F94" s="231">
        <f>IF('Open Int.'!E94=0,0,'Open Int.'!H94/'Open Int.'!E94)</f>
        <v>0.18181818181818182</v>
      </c>
      <c r="G94" s="173">
        <v>0</v>
      </c>
      <c r="H94" s="195">
        <f t="shared" si="2"/>
        <v>0</v>
      </c>
      <c r="I94" s="208">
        <f>IF(Volume!D94=0,0,Volume!F94/Volume!D94)</f>
        <v>0.3333333333333333</v>
      </c>
      <c r="J94" s="208">
        <v>0</v>
      </c>
      <c r="K94" s="195">
        <f t="shared" si="3"/>
        <v>0</v>
      </c>
      <c r="L94" s="64"/>
      <c r="M94" s="7"/>
      <c r="N94" s="63"/>
      <c r="O94" s="4"/>
      <c r="P94" s="4"/>
      <c r="Q94" s="4"/>
      <c r="R94" s="4"/>
      <c r="S94" s="4"/>
      <c r="T94" s="4"/>
      <c r="U94" s="65"/>
      <c r="V94" s="4"/>
      <c r="W94" s="4"/>
      <c r="X94" s="4"/>
      <c r="Y94" s="4"/>
      <c r="Z94" s="4"/>
      <c r="AA94" s="3"/>
      <c r="AB94" s="83"/>
      <c r="AC94" s="82"/>
    </row>
    <row r="95" spans="1:29" s="62" customFormat="1" ht="15">
      <c r="A95" s="239" t="s">
        <v>251</v>
      </c>
      <c r="B95" s="192">
        <f>'Open Int.'!E95</f>
        <v>360000</v>
      </c>
      <c r="C95" s="227">
        <f>'Open Int.'!F95</f>
        <v>28400</v>
      </c>
      <c r="D95" s="229">
        <f>'Open Int.'!H95</f>
        <v>68800</v>
      </c>
      <c r="E95" s="161">
        <f>'Open Int.'!I95</f>
        <v>2800</v>
      </c>
      <c r="F95" s="231">
        <f>IF('Open Int.'!E95=0,0,'Open Int.'!H95/'Open Int.'!E95)</f>
        <v>0.19111111111111112</v>
      </c>
      <c r="G95" s="173">
        <v>0.19903498190591074</v>
      </c>
      <c r="H95" s="195">
        <f t="shared" si="2"/>
        <v>-0.03981144781144776</v>
      </c>
      <c r="I95" s="208">
        <f>IF(Volume!D95=0,0,Volume!F95/Volume!D95)</f>
        <v>0.14285714285714285</v>
      </c>
      <c r="J95" s="208">
        <v>0.16666666666666666</v>
      </c>
      <c r="K95" s="195">
        <f t="shared" si="3"/>
        <v>-0.14285714285714285</v>
      </c>
      <c r="L95" s="64"/>
      <c r="M95" s="7"/>
      <c r="N95" s="63"/>
      <c r="O95" s="4"/>
      <c r="P95" s="4"/>
      <c r="Q95" s="4"/>
      <c r="R95" s="4"/>
      <c r="S95" s="4"/>
      <c r="T95" s="4"/>
      <c r="U95" s="65"/>
      <c r="V95" s="4"/>
      <c r="W95" s="4"/>
      <c r="X95" s="4"/>
      <c r="Y95" s="4"/>
      <c r="Z95" s="4"/>
      <c r="AA95" s="3"/>
      <c r="AB95" s="83"/>
      <c r="AC95" s="82"/>
    </row>
    <row r="96" spans="1:29" s="62" customFormat="1" ht="15">
      <c r="A96" s="239" t="s">
        <v>115</v>
      </c>
      <c r="B96" s="192">
        <f>'Open Int.'!E96</f>
        <v>48950</v>
      </c>
      <c r="C96" s="227">
        <f>'Open Int.'!F96</f>
        <v>4950</v>
      </c>
      <c r="D96" s="229">
        <f>'Open Int.'!H96</f>
        <v>6600</v>
      </c>
      <c r="E96" s="161">
        <f>'Open Int.'!I96</f>
        <v>1650</v>
      </c>
      <c r="F96" s="231">
        <f>IF('Open Int.'!E96=0,0,'Open Int.'!H96/'Open Int.'!E96)</f>
        <v>0.1348314606741573</v>
      </c>
      <c r="G96" s="173">
        <v>0.1125</v>
      </c>
      <c r="H96" s="195">
        <f t="shared" si="2"/>
        <v>0.19850187265917596</v>
      </c>
      <c r="I96" s="208">
        <f>IF(Volume!D96=0,0,Volume!F96/Volume!D96)</f>
        <v>0.16666666666666666</v>
      </c>
      <c r="J96" s="208">
        <v>0.8125</v>
      </c>
      <c r="K96" s="195">
        <f t="shared" si="3"/>
        <v>-0.7948717948717949</v>
      </c>
      <c r="L96" s="64"/>
      <c r="M96" s="7"/>
      <c r="N96" s="63"/>
      <c r="O96" s="4"/>
      <c r="P96" s="4"/>
      <c r="Q96" s="4"/>
      <c r="R96" s="4"/>
      <c r="S96" s="4"/>
      <c r="T96" s="4"/>
      <c r="U96" s="65"/>
      <c r="V96" s="4"/>
      <c r="W96" s="4"/>
      <c r="X96" s="4"/>
      <c r="Y96" s="4"/>
      <c r="Z96" s="4"/>
      <c r="AA96" s="3"/>
      <c r="AB96" s="83"/>
      <c r="AC96" s="82"/>
    </row>
    <row r="97" spans="1:27" s="8" customFormat="1" ht="15">
      <c r="A97" s="239" t="s">
        <v>170</v>
      </c>
      <c r="B97" s="192">
        <f>'Open Int.'!E97</f>
        <v>313500</v>
      </c>
      <c r="C97" s="227">
        <f>'Open Int.'!F97</f>
        <v>101200</v>
      </c>
      <c r="D97" s="229">
        <f>'Open Int.'!H97</f>
        <v>25300</v>
      </c>
      <c r="E97" s="161">
        <f>'Open Int.'!I97</f>
        <v>13200</v>
      </c>
      <c r="F97" s="231">
        <f>IF('Open Int.'!E97=0,0,'Open Int.'!H97/'Open Int.'!E97)</f>
        <v>0.08070175438596491</v>
      </c>
      <c r="G97" s="173">
        <v>0.05699481865284974</v>
      </c>
      <c r="H97" s="195">
        <f t="shared" si="2"/>
        <v>0.41594896331738435</v>
      </c>
      <c r="I97" s="208">
        <f>IF(Volume!D97=0,0,Volume!F97/Volume!D97)</f>
        <v>0.09345794392523364</v>
      </c>
      <c r="J97" s="208">
        <v>0.02608695652173913</v>
      </c>
      <c r="K97" s="195">
        <f t="shared" si="3"/>
        <v>2.582554517133956</v>
      </c>
      <c r="L97" s="64"/>
      <c r="M97" s="7"/>
      <c r="N97" s="63"/>
      <c r="O97" s="4"/>
      <c r="P97" s="4"/>
      <c r="Q97" s="4"/>
      <c r="R97" s="4"/>
      <c r="S97" s="4"/>
      <c r="T97" s="4"/>
      <c r="U97" s="65"/>
      <c r="V97" s="4"/>
      <c r="W97" s="4"/>
      <c r="X97" s="4"/>
      <c r="Y97" s="4"/>
      <c r="Z97" s="4"/>
      <c r="AA97" s="3"/>
    </row>
    <row r="98" spans="1:29" s="62" customFormat="1" ht="15">
      <c r="A98" s="239" t="s">
        <v>225</v>
      </c>
      <c r="B98" s="192">
        <f>'Open Int.'!E98</f>
        <v>1854600</v>
      </c>
      <c r="C98" s="227">
        <f>'Open Int.'!F98</f>
        <v>196200</v>
      </c>
      <c r="D98" s="229">
        <f>'Open Int.'!H98</f>
        <v>705000</v>
      </c>
      <c r="E98" s="161">
        <f>'Open Int.'!I98</f>
        <v>-162000</v>
      </c>
      <c r="F98" s="231">
        <f>IF('Open Int.'!E98=0,0,'Open Int.'!H98/'Open Int.'!E98)</f>
        <v>0.3801358783565189</v>
      </c>
      <c r="G98" s="173">
        <v>0.5227930535455861</v>
      </c>
      <c r="H98" s="195">
        <f t="shared" si="2"/>
        <v>-0.27287503960040266</v>
      </c>
      <c r="I98" s="208">
        <f>IF(Volume!D98=0,0,Volume!F98/Volume!D98)</f>
        <v>0.6134625191228965</v>
      </c>
      <c r="J98" s="208">
        <v>0.46633663366336636</v>
      </c>
      <c r="K98" s="195">
        <f t="shared" si="3"/>
        <v>0.3154928754015402</v>
      </c>
      <c r="L98" s="64"/>
      <c r="M98" s="7"/>
      <c r="N98" s="63"/>
      <c r="O98" s="4"/>
      <c r="P98" s="4"/>
      <c r="Q98" s="4"/>
      <c r="R98" s="4"/>
      <c r="S98" s="4"/>
      <c r="T98" s="4"/>
      <c r="U98" s="65"/>
      <c r="V98" s="4"/>
      <c r="W98" s="4"/>
      <c r="X98" s="4"/>
      <c r="Y98" s="4"/>
      <c r="Z98" s="4"/>
      <c r="AA98" s="3"/>
      <c r="AB98" s="83"/>
      <c r="AC98" s="82"/>
    </row>
    <row r="99" spans="1:29" s="62" customFormat="1" ht="15">
      <c r="A99" s="239" t="s">
        <v>240</v>
      </c>
      <c r="B99" s="192">
        <f>'Open Int.'!E99</f>
        <v>2659900</v>
      </c>
      <c r="C99" s="227">
        <f>'Open Int.'!F99</f>
        <v>140700</v>
      </c>
      <c r="D99" s="229">
        <f>'Open Int.'!H99</f>
        <v>381900</v>
      </c>
      <c r="E99" s="161">
        <f>'Open Int.'!I99</f>
        <v>23450</v>
      </c>
      <c r="F99" s="231">
        <f>IF('Open Int.'!E99=0,0,'Open Int.'!H99/'Open Int.'!E99)</f>
        <v>0.14357682619647355</v>
      </c>
      <c r="G99" s="173">
        <v>0.1422872340425532</v>
      </c>
      <c r="H99" s="195">
        <f>IF(G99=0,0,(F99-G99)/G99)</f>
        <v>0.009063301866804737</v>
      </c>
      <c r="I99" s="208">
        <f>IF(Volume!D99=0,0,Volume!F99/Volume!D99)</f>
        <v>0.11570247933884298</v>
      </c>
      <c r="J99" s="208">
        <v>0.08247422680412371</v>
      </c>
      <c r="K99" s="195">
        <f>IF(J99=0,0,(I99-J99)/J99)</f>
        <v>0.4028925619834711</v>
      </c>
      <c r="L99" s="64"/>
      <c r="M99" s="7"/>
      <c r="N99" s="63"/>
      <c r="O99" s="4"/>
      <c r="P99" s="4"/>
      <c r="Q99" s="4"/>
      <c r="R99" s="4"/>
      <c r="S99" s="4"/>
      <c r="T99" s="4"/>
      <c r="U99" s="65"/>
      <c r="V99" s="4"/>
      <c r="W99" s="4"/>
      <c r="X99" s="4"/>
      <c r="Y99" s="4"/>
      <c r="Z99" s="4"/>
      <c r="AA99" s="3"/>
      <c r="AB99" s="83"/>
      <c r="AC99" s="82"/>
    </row>
    <row r="100" spans="1:29" s="62" customFormat="1" ht="15">
      <c r="A100" s="239" t="s">
        <v>226</v>
      </c>
      <c r="B100" s="192">
        <f>'Open Int.'!E100</f>
        <v>526800</v>
      </c>
      <c r="C100" s="227">
        <f>'Open Int.'!F100</f>
        <v>54600</v>
      </c>
      <c r="D100" s="229">
        <f>'Open Int.'!H100</f>
        <v>105000</v>
      </c>
      <c r="E100" s="161">
        <f>'Open Int.'!I100</f>
        <v>13800</v>
      </c>
      <c r="F100" s="231">
        <f>IF('Open Int.'!E100=0,0,'Open Int.'!H100/'Open Int.'!E100)</f>
        <v>0.19931662870159453</v>
      </c>
      <c r="G100" s="173">
        <v>0.193138500635324</v>
      </c>
      <c r="H100" s="195">
        <f t="shared" si="2"/>
        <v>0.0319880709747033</v>
      </c>
      <c r="I100" s="208">
        <f>IF(Volume!D100=0,0,Volume!F100/Volume!D100)</f>
        <v>0.2955223880597015</v>
      </c>
      <c r="J100" s="208">
        <v>0.3592964824120603</v>
      </c>
      <c r="K100" s="195">
        <f t="shared" si="3"/>
        <v>-0.1774971297359357</v>
      </c>
      <c r="L100" s="64"/>
      <c r="M100" s="7"/>
      <c r="N100" s="63"/>
      <c r="O100" s="4"/>
      <c r="P100" s="4"/>
      <c r="Q100" s="4"/>
      <c r="R100" s="4"/>
      <c r="S100" s="4"/>
      <c r="T100" s="4"/>
      <c r="U100" s="65"/>
      <c r="V100" s="4"/>
      <c r="W100" s="4"/>
      <c r="X100" s="4"/>
      <c r="Y100" s="4"/>
      <c r="Z100" s="4"/>
      <c r="AA100" s="3"/>
      <c r="AB100" s="83"/>
      <c r="AC100" s="82"/>
    </row>
    <row r="101" spans="1:29" s="62" customFormat="1" ht="15">
      <c r="A101" s="239" t="s">
        <v>227</v>
      </c>
      <c r="B101" s="192">
        <f>'Open Int.'!E101</f>
        <v>679500</v>
      </c>
      <c r="C101" s="227">
        <f>'Open Int.'!F101</f>
        <v>53500</v>
      </c>
      <c r="D101" s="229">
        <f>'Open Int.'!H101</f>
        <v>105000</v>
      </c>
      <c r="E101" s="161">
        <f>'Open Int.'!I101</f>
        <v>10000</v>
      </c>
      <c r="F101" s="231">
        <f>IF('Open Int.'!E101=0,0,'Open Int.'!H101/'Open Int.'!E101)</f>
        <v>0.1545253863134658</v>
      </c>
      <c r="G101" s="173">
        <v>0.15175718849840256</v>
      </c>
      <c r="H101" s="195">
        <f t="shared" si="2"/>
        <v>0.01824096665504829</v>
      </c>
      <c r="I101" s="208">
        <f>IF(Volume!D101=0,0,Volume!F101/Volume!D101)</f>
        <v>0.18032786885245902</v>
      </c>
      <c r="J101" s="208">
        <v>0.16044776119402984</v>
      </c>
      <c r="K101" s="195">
        <f t="shared" si="3"/>
        <v>0.12390392680137258</v>
      </c>
      <c r="L101" s="64"/>
      <c r="M101" s="7"/>
      <c r="N101" s="63"/>
      <c r="O101" s="4"/>
      <c r="P101" s="4"/>
      <c r="Q101" s="4"/>
      <c r="R101" s="4"/>
      <c r="S101" s="4"/>
      <c r="T101" s="4"/>
      <c r="U101" s="65"/>
      <c r="V101" s="4"/>
      <c r="W101" s="4"/>
      <c r="X101" s="4"/>
      <c r="Y101" s="4"/>
      <c r="Z101" s="4"/>
      <c r="AA101" s="3"/>
      <c r="AB101" s="83"/>
      <c r="AC101" s="82"/>
    </row>
    <row r="102" spans="1:27" s="8" customFormat="1" ht="15">
      <c r="A102" s="239" t="s">
        <v>53</v>
      </c>
      <c r="B102" s="192">
        <f>'Open Int.'!E102</f>
        <v>83200</v>
      </c>
      <c r="C102" s="227">
        <f>'Open Int.'!F102</f>
        <v>8000</v>
      </c>
      <c r="D102" s="229">
        <f>'Open Int.'!H102</f>
        <v>0</v>
      </c>
      <c r="E102" s="161">
        <f>'Open Int.'!I102</f>
        <v>0</v>
      </c>
      <c r="F102" s="231">
        <f>IF('Open Int.'!E102=0,0,'Open Int.'!H102/'Open Int.'!E102)</f>
        <v>0</v>
      </c>
      <c r="G102" s="173">
        <v>0</v>
      </c>
      <c r="H102" s="195">
        <f t="shared" si="2"/>
        <v>0</v>
      </c>
      <c r="I102" s="208">
        <f>IF(Volume!D102=0,0,Volume!F102/Volume!D102)</f>
        <v>0</v>
      </c>
      <c r="J102" s="208">
        <v>0</v>
      </c>
      <c r="K102" s="195">
        <f t="shared" si="3"/>
        <v>0</v>
      </c>
      <c r="L102" s="64"/>
      <c r="M102" s="7"/>
      <c r="N102" s="63"/>
      <c r="O102" s="4"/>
      <c r="P102" s="4"/>
      <c r="Q102" s="4"/>
      <c r="R102" s="4"/>
      <c r="S102" s="4"/>
      <c r="T102" s="4"/>
      <c r="U102" s="65"/>
      <c r="V102" s="4"/>
      <c r="W102" s="4"/>
      <c r="X102" s="4"/>
      <c r="Y102" s="4"/>
      <c r="Z102" s="4"/>
      <c r="AA102" s="3"/>
    </row>
    <row r="103" spans="1:27" s="8" customFormat="1" ht="15">
      <c r="A103" s="239" t="s">
        <v>252</v>
      </c>
      <c r="B103" s="192">
        <f>'Open Int.'!E103</f>
        <v>0</v>
      </c>
      <c r="C103" s="227">
        <f>'Open Int.'!F103</f>
        <v>0</v>
      </c>
      <c r="D103" s="229">
        <f>'Open Int.'!H103</f>
        <v>0</v>
      </c>
      <c r="E103" s="161">
        <f>'Open Int.'!I103</f>
        <v>0</v>
      </c>
      <c r="F103" s="231">
        <f>IF('Open Int.'!E103=0,0,'Open Int.'!H103/'Open Int.'!E103)</f>
        <v>0</v>
      </c>
      <c r="G103" s="173">
        <v>0</v>
      </c>
      <c r="H103" s="195">
        <f t="shared" si="2"/>
        <v>0</v>
      </c>
      <c r="I103" s="208">
        <f>IF(Volume!D103=0,0,Volume!F103/Volume!D103)</f>
        <v>0</v>
      </c>
      <c r="J103" s="208">
        <v>0</v>
      </c>
      <c r="K103" s="195">
        <f t="shared" si="3"/>
        <v>0</v>
      </c>
      <c r="L103" s="64"/>
      <c r="M103" s="7"/>
      <c r="N103" s="63"/>
      <c r="O103" s="4"/>
      <c r="P103" s="4"/>
      <c r="Q103" s="4"/>
      <c r="R103" s="4"/>
      <c r="S103" s="4"/>
      <c r="T103" s="4"/>
      <c r="U103" s="65"/>
      <c r="V103" s="4"/>
      <c r="W103" s="4"/>
      <c r="X103" s="4"/>
      <c r="Y103" s="4"/>
      <c r="Z103" s="4"/>
      <c r="AA103" s="3"/>
    </row>
    <row r="104" spans="1:27" s="8" customFormat="1" ht="15">
      <c r="A104" s="239" t="s">
        <v>202</v>
      </c>
      <c r="B104" s="192">
        <f>'Open Int.'!E104</f>
        <v>48000</v>
      </c>
      <c r="C104" s="227">
        <f>'Open Int.'!F104</f>
        <v>6000</v>
      </c>
      <c r="D104" s="229">
        <f>'Open Int.'!H104</f>
        <v>3000</v>
      </c>
      <c r="E104" s="161">
        <f>'Open Int.'!I104</f>
        <v>1500</v>
      </c>
      <c r="F104" s="231">
        <f>IF('Open Int.'!E104=0,0,'Open Int.'!H104/'Open Int.'!E104)</f>
        <v>0.0625</v>
      </c>
      <c r="G104" s="173">
        <v>0.03571428571428571</v>
      </c>
      <c r="H104" s="195">
        <f t="shared" si="2"/>
        <v>0.7500000000000001</v>
      </c>
      <c r="I104" s="208">
        <f>IF(Volume!D104=0,0,Volume!F104/Volume!D104)</f>
        <v>0.14285714285714285</v>
      </c>
      <c r="J104" s="208">
        <v>0.2</v>
      </c>
      <c r="K104" s="195">
        <f t="shared" si="3"/>
        <v>-0.2857142857142858</v>
      </c>
      <c r="L104" s="64"/>
      <c r="M104" s="7"/>
      <c r="N104" s="63"/>
      <c r="O104" s="4"/>
      <c r="P104" s="4"/>
      <c r="Q104" s="4"/>
      <c r="R104" s="4"/>
      <c r="S104" s="4"/>
      <c r="T104" s="4"/>
      <c r="U104" s="65"/>
      <c r="V104" s="4"/>
      <c r="W104" s="4"/>
      <c r="X104" s="4"/>
      <c r="Y104" s="4"/>
      <c r="Z104" s="4"/>
      <c r="AA104" s="3"/>
    </row>
    <row r="105" spans="1:27" s="8" customFormat="1" ht="15">
      <c r="A105" s="239" t="s">
        <v>203</v>
      </c>
      <c r="B105" s="192">
        <f>'Open Int.'!E105</f>
        <v>0</v>
      </c>
      <c r="C105" s="227">
        <f>'Open Int.'!F105</f>
        <v>0</v>
      </c>
      <c r="D105" s="229">
        <f>'Open Int.'!H105</f>
        <v>0</v>
      </c>
      <c r="E105" s="161">
        <f>'Open Int.'!I105</f>
        <v>0</v>
      </c>
      <c r="F105" s="231">
        <f>IF('Open Int.'!E105=0,0,'Open Int.'!H105/'Open Int.'!E105)</f>
        <v>0</v>
      </c>
      <c r="G105" s="173">
        <v>0</v>
      </c>
      <c r="H105" s="195">
        <f t="shared" si="2"/>
        <v>0</v>
      </c>
      <c r="I105" s="208">
        <f>IF(Volume!D105=0,0,Volume!F105/Volume!D105)</f>
        <v>0</v>
      </c>
      <c r="J105" s="208">
        <v>0</v>
      </c>
      <c r="K105" s="195">
        <f t="shared" si="3"/>
        <v>0</v>
      </c>
      <c r="L105" s="64"/>
      <c r="M105" s="7"/>
      <c r="N105" s="63"/>
      <c r="O105" s="4"/>
      <c r="P105" s="4"/>
      <c r="Q105" s="4"/>
      <c r="R105" s="4"/>
      <c r="S105" s="4"/>
      <c r="T105" s="4"/>
      <c r="U105" s="65"/>
      <c r="V105" s="4"/>
      <c r="W105" s="4"/>
      <c r="X105" s="4"/>
      <c r="Y105" s="4"/>
      <c r="Z105" s="4"/>
      <c r="AA105" s="3"/>
    </row>
    <row r="106" spans="1:27" s="8" customFormat="1" ht="15">
      <c r="A106" s="239" t="s">
        <v>171</v>
      </c>
      <c r="B106" s="192">
        <f>'Open Int.'!E106</f>
        <v>150500</v>
      </c>
      <c r="C106" s="227">
        <f>'Open Int.'!F106</f>
        <v>33250</v>
      </c>
      <c r="D106" s="229">
        <f>'Open Int.'!H106</f>
        <v>29750</v>
      </c>
      <c r="E106" s="161">
        <f>'Open Int.'!I106</f>
        <v>12250</v>
      </c>
      <c r="F106" s="231">
        <f>IF('Open Int.'!E106=0,0,'Open Int.'!H106/'Open Int.'!E106)</f>
        <v>0.19767441860465115</v>
      </c>
      <c r="G106" s="173">
        <v>0.14925373134328357</v>
      </c>
      <c r="H106" s="195">
        <f t="shared" si="2"/>
        <v>0.32441860465116285</v>
      </c>
      <c r="I106" s="208">
        <f>IF(Volume!D106=0,0,Volume!F106/Volume!D106)</f>
        <v>0.11842105263157894</v>
      </c>
      <c r="J106" s="208">
        <v>0.11764705882352941</v>
      </c>
      <c r="K106" s="195">
        <f t="shared" si="3"/>
        <v>0.006578947368421011</v>
      </c>
      <c r="L106" s="64"/>
      <c r="M106" s="7"/>
      <c r="N106" s="63"/>
      <c r="O106" s="4"/>
      <c r="P106" s="4"/>
      <c r="Q106" s="4"/>
      <c r="R106" s="4"/>
      <c r="S106" s="4"/>
      <c r="T106" s="4"/>
      <c r="U106" s="65"/>
      <c r="V106" s="4"/>
      <c r="W106" s="4"/>
      <c r="X106" s="4"/>
      <c r="Y106" s="4"/>
      <c r="Z106" s="4"/>
      <c r="AA106" s="3"/>
    </row>
    <row r="107" spans="1:27" s="8" customFormat="1" ht="15">
      <c r="A107" s="239" t="s">
        <v>172</v>
      </c>
      <c r="B107" s="192">
        <f>'Open Int.'!E107</f>
        <v>0</v>
      </c>
      <c r="C107" s="227">
        <f>'Open Int.'!F107</f>
        <v>0</v>
      </c>
      <c r="D107" s="229">
        <f>'Open Int.'!H107</f>
        <v>0</v>
      </c>
      <c r="E107" s="161">
        <f>'Open Int.'!I107</f>
        <v>0</v>
      </c>
      <c r="F107" s="231">
        <f>IF('Open Int.'!E107=0,0,'Open Int.'!H107/'Open Int.'!E107)</f>
        <v>0</v>
      </c>
      <c r="G107" s="173">
        <v>0</v>
      </c>
      <c r="H107" s="195">
        <f t="shared" si="2"/>
        <v>0</v>
      </c>
      <c r="I107" s="208">
        <f>IF(Volume!D107=0,0,Volume!F107/Volume!D107)</f>
        <v>0</v>
      </c>
      <c r="J107" s="208">
        <v>0</v>
      </c>
      <c r="K107" s="195">
        <f t="shared" si="3"/>
        <v>0</v>
      </c>
      <c r="L107" s="64"/>
      <c r="M107" s="7"/>
      <c r="N107" s="63"/>
      <c r="O107" s="4"/>
      <c r="P107" s="4"/>
      <c r="Q107" s="4"/>
      <c r="R107" s="4"/>
      <c r="S107" s="4"/>
      <c r="T107" s="4"/>
      <c r="U107" s="65"/>
      <c r="V107" s="4"/>
      <c r="W107" s="4"/>
      <c r="X107" s="4"/>
      <c r="Y107" s="4"/>
      <c r="Z107" s="4"/>
      <c r="AA107" s="3"/>
    </row>
    <row r="108" spans="1:27" s="8" customFormat="1" ht="15">
      <c r="A108" s="239" t="s">
        <v>237</v>
      </c>
      <c r="B108" s="192">
        <f>'Open Int.'!E108</f>
        <v>0</v>
      </c>
      <c r="C108" s="227">
        <f>'Open Int.'!F108</f>
        <v>0</v>
      </c>
      <c r="D108" s="229">
        <f>'Open Int.'!H108</f>
        <v>0</v>
      </c>
      <c r="E108" s="161">
        <f>'Open Int.'!I108</f>
        <v>0</v>
      </c>
      <c r="F108" s="231">
        <f>IF('Open Int.'!E108=0,0,'Open Int.'!H108/'Open Int.'!E108)</f>
        <v>0</v>
      </c>
      <c r="G108" s="173">
        <v>0</v>
      </c>
      <c r="H108" s="195">
        <f>IF(G108=0,0,(F108-G108)/G108)</f>
        <v>0</v>
      </c>
      <c r="I108" s="208">
        <f>IF(Volume!D108=0,0,Volume!F108/Volume!D108)</f>
        <v>0</v>
      </c>
      <c r="J108" s="208">
        <v>0</v>
      </c>
      <c r="K108" s="195">
        <f>IF(J108=0,0,(I108-J108)/J108)</f>
        <v>0</v>
      </c>
      <c r="L108" s="64"/>
      <c r="M108" s="7"/>
      <c r="N108" s="63"/>
      <c r="O108" s="4"/>
      <c r="P108" s="4"/>
      <c r="Q108" s="4"/>
      <c r="R108" s="4"/>
      <c r="S108" s="4"/>
      <c r="T108" s="4"/>
      <c r="U108" s="65"/>
      <c r="V108" s="4"/>
      <c r="W108" s="4"/>
      <c r="X108" s="4"/>
      <c r="Y108" s="4"/>
      <c r="Z108" s="4"/>
      <c r="AA108" s="3"/>
    </row>
    <row r="109" spans="1:29" s="62" customFormat="1" ht="15">
      <c r="A109" s="239" t="s">
        <v>253</v>
      </c>
      <c r="B109" s="192">
        <f>'Open Int.'!E109</f>
        <v>3600</v>
      </c>
      <c r="C109" s="227">
        <f>'Open Int.'!F109</f>
        <v>800</v>
      </c>
      <c r="D109" s="229">
        <f>'Open Int.'!H109</f>
        <v>800</v>
      </c>
      <c r="E109" s="161">
        <f>'Open Int.'!I109</f>
        <v>0</v>
      </c>
      <c r="F109" s="231">
        <f>IF('Open Int.'!E109=0,0,'Open Int.'!H109/'Open Int.'!E109)</f>
        <v>0.2222222222222222</v>
      </c>
      <c r="G109" s="173">
        <v>0.2857142857142857</v>
      </c>
      <c r="H109" s="195">
        <f t="shared" si="2"/>
        <v>-0.2222222222222222</v>
      </c>
      <c r="I109" s="208">
        <f>IF(Volume!D109=0,0,Volume!F109/Volume!D109)</f>
        <v>0</v>
      </c>
      <c r="J109" s="208">
        <v>0.5</v>
      </c>
      <c r="K109" s="195">
        <f t="shared" si="3"/>
        <v>-1</v>
      </c>
      <c r="L109" s="64"/>
      <c r="M109" s="7"/>
      <c r="N109" s="63"/>
      <c r="O109" s="4"/>
      <c r="P109" s="4"/>
      <c r="Q109" s="4"/>
      <c r="R109" s="4"/>
      <c r="S109" s="4"/>
      <c r="T109" s="4"/>
      <c r="U109" s="65"/>
      <c r="V109" s="4"/>
      <c r="W109" s="4"/>
      <c r="X109" s="4"/>
      <c r="Y109" s="4"/>
      <c r="Z109" s="4"/>
      <c r="AA109" s="3"/>
      <c r="AB109" s="83"/>
      <c r="AC109" s="82"/>
    </row>
    <row r="110" spans="1:27" s="8" customFormat="1" ht="15">
      <c r="A110" s="239" t="s">
        <v>107</v>
      </c>
      <c r="B110" s="192">
        <f>'Open Int.'!E110</f>
        <v>1470600</v>
      </c>
      <c r="C110" s="227">
        <f>'Open Int.'!F110</f>
        <v>178600</v>
      </c>
      <c r="D110" s="229">
        <f>'Open Int.'!H110</f>
        <v>159600</v>
      </c>
      <c r="E110" s="161">
        <f>'Open Int.'!I110</f>
        <v>7600</v>
      </c>
      <c r="F110" s="231">
        <f>IF('Open Int.'!E110=0,0,'Open Int.'!H110/'Open Int.'!E110)</f>
        <v>0.10852713178294573</v>
      </c>
      <c r="G110" s="173">
        <v>0.11764705882352941</v>
      </c>
      <c r="H110" s="195">
        <f t="shared" si="2"/>
        <v>-0.07751937984496124</v>
      </c>
      <c r="I110" s="208">
        <f>IF(Volume!D110=0,0,Volume!F110/Volume!D110)</f>
        <v>0.03571428571428571</v>
      </c>
      <c r="J110" s="208">
        <v>0.09316770186335403</v>
      </c>
      <c r="K110" s="195">
        <f t="shared" si="3"/>
        <v>-0.6166666666666667</v>
      </c>
      <c r="L110" s="64"/>
      <c r="M110" s="7"/>
      <c r="N110" s="63"/>
      <c r="O110" s="4"/>
      <c r="P110" s="4"/>
      <c r="Q110" s="4"/>
      <c r="R110" s="4"/>
      <c r="S110" s="4"/>
      <c r="T110" s="4"/>
      <c r="U110" s="65"/>
      <c r="V110" s="4"/>
      <c r="W110" s="4"/>
      <c r="X110" s="4"/>
      <c r="Y110" s="4"/>
      <c r="Z110" s="4"/>
      <c r="AA110" s="3"/>
    </row>
    <row r="111" spans="1:29" s="62" customFormat="1" ht="15">
      <c r="A111" s="239" t="s">
        <v>173</v>
      </c>
      <c r="B111" s="192">
        <f>'Open Int.'!E111</f>
        <v>43200</v>
      </c>
      <c r="C111" s="227">
        <f>'Open Int.'!F111</f>
        <v>10800</v>
      </c>
      <c r="D111" s="229">
        <f>'Open Int.'!H111</f>
        <v>0</v>
      </c>
      <c r="E111" s="161">
        <f>'Open Int.'!I111</f>
        <v>0</v>
      </c>
      <c r="F111" s="231">
        <f>IF('Open Int.'!E111=0,0,'Open Int.'!H111/'Open Int.'!E111)</f>
        <v>0</v>
      </c>
      <c r="G111" s="173">
        <v>0</v>
      </c>
      <c r="H111" s="195">
        <f t="shared" si="2"/>
        <v>0</v>
      </c>
      <c r="I111" s="208">
        <f>IF(Volume!D111=0,0,Volume!F111/Volume!D111)</f>
        <v>0</v>
      </c>
      <c r="J111" s="208">
        <v>0</v>
      </c>
      <c r="K111" s="195">
        <f t="shared" si="3"/>
        <v>0</v>
      </c>
      <c r="L111" s="64"/>
      <c r="M111" s="7"/>
      <c r="N111" s="63"/>
      <c r="O111" s="4"/>
      <c r="P111" s="4"/>
      <c r="Q111" s="4"/>
      <c r="R111" s="4"/>
      <c r="S111" s="4"/>
      <c r="T111" s="4"/>
      <c r="U111" s="65"/>
      <c r="V111" s="4"/>
      <c r="W111" s="4"/>
      <c r="X111" s="4"/>
      <c r="Y111" s="4"/>
      <c r="Z111" s="4"/>
      <c r="AA111" s="3"/>
      <c r="AB111" s="83"/>
      <c r="AC111" s="82"/>
    </row>
    <row r="112" spans="1:29" s="62" customFormat="1" ht="15">
      <c r="A112" s="239" t="s">
        <v>230</v>
      </c>
      <c r="B112" s="192">
        <f>'Open Int.'!E112</f>
        <v>109725</v>
      </c>
      <c r="C112" s="227">
        <f>'Open Int.'!F112</f>
        <v>1650</v>
      </c>
      <c r="D112" s="229">
        <f>'Open Int.'!H112</f>
        <v>10725</v>
      </c>
      <c r="E112" s="161">
        <f>'Open Int.'!I112</f>
        <v>-1650</v>
      </c>
      <c r="F112" s="231">
        <f>IF('Open Int.'!E112=0,0,'Open Int.'!H112/'Open Int.'!E112)</f>
        <v>0.09774436090225563</v>
      </c>
      <c r="G112" s="173">
        <v>0.11450381679389313</v>
      </c>
      <c r="H112" s="195">
        <f t="shared" si="2"/>
        <v>-0.14636591478696745</v>
      </c>
      <c r="I112" s="208">
        <f>IF(Volume!D112=0,0,Volume!F112/Volume!D112)</f>
        <v>0.1</v>
      </c>
      <c r="J112" s="208">
        <v>0.075</v>
      </c>
      <c r="K112" s="195">
        <f t="shared" si="3"/>
        <v>0.3333333333333335</v>
      </c>
      <c r="L112" s="64"/>
      <c r="M112" s="7"/>
      <c r="N112" s="63"/>
      <c r="O112" s="4"/>
      <c r="P112" s="4"/>
      <c r="Q112" s="4"/>
      <c r="R112" s="4"/>
      <c r="S112" s="4"/>
      <c r="T112" s="4"/>
      <c r="U112" s="65"/>
      <c r="V112" s="4"/>
      <c r="W112" s="4"/>
      <c r="X112" s="4"/>
      <c r="Y112" s="4"/>
      <c r="Z112" s="4"/>
      <c r="AA112" s="3"/>
      <c r="AB112" s="83"/>
      <c r="AC112" s="82"/>
    </row>
    <row r="113" spans="1:29" s="62" customFormat="1" ht="15">
      <c r="A113" s="239" t="s">
        <v>254</v>
      </c>
      <c r="B113" s="192">
        <f>'Open Int.'!E113</f>
        <v>1600</v>
      </c>
      <c r="C113" s="227">
        <f>'Open Int.'!F113</f>
        <v>0</v>
      </c>
      <c r="D113" s="229">
        <f>'Open Int.'!H113</f>
        <v>0</v>
      </c>
      <c r="E113" s="161">
        <f>'Open Int.'!I113</f>
        <v>0</v>
      </c>
      <c r="F113" s="231">
        <f>IF('Open Int.'!E113=0,0,'Open Int.'!H113/'Open Int.'!E113)</f>
        <v>0</v>
      </c>
      <c r="G113" s="173">
        <v>0</v>
      </c>
      <c r="H113" s="195">
        <f t="shared" si="2"/>
        <v>0</v>
      </c>
      <c r="I113" s="208">
        <f>IF(Volume!D113=0,0,Volume!F113/Volume!D113)</f>
        <v>0</v>
      </c>
      <c r="J113" s="208">
        <v>0</v>
      </c>
      <c r="K113" s="195">
        <f t="shared" si="3"/>
        <v>0</v>
      </c>
      <c r="L113" s="64"/>
      <c r="M113" s="7"/>
      <c r="N113" s="63"/>
      <c r="O113" s="4"/>
      <c r="P113" s="4"/>
      <c r="Q113" s="4"/>
      <c r="R113" s="4"/>
      <c r="S113" s="4"/>
      <c r="T113" s="4"/>
      <c r="U113" s="65"/>
      <c r="V113" s="4"/>
      <c r="W113" s="4"/>
      <c r="X113" s="4"/>
      <c r="Y113" s="4"/>
      <c r="Z113" s="4"/>
      <c r="AA113" s="3"/>
      <c r="AB113" s="83"/>
      <c r="AC113" s="82"/>
    </row>
    <row r="114" spans="1:29" s="62" customFormat="1" ht="15">
      <c r="A114" s="239" t="s">
        <v>207</v>
      </c>
      <c r="B114" s="192">
        <f>'Open Int.'!E114</f>
        <v>1777950</v>
      </c>
      <c r="C114" s="227">
        <f>'Open Int.'!F114</f>
        <v>240300</v>
      </c>
      <c r="D114" s="229">
        <f>'Open Int.'!H114</f>
        <v>509625</v>
      </c>
      <c r="E114" s="161">
        <f>'Open Int.'!I114</f>
        <v>-72900</v>
      </c>
      <c r="F114" s="231">
        <f>IF('Open Int.'!E114=0,0,'Open Int.'!H114/'Open Int.'!E114)</f>
        <v>0.28663629460895973</v>
      </c>
      <c r="G114" s="173">
        <v>0.3788410886742757</v>
      </c>
      <c r="H114" s="195">
        <f t="shared" si="2"/>
        <v>-0.24338646683753157</v>
      </c>
      <c r="I114" s="208">
        <f>IF(Volume!D114=0,0,Volume!F114/Volume!D114)</f>
        <v>0.39097744360902253</v>
      </c>
      <c r="J114" s="208">
        <v>0.3373083475298126</v>
      </c>
      <c r="K114" s="195">
        <f t="shared" si="3"/>
        <v>0.1591098959520012</v>
      </c>
      <c r="L114" s="64"/>
      <c r="M114" s="7"/>
      <c r="N114" s="63"/>
      <c r="O114" s="4"/>
      <c r="P114" s="4"/>
      <c r="Q114" s="4"/>
      <c r="R114" s="4"/>
      <c r="S114" s="4"/>
      <c r="T114" s="4"/>
      <c r="U114" s="65"/>
      <c r="V114" s="4"/>
      <c r="W114" s="4"/>
      <c r="X114" s="4"/>
      <c r="Y114" s="4"/>
      <c r="Z114" s="4"/>
      <c r="AA114" s="3"/>
      <c r="AB114" s="83"/>
      <c r="AC114" s="82"/>
    </row>
    <row r="115" spans="1:29" s="62" customFormat="1" ht="15">
      <c r="A115" s="239" t="s">
        <v>228</v>
      </c>
      <c r="B115" s="192">
        <f>'Open Int.'!E115</f>
        <v>4400</v>
      </c>
      <c r="C115" s="227">
        <f>'Open Int.'!F115</f>
        <v>1650</v>
      </c>
      <c r="D115" s="229">
        <f>'Open Int.'!H115</f>
        <v>550</v>
      </c>
      <c r="E115" s="161">
        <f>'Open Int.'!I115</f>
        <v>0</v>
      </c>
      <c r="F115" s="231">
        <f>IF('Open Int.'!E115=0,0,'Open Int.'!H115/'Open Int.'!E115)</f>
        <v>0.125</v>
      </c>
      <c r="G115" s="173">
        <v>0.2</v>
      </c>
      <c r="H115" s="195">
        <f t="shared" si="2"/>
        <v>-0.37500000000000006</v>
      </c>
      <c r="I115" s="208">
        <f>IF(Volume!D115=0,0,Volume!F115/Volume!D115)</f>
        <v>0</v>
      </c>
      <c r="J115" s="208">
        <v>0</v>
      </c>
      <c r="K115" s="195">
        <f t="shared" si="3"/>
        <v>0</v>
      </c>
      <c r="L115" s="64"/>
      <c r="M115" s="7"/>
      <c r="N115" s="63"/>
      <c r="O115" s="4"/>
      <c r="P115" s="4"/>
      <c r="Q115" s="4"/>
      <c r="R115" s="4"/>
      <c r="S115" s="4"/>
      <c r="T115" s="4"/>
      <c r="U115" s="65"/>
      <c r="V115" s="4"/>
      <c r="W115" s="4"/>
      <c r="X115" s="4"/>
      <c r="Y115" s="4"/>
      <c r="Z115" s="4"/>
      <c r="AA115" s="3"/>
      <c r="AB115" s="83"/>
      <c r="AC115" s="82"/>
    </row>
    <row r="116" spans="1:27" s="8" customFormat="1" ht="15">
      <c r="A116" s="239" t="s">
        <v>136</v>
      </c>
      <c r="B116" s="192">
        <f>'Open Int.'!E116</f>
        <v>51250</v>
      </c>
      <c r="C116" s="227">
        <f>'Open Int.'!F116</f>
        <v>7000</v>
      </c>
      <c r="D116" s="229">
        <f>'Open Int.'!H116</f>
        <v>2000</v>
      </c>
      <c r="E116" s="161">
        <f>'Open Int.'!I116</f>
        <v>1250</v>
      </c>
      <c r="F116" s="231">
        <f>IF('Open Int.'!E116=0,0,'Open Int.'!H116/'Open Int.'!E116)</f>
        <v>0.03902439024390244</v>
      </c>
      <c r="G116" s="173">
        <v>0.01694915254237288</v>
      </c>
      <c r="H116" s="195">
        <f t="shared" si="2"/>
        <v>1.302439024390244</v>
      </c>
      <c r="I116" s="208">
        <f>IF(Volume!D116=0,0,Volume!F116/Volume!D116)</f>
        <v>0.09615384615384616</v>
      </c>
      <c r="J116" s="208">
        <v>0.020833333333333332</v>
      </c>
      <c r="K116" s="195">
        <f t="shared" si="3"/>
        <v>3.615384615384616</v>
      </c>
      <c r="L116" s="64"/>
      <c r="M116" s="7"/>
      <c r="N116" s="63"/>
      <c r="O116" s="4"/>
      <c r="P116" s="4"/>
      <c r="Q116" s="4"/>
      <c r="R116" s="4"/>
      <c r="S116" s="4"/>
      <c r="T116" s="4"/>
      <c r="U116" s="65"/>
      <c r="V116" s="4"/>
      <c r="W116" s="4"/>
      <c r="X116" s="4"/>
      <c r="Y116" s="4"/>
      <c r="Z116" s="4"/>
      <c r="AA116" s="3"/>
    </row>
    <row r="117" spans="1:27" s="8" customFormat="1" ht="15">
      <c r="A117" s="239" t="s">
        <v>255</v>
      </c>
      <c r="B117" s="192">
        <f>'Open Int.'!E117</f>
        <v>9042</v>
      </c>
      <c r="C117" s="227">
        <f>'Open Int.'!F117</f>
        <v>3288</v>
      </c>
      <c r="D117" s="229">
        <f>'Open Int.'!H117</f>
        <v>822</v>
      </c>
      <c r="E117" s="161">
        <f>'Open Int.'!I117</f>
        <v>0</v>
      </c>
      <c r="F117" s="231">
        <f>IF('Open Int.'!E117=0,0,'Open Int.'!H117/'Open Int.'!E117)</f>
        <v>0.09090909090909091</v>
      </c>
      <c r="G117" s="173">
        <v>0.14285714285714285</v>
      </c>
      <c r="H117" s="195">
        <f t="shared" si="2"/>
        <v>-0.3636363636363636</v>
      </c>
      <c r="I117" s="208">
        <f>IF(Volume!D117=0,0,Volume!F117/Volume!D117)</f>
        <v>0</v>
      </c>
      <c r="J117" s="208">
        <v>0.3333333333333333</v>
      </c>
      <c r="K117" s="195">
        <f t="shared" si="3"/>
        <v>-1</v>
      </c>
      <c r="L117" s="64"/>
      <c r="M117" s="7"/>
      <c r="N117" s="63"/>
      <c r="O117" s="4"/>
      <c r="P117" s="4"/>
      <c r="Q117" s="4"/>
      <c r="R117" s="4"/>
      <c r="S117" s="4"/>
      <c r="T117" s="4"/>
      <c r="U117" s="65"/>
      <c r="V117" s="4"/>
      <c r="W117" s="4"/>
      <c r="X117" s="4"/>
      <c r="Y117" s="4"/>
      <c r="Z117" s="4"/>
      <c r="AA117" s="3"/>
    </row>
    <row r="118" spans="1:29" s="62" customFormat="1" ht="13.5" customHeight="1">
      <c r="A118" s="239" t="s">
        <v>195</v>
      </c>
      <c r="B118" s="192">
        <f>'Open Int.'!E118</f>
        <v>38350</v>
      </c>
      <c r="C118" s="227">
        <f>'Open Int.'!F118</f>
        <v>5900</v>
      </c>
      <c r="D118" s="229">
        <f>'Open Int.'!H118</f>
        <v>8850</v>
      </c>
      <c r="E118" s="161">
        <f>'Open Int.'!I118</f>
        <v>0</v>
      </c>
      <c r="F118" s="231">
        <f>IF('Open Int.'!E118=0,0,'Open Int.'!H118/'Open Int.'!E118)</f>
        <v>0.23076923076923078</v>
      </c>
      <c r="G118" s="173">
        <v>0.2727272727272727</v>
      </c>
      <c r="H118" s="195">
        <f t="shared" si="2"/>
        <v>-0.15384615384615374</v>
      </c>
      <c r="I118" s="208">
        <f>IF(Volume!D118=0,0,Volume!F118/Volume!D118)</f>
        <v>0</v>
      </c>
      <c r="J118" s="208">
        <v>0</v>
      </c>
      <c r="K118" s="195">
        <f t="shared" si="3"/>
        <v>0</v>
      </c>
      <c r="L118" s="64"/>
      <c r="M118" s="7"/>
      <c r="N118" s="63"/>
      <c r="O118" s="4"/>
      <c r="P118" s="4"/>
      <c r="Q118" s="4"/>
      <c r="R118" s="4"/>
      <c r="S118" s="4"/>
      <c r="T118" s="4"/>
      <c r="U118" s="65"/>
      <c r="V118" s="4"/>
      <c r="W118" s="4"/>
      <c r="X118" s="4"/>
      <c r="Y118" s="4"/>
      <c r="Z118" s="4"/>
      <c r="AA118" s="3"/>
      <c r="AB118" s="83"/>
      <c r="AC118" s="82"/>
    </row>
    <row r="119" spans="1:27" s="8" customFormat="1" ht="15">
      <c r="A119" s="239" t="s">
        <v>98</v>
      </c>
      <c r="B119" s="192">
        <f>'Open Int.'!E119</f>
        <v>14700</v>
      </c>
      <c r="C119" s="227">
        <f>'Open Int.'!F119</f>
        <v>2100</v>
      </c>
      <c r="D119" s="229">
        <f>'Open Int.'!H119</f>
        <v>0</v>
      </c>
      <c r="E119" s="161">
        <f>'Open Int.'!I119</f>
        <v>0</v>
      </c>
      <c r="F119" s="231">
        <f>IF('Open Int.'!E119=0,0,'Open Int.'!H119/'Open Int.'!E119)</f>
        <v>0</v>
      </c>
      <c r="G119" s="173">
        <v>0</v>
      </c>
      <c r="H119" s="195">
        <f t="shared" si="2"/>
        <v>0</v>
      </c>
      <c r="I119" s="208">
        <f>IF(Volume!D119=0,0,Volume!F119/Volume!D119)</f>
        <v>0</v>
      </c>
      <c r="J119" s="208">
        <v>0</v>
      </c>
      <c r="K119" s="195">
        <f t="shared" si="3"/>
        <v>0</v>
      </c>
      <c r="L119" s="64"/>
      <c r="M119" s="7"/>
      <c r="N119" s="63"/>
      <c r="O119" s="4"/>
      <c r="P119" s="4"/>
      <c r="Q119" s="4"/>
      <c r="R119" s="4"/>
      <c r="S119" s="4"/>
      <c r="T119" s="4"/>
      <c r="U119" s="65"/>
      <c r="V119" s="4"/>
      <c r="W119" s="4"/>
      <c r="X119" s="4"/>
      <c r="Y119" s="4"/>
      <c r="Z119" s="4"/>
      <c r="AA119" s="3"/>
    </row>
    <row r="120" spans="1:27" s="8" customFormat="1" ht="15">
      <c r="A120" s="239" t="s">
        <v>174</v>
      </c>
      <c r="B120" s="192">
        <f>'Open Int.'!E120</f>
        <v>0</v>
      </c>
      <c r="C120" s="227">
        <f>'Open Int.'!F120</f>
        <v>0</v>
      </c>
      <c r="D120" s="229">
        <f>'Open Int.'!H120</f>
        <v>0</v>
      </c>
      <c r="E120" s="161">
        <f>'Open Int.'!I120</f>
        <v>0</v>
      </c>
      <c r="F120" s="231">
        <f>IF('Open Int.'!E120=0,0,'Open Int.'!H120/'Open Int.'!E120)</f>
        <v>0</v>
      </c>
      <c r="G120" s="173">
        <v>0</v>
      </c>
      <c r="H120" s="195">
        <f t="shared" si="2"/>
        <v>0</v>
      </c>
      <c r="I120" s="208">
        <f>IF(Volume!D120=0,0,Volume!F120/Volume!D120)</f>
        <v>0</v>
      </c>
      <c r="J120" s="208">
        <v>0</v>
      </c>
      <c r="K120" s="195">
        <f t="shared" si="3"/>
        <v>0</v>
      </c>
      <c r="L120" s="64"/>
      <c r="M120" s="7"/>
      <c r="N120" s="63"/>
      <c r="O120" s="4"/>
      <c r="P120" s="4"/>
      <c r="Q120" s="4"/>
      <c r="R120" s="4"/>
      <c r="S120" s="4"/>
      <c r="T120" s="4"/>
      <c r="U120" s="65"/>
      <c r="V120" s="4"/>
      <c r="W120" s="4"/>
      <c r="X120" s="4"/>
      <c r="Y120" s="4"/>
      <c r="Z120" s="4"/>
      <c r="AA120" s="3"/>
    </row>
    <row r="121" spans="1:27" s="8" customFormat="1" ht="15">
      <c r="A121" s="239" t="s">
        <v>175</v>
      </c>
      <c r="B121" s="192">
        <f>'Open Int.'!E121</f>
        <v>324300</v>
      </c>
      <c r="C121" s="227">
        <f>'Open Int.'!F121</f>
        <v>34500</v>
      </c>
      <c r="D121" s="229">
        <f>'Open Int.'!H121</f>
        <v>31050</v>
      </c>
      <c r="E121" s="161">
        <f>'Open Int.'!I121</f>
        <v>3450</v>
      </c>
      <c r="F121" s="231">
        <f>IF('Open Int.'!E121=0,0,'Open Int.'!H121/'Open Int.'!E121)</f>
        <v>0.09574468085106383</v>
      </c>
      <c r="G121" s="173">
        <v>0.09523809523809523</v>
      </c>
      <c r="H121" s="195">
        <f t="shared" si="2"/>
        <v>0.005319148936170262</v>
      </c>
      <c r="I121" s="208">
        <f>IF(Volume!D121=0,0,Volume!F121/Volume!D121)</f>
        <v>0.038461538461538464</v>
      </c>
      <c r="J121" s="208">
        <v>0</v>
      </c>
      <c r="K121" s="195">
        <f t="shared" si="3"/>
        <v>0</v>
      </c>
      <c r="L121" s="64"/>
      <c r="M121" s="7"/>
      <c r="N121" s="63"/>
      <c r="O121" s="4"/>
      <c r="P121" s="4"/>
      <c r="Q121" s="4"/>
      <c r="R121" s="4"/>
      <c r="S121" s="4"/>
      <c r="T121" s="4"/>
      <c r="U121" s="65"/>
      <c r="V121" s="4"/>
      <c r="W121" s="4"/>
      <c r="X121" s="4"/>
      <c r="Y121" s="4"/>
      <c r="Z121" s="4"/>
      <c r="AA121" s="3"/>
    </row>
    <row r="122" spans="1:29" s="62" customFormat="1" ht="14.25" customHeight="1">
      <c r="A122" s="239" t="s">
        <v>176</v>
      </c>
      <c r="B122" s="192">
        <f>'Open Int.'!E122</f>
        <v>110250</v>
      </c>
      <c r="C122" s="227">
        <f>'Open Int.'!F122</f>
        <v>12600</v>
      </c>
      <c r="D122" s="229">
        <f>'Open Int.'!H122</f>
        <v>24150</v>
      </c>
      <c r="E122" s="161">
        <f>'Open Int.'!I122</f>
        <v>1050</v>
      </c>
      <c r="F122" s="231">
        <f>IF('Open Int.'!E122=0,0,'Open Int.'!H122/'Open Int.'!E122)</f>
        <v>0.21904761904761905</v>
      </c>
      <c r="G122" s="173">
        <v>0.23655913978494625</v>
      </c>
      <c r="H122" s="195">
        <f t="shared" si="2"/>
        <v>-0.07402597402597408</v>
      </c>
      <c r="I122" s="208">
        <f>IF(Volume!D122=0,0,Volume!F122/Volume!D122)</f>
        <v>0.2413793103448276</v>
      </c>
      <c r="J122" s="208">
        <v>0.12658227848101267</v>
      </c>
      <c r="K122" s="195">
        <f t="shared" si="3"/>
        <v>0.9068965517241379</v>
      </c>
      <c r="L122" s="64"/>
      <c r="M122" s="7"/>
      <c r="N122" s="63"/>
      <c r="O122" s="4"/>
      <c r="P122" s="4"/>
      <c r="Q122" s="4"/>
      <c r="R122" s="4"/>
      <c r="S122" s="4"/>
      <c r="T122" s="4"/>
      <c r="U122" s="65"/>
      <c r="V122" s="4"/>
      <c r="W122" s="4"/>
      <c r="X122" s="4"/>
      <c r="Y122" s="4"/>
      <c r="Z122" s="4"/>
      <c r="AA122" s="3"/>
      <c r="AB122" s="83"/>
      <c r="AC122" s="82"/>
    </row>
    <row r="123" spans="1:27" s="8" customFormat="1" ht="15">
      <c r="A123" s="239" t="s">
        <v>54</v>
      </c>
      <c r="B123" s="192">
        <f>'Open Int.'!E123</f>
        <v>18000</v>
      </c>
      <c r="C123" s="227">
        <f>'Open Int.'!F123</f>
        <v>4200</v>
      </c>
      <c r="D123" s="229">
        <f>'Open Int.'!H123</f>
        <v>1200</v>
      </c>
      <c r="E123" s="161">
        <f>'Open Int.'!I123</f>
        <v>600</v>
      </c>
      <c r="F123" s="231">
        <f>IF('Open Int.'!E123=0,0,'Open Int.'!H123/'Open Int.'!E123)</f>
        <v>0.06666666666666667</v>
      </c>
      <c r="G123" s="173">
        <v>0.043478260869565216</v>
      </c>
      <c r="H123" s="195">
        <f t="shared" si="2"/>
        <v>0.5333333333333333</v>
      </c>
      <c r="I123" s="208">
        <f>IF(Volume!D123=0,0,Volume!F123/Volume!D123)</f>
        <v>0.1</v>
      </c>
      <c r="J123" s="208">
        <v>0</v>
      </c>
      <c r="K123" s="195">
        <f t="shared" si="3"/>
        <v>0</v>
      </c>
      <c r="L123" s="64"/>
      <c r="M123" s="7"/>
      <c r="N123" s="63"/>
      <c r="O123" s="4"/>
      <c r="P123" s="4"/>
      <c r="Q123" s="4"/>
      <c r="R123" s="4"/>
      <c r="S123" s="4"/>
      <c r="T123" s="4"/>
      <c r="U123" s="65"/>
      <c r="V123" s="4"/>
      <c r="W123" s="4"/>
      <c r="X123" s="4"/>
      <c r="Y123" s="4"/>
      <c r="Z123" s="4"/>
      <c r="AA123" s="3"/>
    </row>
    <row r="124" spans="1:28" s="3" customFormat="1" ht="15" customHeight="1" thickBot="1">
      <c r="A124" s="240" t="s">
        <v>177</v>
      </c>
      <c r="B124" s="238">
        <f>'Open Int.'!E124</f>
        <v>600</v>
      </c>
      <c r="C124" s="228">
        <f>'Open Int.'!F124</f>
        <v>0</v>
      </c>
      <c r="D124" s="230">
        <f>'Open Int.'!H124</f>
        <v>0</v>
      </c>
      <c r="E124" s="349">
        <f>'Open Int.'!I124</f>
        <v>0</v>
      </c>
      <c r="F124" s="232">
        <f>IF('Open Int.'!E124=0,0,'Open Int.'!H124/'Open Int.'!E124)</f>
        <v>0</v>
      </c>
      <c r="G124" s="351">
        <v>0</v>
      </c>
      <c r="H124" s="197">
        <f t="shared" si="2"/>
        <v>0</v>
      </c>
      <c r="I124" s="223">
        <f>IF(Volume!D124=0,0,Volume!F124/Volume!D124)</f>
        <v>0</v>
      </c>
      <c r="J124" s="223">
        <v>0</v>
      </c>
      <c r="K124" s="197">
        <f t="shared" si="3"/>
        <v>0</v>
      </c>
      <c r="L124" s="64"/>
      <c r="M124" s="7"/>
      <c r="N124" s="63"/>
      <c r="O124" s="4"/>
      <c r="P124" s="4"/>
      <c r="Q124" s="4"/>
      <c r="R124" s="4"/>
      <c r="S124" s="4"/>
      <c r="T124" s="4"/>
      <c r="U124" s="65"/>
      <c r="V124" s="4"/>
      <c r="W124" s="4"/>
      <c r="X124" s="4"/>
      <c r="Y124" s="4"/>
      <c r="Z124" s="4"/>
      <c r="AB124" s="80"/>
    </row>
    <row r="125" spans="1:28" s="3" customFormat="1" ht="15" customHeight="1" hidden="1">
      <c r="A125" s="76"/>
      <c r="B125" s="158">
        <f>SUM(B4:B124)</f>
        <v>53235672</v>
      </c>
      <c r="C125" s="159">
        <f>SUM(C4:C124)</f>
        <v>4948363</v>
      </c>
      <c r="D125" s="160"/>
      <c r="E125" s="161"/>
      <c r="F125" s="64"/>
      <c r="G125" s="7"/>
      <c r="H125" s="63"/>
      <c r="I125" s="7"/>
      <c r="J125" s="7"/>
      <c r="K125" s="63"/>
      <c r="L125" s="64"/>
      <c r="M125" s="7"/>
      <c r="N125" s="63"/>
      <c r="O125" s="4"/>
      <c r="P125" s="4"/>
      <c r="Q125" s="4"/>
      <c r="R125" s="4"/>
      <c r="S125" s="4"/>
      <c r="T125" s="4"/>
      <c r="U125" s="65"/>
      <c r="V125" s="4"/>
      <c r="W125" s="4"/>
      <c r="X125" s="4"/>
      <c r="Y125" s="4"/>
      <c r="Z125" s="4"/>
      <c r="AB125" s="80"/>
    </row>
    <row r="126" spans="2:28" s="3" customFormat="1" ht="15" customHeight="1">
      <c r="B126" s="6"/>
      <c r="C126" s="6"/>
      <c r="D126" s="161"/>
      <c r="E126" s="161"/>
      <c r="F126" s="64"/>
      <c r="G126" s="7"/>
      <c r="H126" s="63"/>
      <c r="I126" s="7"/>
      <c r="J126" s="7"/>
      <c r="K126" s="63"/>
      <c r="L126" s="64"/>
      <c r="M126" s="7"/>
      <c r="N126" s="63"/>
      <c r="O126" s="4"/>
      <c r="P126" s="4"/>
      <c r="Q126" s="4"/>
      <c r="R126" s="4"/>
      <c r="S126" s="4"/>
      <c r="T126" s="4"/>
      <c r="U126" s="65"/>
      <c r="V126" s="4"/>
      <c r="W126" s="4"/>
      <c r="X126" s="4"/>
      <c r="Y126" s="4"/>
      <c r="Z126" s="4"/>
      <c r="AB126" s="2"/>
    </row>
    <row r="127" spans="1:5" ht="12.75">
      <c r="A127" s="3"/>
      <c r="B127" s="6"/>
      <c r="C127" s="6"/>
      <c r="D127" s="161"/>
      <c r="E127" s="161"/>
    </row>
    <row r="128" spans="1:5" ht="12.75">
      <c r="A128" s="155"/>
      <c r="B128" s="162"/>
      <c r="C128" s="163"/>
      <c r="D128" s="164"/>
      <c r="E128" s="164"/>
    </row>
    <row r="129" spans="1:5" ht="12.75">
      <c r="A129" s="156"/>
      <c r="B129" s="165"/>
      <c r="C129" s="166"/>
      <c r="D129" s="166"/>
      <c r="E129" s="166"/>
    </row>
    <row r="130" spans="1:5" ht="12.75">
      <c r="A130" s="157"/>
      <c r="B130" s="167"/>
      <c r="C130" s="168"/>
      <c r="D130" s="169"/>
      <c r="E130" s="169"/>
    </row>
    <row r="131" spans="1:5" ht="12.75">
      <c r="A131" s="155"/>
      <c r="B131" s="167"/>
      <c r="C131" s="168"/>
      <c r="D131" s="169"/>
      <c r="E131" s="169"/>
    </row>
    <row r="132" spans="1:5" ht="12.75">
      <c r="A132" s="157"/>
      <c r="B132" s="167"/>
      <c r="C132" s="168"/>
      <c r="D132" s="169"/>
      <c r="E132" s="169"/>
    </row>
    <row r="133" spans="1:5" ht="12.75">
      <c r="A133" s="155"/>
      <c r="B133" s="167"/>
      <c r="C133" s="168"/>
      <c r="D133" s="169"/>
      <c r="E133" s="169"/>
    </row>
    <row r="134" spans="1:5" ht="12.75">
      <c r="A134" s="5"/>
      <c r="B134" s="170"/>
      <c r="C134" s="170"/>
      <c r="D134" s="171"/>
      <c r="E134" s="171"/>
    </row>
    <row r="135" spans="1:5" ht="12.75">
      <c r="A135" s="5"/>
      <c r="B135" s="170"/>
      <c r="C135" s="170"/>
      <c r="D135" s="171"/>
      <c r="E135" s="171"/>
    </row>
    <row r="136" spans="1:5" ht="12.75">
      <c r="A136" s="5"/>
      <c r="B136" s="170"/>
      <c r="C136" s="170"/>
      <c r="D136" s="171"/>
      <c r="E136" s="171"/>
    </row>
    <row r="167" ht="12.75">
      <c r="B167" s="134"/>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3"/>
  <sheetViews>
    <sheetView workbookViewId="0" topLeftCell="A1">
      <selection activeCell="D130" sqref="D130"/>
    </sheetView>
  </sheetViews>
  <sheetFormatPr defaultColWidth="9.140625" defaultRowHeight="12.75"/>
  <cols>
    <col min="1" max="1" width="14.57421875" style="74" customWidth="1"/>
    <col min="2" max="2" width="13.00390625" style="74" customWidth="1"/>
    <col min="3" max="3" width="11.7109375" style="74" customWidth="1"/>
    <col min="4" max="4" width="9.140625" style="74" customWidth="1"/>
    <col min="5" max="5" width="10.421875" style="74" customWidth="1"/>
    <col min="6" max="6" width="11.7109375" style="74" customWidth="1"/>
    <col min="7" max="7" width="10.28125" style="74" customWidth="1"/>
    <col min="8" max="16384" width="9.140625" style="74" customWidth="1"/>
  </cols>
  <sheetData>
    <row r="1" spans="1:7" s="149" customFormat="1" ht="19.5" customHeight="1" thickBot="1">
      <c r="A1" s="491" t="s">
        <v>144</v>
      </c>
      <c r="B1" s="492"/>
      <c r="C1" s="492"/>
      <c r="D1" s="492"/>
      <c r="E1" s="492"/>
      <c r="F1" s="492"/>
      <c r="G1" s="492"/>
    </row>
    <row r="2" spans="1:7" s="73" customFormat="1" ht="14.25" thickBot="1">
      <c r="A2" s="150" t="s">
        <v>130</v>
      </c>
      <c r="B2" s="34" t="s">
        <v>116</v>
      </c>
      <c r="C2" s="354" t="s">
        <v>141</v>
      </c>
      <c r="D2" s="106" t="s">
        <v>142</v>
      </c>
      <c r="E2" s="143" t="s">
        <v>137</v>
      </c>
      <c r="F2" s="258" t="s">
        <v>212</v>
      </c>
      <c r="G2" s="259" t="s">
        <v>86</v>
      </c>
    </row>
    <row r="3" spans="1:7" s="73" customFormat="1" ht="13.5">
      <c r="A3" s="30" t="s">
        <v>204</v>
      </c>
      <c r="B3" s="356">
        <f>Volume!J4</f>
        <v>3704.95</v>
      </c>
      <c r="C3" s="355">
        <v>3660.9</v>
      </c>
      <c r="D3" s="338">
        <f aca="true" t="shared" si="0" ref="D3:D34">C3-B3</f>
        <v>-44.04999999999973</v>
      </c>
      <c r="E3" s="357">
        <f>D3/B3</f>
        <v>-0.01188949918352467</v>
      </c>
      <c r="F3" s="338">
        <v>6.050000000000182</v>
      </c>
      <c r="G3" s="183">
        <f aca="true" t="shared" si="1" ref="G3:G34">D3-F3</f>
        <v>-50.09999999999991</v>
      </c>
    </row>
    <row r="4" spans="1:7" s="73" customFormat="1" ht="13.5">
      <c r="A4" s="254" t="s">
        <v>90</v>
      </c>
      <c r="B4" s="360">
        <f>Volume!J5</f>
        <v>3872.2</v>
      </c>
      <c r="C4" s="3">
        <v>3843.35</v>
      </c>
      <c r="D4" s="73">
        <f t="shared" si="0"/>
        <v>-28.84999999999991</v>
      </c>
      <c r="E4" s="151">
        <f aca="true" t="shared" si="2" ref="E4:E67">D4/B4</f>
        <v>-0.007450544909870334</v>
      </c>
      <c r="F4" s="73">
        <v>15.349999999999909</v>
      </c>
      <c r="G4" s="182">
        <f t="shared" si="1"/>
        <v>-44.19999999999982</v>
      </c>
    </row>
    <row r="5" spans="1:7" s="73" customFormat="1" ht="13.5">
      <c r="A5" s="254" t="s">
        <v>9</v>
      </c>
      <c r="B5" s="360">
        <f>Volume!J6</f>
        <v>3075.85</v>
      </c>
      <c r="C5" s="3">
        <v>3039.45</v>
      </c>
      <c r="D5" s="73">
        <f t="shared" si="0"/>
        <v>-36.40000000000009</v>
      </c>
      <c r="E5" s="151">
        <f t="shared" si="2"/>
        <v>-0.011834127151844235</v>
      </c>
      <c r="F5" s="73">
        <v>-23.950000000000273</v>
      </c>
      <c r="G5" s="182">
        <f t="shared" si="1"/>
        <v>-12.449999999999818</v>
      </c>
    </row>
    <row r="6" spans="1:7" s="73" customFormat="1" ht="13.5">
      <c r="A6" s="254" t="s">
        <v>152</v>
      </c>
      <c r="B6" s="360">
        <f>Volume!J7</f>
        <v>2509.3</v>
      </c>
      <c r="C6" s="74">
        <v>2457.6</v>
      </c>
      <c r="D6" s="73">
        <f t="shared" si="0"/>
        <v>-51.70000000000027</v>
      </c>
      <c r="E6" s="151">
        <f t="shared" si="2"/>
        <v>-0.0206033555174751</v>
      </c>
      <c r="F6" s="73">
        <v>-47.15000000000009</v>
      </c>
      <c r="G6" s="182">
        <f t="shared" si="1"/>
        <v>-4.550000000000182</v>
      </c>
    </row>
    <row r="7" spans="1:10" s="73" customFormat="1" ht="13.5">
      <c r="A7" s="254" t="s">
        <v>0</v>
      </c>
      <c r="B7" s="360">
        <f>Volume!J8</f>
        <v>793.35</v>
      </c>
      <c r="C7" s="74">
        <v>794.7</v>
      </c>
      <c r="D7" s="73">
        <f t="shared" si="0"/>
        <v>1.3500000000000227</v>
      </c>
      <c r="E7" s="151">
        <f t="shared" si="2"/>
        <v>0.001701644923426007</v>
      </c>
      <c r="F7" s="73">
        <v>2.8999999999999773</v>
      </c>
      <c r="G7" s="182">
        <f t="shared" si="1"/>
        <v>-1.5499999999999545</v>
      </c>
      <c r="H7" s="152"/>
      <c r="I7" s="153"/>
      <c r="J7" s="83"/>
    </row>
    <row r="8" spans="1:7" s="73" customFormat="1" ht="13.5">
      <c r="A8" s="254" t="s">
        <v>153</v>
      </c>
      <c r="B8" s="360">
        <f>Volume!J9</f>
        <v>60.1</v>
      </c>
      <c r="C8" s="74">
        <v>60.3</v>
      </c>
      <c r="D8" s="73">
        <f t="shared" si="0"/>
        <v>0.19999999999999574</v>
      </c>
      <c r="E8" s="151">
        <f t="shared" si="2"/>
        <v>0.0033277870216305446</v>
      </c>
      <c r="F8" s="73">
        <v>0.4000000000000057</v>
      </c>
      <c r="G8" s="182">
        <f t="shared" si="1"/>
        <v>-0.20000000000000995</v>
      </c>
    </row>
    <row r="9" spans="1:8" s="26" customFormat="1" ht="13.5">
      <c r="A9" s="254" t="s">
        <v>196</v>
      </c>
      <c r="B9" s="360">
        <f>Volume!J10</f>
        <v>54.9</v>
      </c>
      <c r="C9" s="74">
        <v>55.15</v>
      </c>
      <c r="D9" s="73">
        <f t="shared" si="0"/>
        <v>0.25</v>
      </c>
      <c r="E9" s="151">
        <f t="shared" si="2"/>
        <v>0.004553734061930784</v>
      </c>
      <c r="F9" s="73">
        <v>0.3500000000000014</v>
      </c>
      <c r="G9" s="182">
        <f t="shared" si="1"/>
        <v>-0.10000000000000142</v>
      </c>
      <c r="H9" s="73"/>
    </row>
    <row r="10" spans="1:7" s="73" customFormat="1" ht="13.5">
      <c r="A10" s="254" t="s">
        <v>91</v>
      </c>
      <c r="B10" s="360">
        <f>Volume!J11</f>
        <v>59.7</v>
      </c>
      <c r="C10" s="74">
        <v>59.7</v>
      </c>
      <c r="D10" s="73">
        <f t="shared" si="0"/>
        <v>0</v>
      </c>
      <c r="E10" s="151">
        <f t="shared" si="2"/>
        <v>0</v>
      </c>
      <c r="F10" s="73">
        <v>0.45000000000000284</v>
      </c>
      <c r="G10" s="182">
        <f t="shared" si="1"/>
        <v>-0.45000000000000284</v>
      </c>
    </row>
    <row r="11" spans="1:7" s="73" customFormat="1" ht="13.5">
      <c r="A11" s="254" t="s">
        <v>104</v>
      </c>
      <c r="B11" s="360">
        <f>Volume!J12</f>
        <v>63.65</v>
      </c>
      <c r="C11" s="74">
        <v>62.95</v>
      </c>
      <c r="D11" s="73">
        <f t="shared" si="0"/>
        <v>-0.6999999999999957</v>
      </c>
      <c r="E11" s="151">
        <f t="shared" si="2"/>
        <v>-0.010997643362136619</v>
      </c>
      <c r="F11" s="73">
        <v>0.10000000000000853</v>
      </c>
      <c r="G11" s="182">
        <f t="shared" si="1"/>
        <v>-0.8000000000000043</v>
      </c>
    </row>
    <row r="12" spans="1:7" s="73" customFormat="1" ht="13.5">
      <c r="A12" s="254" t="s">
        <v>154</v>
      </c>
      <c r="B12" s="360">
        <f>Volume!J13</f>
        <v>36.55</v>
      </c>
      <c r="C12" s="74">
        <v>35.2</v>
      </c>
      <c r="D12" s="73">
        <f t="shared" si="0"/>
        <v>-1.3499999999999943</v>
      </c>
      <c r="E12" s="151">
        <f t="shared" si="2"/>
        <v>-0.03693570451436373</v>
      </c>
      <c r="F12" s="73">
        <v>-1.05</v>
      </c>
      <c r="G12" s="182">
        <f t="shared" si="1"/>
        <v>-0.29999999999999427</v>
      </c>
    </row>
    <row r="13" spans="1:7" s="73" customFormat="1" ht="13.5">
      <c r="A13" s="254" t="s">
        <v>178</v>
      </c>
      <c r="B13" s="360">
        <f>Volume!J14</f>
        <v>579.95</v>
      </c>
      <c r="C13" s="74">
        <v>576.6</v>
      </c>
      <c r="D13" s="73">
        <f t="shared" si="0"/>
        <v>-3.3500000000000227</v>
      </c>
      <c r="E13" s="151">
        <f t="shared" si="2"/>
        <v>-0.0057763600310371975</v>
      </c>
      <c r="F13" s="73">
        <v>3</v>
      </c>
      <c r="G13" s="182">
        <f t="shared" si="1"/>
        <v>-6.350000000000023</v>
      </c>
    </row>
    <row r="14" spans="1:7" s="73" customFormat="1" ht="13.5">
      <c r="A14" s="254" t="s">
        <v>215</v>
      </c>
      <c r="B14" s="360">
        <f>Volume!J15</f>
        <v>2743.1</v>
      </c>
      <c r="C14" s="74">
        <v>2717.65</v>
      </c>
      <c r="D14" s="73">
        <f t="shared" si="0"/>
        <v>-25.449999999999818</v>
      </c>
      <c r="E14" s="151">
        <f t="shared" si="2"/>
        <v>-0.009277824359301454</v>
      </c>
      <c r="F14" s="73">
        <v>-20.75</v>
      </c>
      <c r="G14" s="182">
        <f t="shared" si="1"/>
        <v>-4.699999999999818</v>
      </c>
    </row>
    <row r="15" spans="1:7" s="73" customFormat="1" ht="13.5">
      <c r="A15" s="254" t="s">
        <v>92</v>
      </c>
      <c r="B15" s="360">
        <f>Volume!J16</f>
        <v>201</v>
      </c>
      <c r="C15" s="74">
        <v>201.35</v>
      </c>
      <c r="D15" s="73">
        <f t="shared" si="0"/>
        <v>0.3499999999999943</v>
      </c>
      <c r="E15" s="151">
        <f t="shared" si="2"/>
        <v>0.00174129353233828</v>
      </c>
      <c r="F15" s="73">
        <v>1.1999999999999886</v>
      </c>
      <c r="G15" s="182">
        <f t="shared" si="1"/>
        <v>-0.8499999999999943</v>
      </c>
    </row>
    <row r="16" spans="1:7" s="73" customFormat="1" ht="13.5">
      <c r="A16" s="254" t="s">
        <v>93</v>
      </c>
      <c r="B16" s="360">
        <f>Volume!J17</f>
        <v>98.1</v>
      </c>
      <c r="C16" s="74">
        <v>98.05</v>
      </c>
      <c r="D16" s="73">
        <f t="shared" si="0"/>
        <v>-0.04999999999999716</v>
      </c>
      <c r="E16" s="151">
        <f t="shared" si="2"/>
        <v>-0.0005096839959224991</v>
      </c>
      <c r="F16" s="73">
        <v>0.3499999999999943</v>
      </c>
      <c r="G16" s="182">
        <f t="shared" si="1"/>
        <v>-0.3999999999999915</v>
      </c>
    </row>
    <row r="17" spans="1:7" s="73" customFormat="1" ht="13.5">
      <c r="A17" s="254" t="s">
        <v>46</v>
      </c>
      <c r="B17" s="360">
        <f>Volume!J18</f>
        <v>1050.35</v>
      </c>
      <c r="C17" s="74">
        <v>1044</v>
      </c>
      <c r="D17" s="73">
        <f t="shared" si="0"/>
        <v>-6.349999999999909</v>
      </c>
      <c r="E17" s="151">
        <f t="shared" si="2"/>
        <v>-0.00604560384633685</v>
      </c>
      <c r="F17" s="73">
        <v>0.5500000000001819</v>
      </c>
      <c r="G17" s="182">
        <f t="shared" si="1"/>
        <v>-6.900000000000091</v>
      </c>
    </row>
    <row r="18" spans="1:7" s="15" customFormat="1" ht="13.5">
      <c r="A18" s="254" t="s">
        <v>155</v>
      </c>
      <c r="B18" s="360">
        <f>Volume!J19</f>
        <v>306.05</v>
      </c>
      <c r="C18" s="74">
        <v>301.7</v>
      </c>
      <c r="D18" s="73">
        <f t="shared" si="0"/>
        <v>-4.350000000000023</v>
      </c>
      <c r="E18" s="151">
        <f t="shared" si="2"/>
        <v>-0.014213363829439708</v>
      </c>
      <c r="F18" s="73">
        <v>-6.100000000000023</v>
      </c>
      <c r="G18" s="182">
        <f t="shared" si="1"/>
        <v>1.75</v>
      </c>
    </row>
    <row r="19" spans="1:7" s="15" customFormat="1" ht="13.5">
      <c r="A19" s="254" t="s">
        <v>257</v>
      </c>
      <c r="B19" s="360">
        <f>Volume!J20</f>
        <v>371</v>
      </c>
      <c r="C19" s="74">
        <v>369.45</v>
      </c>
      <c r="D19" s="73">
        <f t="shared" si="0"/>
        <v>-1.5500000000000114</v>
      </c>
      <c r="E19" s="151">
        <f t="shared" si="2"/>
        <v>-0.00417789757412402</v>
      </c>
      <c r="F19" s="73">
        <v>-2.25</v>
      </c>
      <c r="G19" s="182">
        <f t="shared" si="1"/>
        <v>0.6999999999999886</v>
      </c>
    </row>
    <row r="20" spans="1:7" s="73" customFormat="1" ht="13.5">
      <c r="A20" s="254" t="s">
        <v>1</v>
      </c>
      <c r="B20" s="360">
        <f>Volume!J21</f>
        <v>1891.1</v>
      </c>
      <c r="C20" s="74">
        <v>1870.15</v>
      </c>
      <c r="D20" s="73">
        <f t="shared" si="0"/>
        <v>-20.949999999999818</v>
      </c>
      <c r="E20" s="151">
        <f t="shared" si="2"/>
        <v>-0.011078208450108307</v>
      </c>
      <c r="F20" s="73">
        <v>-3.3500000000001364</v>
      </c>
      <c r="G20" s="182">
        <f t="shared" si="1"/>
        <v>-17.59999999999968</v>
      </c>
    </row>
    <row r="21" spans="1:7" s="73" customFormat="1" ht="13.5">
      <c r="A21" s="254" t="s">
        <v>179</v>
      </c>
      <c r="B21" s="360">
        <f>Volume!J22</f>
        <v>99.5</v>
      </c>
      <c r="C21" s="74">
        <v>99.4</v>
      </c>
      <c r="D21" s="73">
        <f t="shared" si="0"/>
        <v>-0.09999999999999432</v>
      </c>
      <c r="E21" s="151">
        <f t="shared" si="2"/>
        <v>-0.0010050251256280836</v>
      </c>
      <c r="F21" s="73">
        <v>0.4000000000000057</v>
      </c>
      <c r="G21" s="182">
        <f t="shared" si="1"/>
        <v>-0.5</v>
      </c>
    </row>
    <row r="22" spans="1:7" s="73" customFormat="1" ht="13.5">
      <c r="A22" s="254" t="s">
        <v>180</v>
      </c>
      <c r="B22" s="360">
        <f>Volume!J23</f>
        <v>46.3</v>
      </c>
      <c r="C22" s="74">
        <v>46</v>
      </c>
      <c r="D22" s="73">
        <f t="shared" si="0"/>
        <v>-0.29999999999999716</v>
      </c>
      <c r="E22" s="151">
        <f t="shared" si="2"/>
        <v>-0.006479481641468622</v>
      </c>
      <c r="F22" s="73">
        <v>-0.10000000000000142</v>
      </c>
      <c r="G22" s="182">
        <f t="shared" si="1"/>
        <v>-0.19999999999999574</v>
      </c>
    </row>
    <row r="23" spans="1:7" s="73" customFormat="1" ht="13.5">
      <c r="A23" s="254" t="s">
        <v>2</v>
      </c>
      <c r="B23" s="360">
        <f>Volume!J24</f>
        <v>337.65</v>
      </c>
      <c r="C23" s="74">
        <v>328.85</v>
      </c>
      <c r="D23" s="73">
        <f t="shared" si="0"/>
        <v>-8.799999999999955</v>
      </c>
      <c r="E23" s="151">
        <f t="shared" si="2"/>
        <v>-0.026062490744854006</v>
      </c>
      <c r="F23" s="73">
        <v>-7.650000000000034</v>
      </c>
      <c r="G23" s="182">
        <f t="shared" si="1"/>
        <v>-1.1499999999999204</v>
      </c>
    </row>
    <row r="24" spans="1:7" s="73" customFormat="1" ht="13.5">
      <c r="A24" s="254" t="s">
        <v>94</v>
      </c>
      <c r="B24" s="360">
        <f>Volume!J25</f>
        <v>195.2</v>
      </c>
      <c r="C24" s="74">
        <v>195.45</v>
      </c>
      <c r="D24" s="73">
        <f t="shared" si="0"/>
        <v>0.25</v>
      </c>
      <c r="E24" s="151">
        <f t="shared" si="2"/>
        <v>0.001280737704918033</v>
      </c>
      <c r="F24" s="73">
        <v>1.0500000000000114</v>
      </c>
      <c r="G24" s="182">
        <f t="shared" si="1"/>
        <v>-0.8000000000000114</v>
      </c>
    </row>
    <row r="25" spans="1:7" s="73" customFormat="1" ht="13.5">
      <c r="A25" s="254" t="s">
        <v>156</v>
      </c>
      <c r="B25" s="360">
        <f>Volume!J26</f>
        <v>368.8</v>
      </c>
      <c r="C25" s="74">
        <v>368.6</v>
      </c>
      <c r="D25" s="73">
        <f t="shared" si="0"/>
        <v>-0.19999999999998863</v>
      </c>
      <c r="E25" s="151">
        <f t="shared" si="2"/>
        <v>-0.00054229934924075</v>
      </c>
      <c r="F25" s="73">
        <v>0.8500000000000227</v>
      </c>
      <c r="G25" s="182">
        <f t="shared" si="1"/>
        <v>-1.0500000000000114</v>
      </c>
    </row>
    <row r="26" spans="1:7" s="73" customFormat="1" ht="13.5">
      <c r="A26" s="254" t="s">
        <v>181</v>
      </c>
      <c r="B26" s="360">
        <f>Volume!J27</f>
        <v>258.55</v>
      </c>
      <c r="C26" s="74">
        <v>259</v>
      </c>
      <c r="D26" s="73">
        <f t="shared" si="0"/>
        <v>0.44999999999998863</v>
      </c>
      <c r="E26" s="151">
        <f t="shared" si="2"/>
        <v>0.0017404757300328315</v>
      </c>
      <c r="F26" s="73">
        <v>0.05000000000001137</v>
      </c>
      <c r="G26" s="182">
        <f t="shared" si="1"/>
        <v>0.39999999999997726</v>
      </c>
    </row>
    <row r="27" spans="1:7" s="73" customFormat="1" ht="13.5">
      <c r="A27" s="254" t="s">
        <v>182</v>
      </c>
      <c r="B27" s="360">
        <f>Volume!J28</f>
        <v>33.85</v>
      </c>
      <c r="C27" s="74">
        <v>32.1</v>
      </c>
      <c r="D27" s="73">
        <f t="shared" si="0"/>
        <v>-1.75</v>
      </c>
      <c r="E27" s="151">
        <f t="shared" si="2"/>
        <v>-0.051698670605613</v>
      </c>
      <c r="F27" s="73">
        <v>-1.65</v>
      </c>
      <c r="G27" s="182">
        <f t="shared" si="1"/>
        <v>-0.10000000000000009</v>
      </c>
    </row>
    <row r="28" spans="1:7" s="73" customFormat="1" ht="13.5">
      <c r="A28" s="254" t="s">
        <v>157</v>
      </c>
      <c r="B28" s="360">
        <f>Volume!J29</f>
        <v>176.3</v>
      </c>
      <c r="C28" s="74">
        <v>174.15</v>
      </c>
      <c r="D28" s="73">
        <f t="shared" si="0"/>
        <v>-2.1500000000000057</v>
      </c>
      <c r="E28" s="151">
        <f t="shared" si="2"/>
        <v>-0.012195121951219544</v>
      </c>
      <c r="F28" s="73">
        <v>-0.3499999999999943</v>
      </c>
      <c r="G28" s="182">
        <f t="shared" si="1"/>
        <v>-1.8000000000000114</v>
      </c>
    </row>
    <row r="29" spans="1:7" s="73" customFormat="1" ht="13.5">
      <c r="A29" s="254" t="s">
        <v>3</v>
      </c>
      <c r="B29" s="360">
        <f>Volume!J30</f>
        <v>210.9</v>
      </c>
      <c r="C29" s="74">
        <v>210.8</v>
      </c>
      <c r="D29" s="73">
        <f t="shared" si="0"/>
        <v>-0.09999999999999432</v>
      </c>
      <c r="E29" s="151">
        <f t="shared" si="2"/>
        <v>-0.000474158368895184</v>
      </c>
      <c r="F29" s="73">
        <v>0</v>
      </c>
      <c r="G29" s="182">
        <f t="shared" si="1"/>
        <v>-0.09999999999999432</v>
      </c>
    </row>
    <row r="30" spans="1:7" s="73" customFormat="1" ht="13.5">
      <c r="A30" s="254" t="s">
        <v>158</v>
      </c>
      <c r="B30" s="360">
        <f>Volume!J31</f>
        <v>135.1</v>
      </c>
      <c r="C30" s="74">
        <v>135.5</v>
      </c>
      <c r="D30" s="73">
        <f t="shared" si="0"/>
        <v>0.4000000000000057</v>
      </c>
      <c r="E30" s="151">
        <f t="shared" si="2"/>
        <v>0.002960769800148081</v>
      </c>
      <c r="F30" s="73">
        <v>0.5500000000000114</v>
      </c>
      <c r="G30" s="182">
        <f t="shared" si="1"/>
        <v>-0.15000000000000568</v>
      </c>
    </row>
    <row r="31" spans="1:7" s="73" customFormat="1" ht="13.5">
      <c r="A31" s="254" t="s">
        <v>242</v>
      </c>
      <c r="B31" s="360">
        <f>Volume!J32</f>
        <v>405.05</v>
      </c>
      <c r="C31" s="74">
        <v>403.35</v>
      </c>
      <c r="D31" s="73">
        <f t="shared" si="0"/>
        <v>-1.6999999999999886</v>
      </c>
      <c r="E31" s="151">
        <f t="shared" si="2"/>
        <v>-0.0041970127144796655</v>
      </c>
      <c r="F31" s="73">
        <v>1</v>
      </c>
      <c r="G31" s="182">
        <f t="shared" si="1"/>
        <v>-2.6999999999999886</v>
      </c>
    </row>
    <row r="32" spans="1:7" s="73" customFormat="1" ht="13.5">
      <c r="A32" s="254" t="s">
        <v>183</v>
      </c>
      <c r="B32" s="360">
        <f>Volume!J33</f>
        <v>222.45</v>
      </c>
      <c r="C32" s="74">
        <v>219.4</v>
      </c>
      <c r="D32" s="73">
        <f t="shared" si="0"/>
        <v>-3.049999999999983</v>
      </c>
      <c r="E32" s="151">
        <f t="shared" si="2"/>
        <v>-0.01371094628006286</v>
      </c>
      <c r="F32" s="73">
        <v>-2.25</v>
      </c>
      <c r="G32" s="182">
        <f t="shared" si="1"/>
        <v>-0.799999999999983</v>
      </c>
    </row>
    <row r="33" spans="1:7" s="73" customFormat="1" ht="13.5">
      <c r="A33" s="254" t="s">
        <v>205</v>
      </c>
      <c r="B33" s="360">
        <f>Volume!J34</f>
        <v>178.85</v>
      </c>
      <c r="C33" s="74">
        <v>177.5</v>
      </c>
      <c r="D33" s="73">
        <f t="shared" si="0"/>
        <v>-1.3499999999999943</v>
      </c>
      <c r="E33" s="151">
        <f>D33/B33</f>
        <v>-0.007548224769359767</v>
      </c>
      <c r="F33" s="73">
        <v>-0.950000000000017</v>
      </c>
      <c r="G33" s="182">
        <f t="shared" si="1"/>
        <v>-0.39999999999997726</v>
      </c>
    </row>
    <row r="34" spans="1:7" s="73" customFormat="1" ht="13.5">
      <c r="A34" s="254" t="s">
        <v>243</v>
      </c>
      <c r="B34" s="360">
        <f>Volume!J35</f>
        <v>137.15</v>
      </c>
      <c r="C34" s="74">
        <v>135</v>
      </c>
      <c r="D34" s="73">
        <f t="shared" si="0"/>
        <v>-2.1500000000000057</v>
      </c>
      <c r="E34" s="151">
        <f t="shared" si="2"/>
        <v>-0.015676266861101025</v>
      </c>
      <c r="F34" s="73">
        <v>-1.549999999999983</v>
      </c>
      <c r="G34" s="182">
        <f t="shared" si="1"/>
        <v>-0.6000000000000227</v>
      </c>
    </row>
    <row r="35" spans="1:7" s="73" customFormat="1" ht="13.5">
      <c r="A35" s="254" t="s">
        <v>184</v>
      </c>
      <c r="B35" s="360">
        <f>Volume!J36</f>
        <v>1386.65</v>
      </c>
      <c r="C35" s="74">
        <v>1389.05</v>
      </c>
      <c r="D35" s="73">
        <f aca="true" t="shared" si="3" ref="D35:D66">C35-B35</f>
        <v>2.3999999999998636</v>
      </c>
      <c r="E35" s="151">
        <f t="shared" si="2"/>
        <v>0.0017307900335339584</v>
      </c>
      <c r="F35" s="73">
        <v>2.4500000000000455</v>
      </c>
      <c r="G35" s="182">
        <f aca="true" t="shared" si="4" ref="G35:G66">D35-F35</f>
        <v>-0.0500000000001819</v>
      </c>
    </row>
    <row r="36" spans="1:7" s="73" customFormat="1" ht="13.5">
      <c r="A36" s="254" t="s">
        <v>216</v>
      </c>
      <c r="B36" s="360">
        <f>Volume!J37</f>
        <v>1301.55</v>
      </c>
      <c r="C36" s="74">
        <v>1292.65</v>
      </c>
      <c r="D36" s="73">
        <f t="shared" si="3"/>
        <v>-8.899999999999864</v>
      </c>
      <c r="E36" s="151">
        <f t="shared" si="2"/>
        <v>-0.006838000845146067</v>
      </c>
      <c r="F36" s="73">
        <v>-3.800000000000182</v>
      </c>
      <c r="G36" s="182">
        <f t="shared" si="4"/>
        <v>-5.099999999999682</v>
      </c>
    </row>
    <row r="37" spans="1:8" s="26" customFormat="1" ht="13.5">
      <c r="A37" s="254" t="s">
        <v>244</v>
      </c>
      <c r="B37" s="360">
        <f>Volume!J38</f>
        <v>65.6</v>
      </c>
      <c r="C37" s="74">
        <v>65.7</v>
      </c>
      <c r="D37" s="73">
        <f t="shared" si="3"/>
        <v>0.10000000000000853</v>
      </c>
      <c r="E37" s="151">
        <f t="shared" si="2"/>
        <v>0.0015243902439025692</v>
      </c>
      <c r="F37" s="73">
        <v>0.45000000000000284</v>
      </c>
      <c r="G37" s="182">
        <f t="shared" si="4"/>
        <v>-0.3499999999999943</v>
      </c>
      <c r="H37" s="73"/>
    </row>
    <row r="38" spans="1:7" s="73" customFormat="1" ht="13.5">
      <c r="A38" s="254" t="s">
        <v>185</v>
      </c>
      <c r="B38" s="360">
        <f>Volume!J39</f>
        <v>42.55</v>
      </c>
      <c r="C38" s="74">
        <v>42.55</v>
      </c>
      <c r="D38" s="73">
        <f t="shared" si="3"/>
        <v>0</v>
      </c>
      <c r="E38" s="151">
        <f t="shared" si="2"/>
        <v>0</v>
      </c>
      <c r="F38" s="73">
        <v>0.10000000000000142</v>
      </c>
      <c r="G38" s="182">
        <f t="shared" si="4"/>
        <v>-0.10000000000000142</v>
      </c>
    </row>
    <row r="39" spans="1:7" s="73" customFormat="1" ht="13.5">
      <c r="A39" s="254" t="s">
        <v>186</v>
      </c>
      <c r="B39" s="360">
        <f>Volume!J40</f>
        <v>164.25</v>
      </c>
      <c r="C39" s="74">
        <v>162.9</v>
      </c>
      <c r="D39" s="73">
        <f t="shared" si="3"/>
        <v>-1.3499999999999943</v>
      </c>
      <c r="E39" s="151">
        <f t="shared" si="2"/>
        <v>-0.008219178082191747</v>
      </c>
      <c r="F39" s="73">
        <v>1</v>
      </c>
      <c r="G39" s="182">
        <f t="shared" si="4"/>
        <v>-2.3499999999999943</v>
      </c>
    </row>
    <row r="40" spans="1:7" s="73" customFormat="1" ht="13.5">
      <c r="A40" s="254" t="s">
        <v>105</v>
      </c>
      <c r="B40" s="360">
        <f>Volume!J41</f>
        <v>246.6</v>
      </c>
      <c r="C40" s="74">
        <v>236.45</v>
      </c>
      <c r="D40" s="73">
        <f t="shared" si="3"/>
        <v>-10.150000000000006</v>
      </c>
      <c r="E40" s="151">
        <f t="shared" si="2"/>
        <v>-0.04115977291159775</v>
      </c>
      <c r="F40" s="73">
        <v>-5.300000000000011</v>
      </c>
      <c r="G40" s="182">
        <f t="shared" si="4"/>
        <v>-4.849999999999994</v>
      </c>
    </row>
    <row r="41" spans="1:7" s="73" customFormat="1" ht="13.5">
      <c r="A41" s="254" t="s">
        <v>160</v>
      </c>
      <c r="B41" s="360">
        <f>Volume!J42</f>
        <v>229.9</v>
      </c>
      <c r="C41" s="74">
        <v>229.1</v>
      </c>
      <c r="D41" s="73">
        <f t="shared" si="3"/>
        <v>-0.8000000000000114</v>
      </c>
      <c r="E41" s="151">
        <f t="shared" si="2"/>
        <v>-0.003479773814702094</v>
      </c>
      <c r="F41" s="73">
        <v>1.3499999999999943</v>
      </c>
      <c r="G41" s="182">
        <f t="shared" si="4"/>
        <v>-2.1500000000000057</v>
      </c>
    </row>
    <row r="42" spans="1:7" s="73" customFormat="1" ht="13.5">
      <c r="A42" s="254" t="s">
        <v>245</v>
      </c>
      <c r="B42" s="360">
        <f>Volume!J43</f>
        <v>1026</v>
      </c>
      <c r="C42" s="74">
        <v>1002.75</v>
      </c>
      <c r="D42" s="73">
        <f t="shared" si="3"/>
        <v>-23.25</v>
      </c>
      <c r="E42" s="151">
        <f t="shared" si="2"/>
        <v>-0.02266081871345029</v>
      </c>
      <c r="F42" s="73">
        <v>-8.100000000000023</v>
      </c>
      <c r="G42" s="182">
        <f t="shared" si="4"/>
        <v>-15.149999999999977</v>
      </c>
    </row>
    <row r="43" spans="1:7" s="73" customFormat="1" ht="13.5">
      <c r="A43" s="254" t="s">
        <v>187</v>
      </c>
      <c r="B43" s="360">
        <f>Volume!J44</f>
        <v>95.3</v>
      </c>
      <c r="C43" s="74">
        <v>95.15</v>
      </c>
      <c r="D43" s="73">
        <f t="shared" si="3"/>
        <v>-0.14999999999999147</v>
      </c>
      <c r="E43" s="151">
        <f t="shared" si="2"/>
        <v>-0.001573976915005157</v>
      </c>
      <c r="F43" s="73">
        <v>-0.10000000000000853</v>
      </c>
      <c r="G43" s="182">
        <f t="shared" si="4"/>
        <v>-0.04999999999998295</v>
      </c>
    </row>
    <row r="44" spans="1:7" s="73" customFormat="1" ht="13.5">
      <c r="A44" s="254" t="s">
        <v>246</v>
      </c>
      <c r="B44" s="360">
        <f>Volume!J45</f>
        <v>1901.45</v>
      </c>
      <c r="C44" s="74">
        <v>1880.65</v>
      </c>
      <c r="D44" s="73">
        <f t="shared" si="3"/>
        <v>-20.799999999999955</v>
      </c>
      <c r="E44" s="151">
        <f t="shared" si="2"/>
        <v>-0.010939020221409952</v>
      </c>
      <c r="F44" s="73">
        <v>-7.5499999999999545</v>
      </c>
      <c r="G44" s="182">
        <f t="shared" si="4"/>
        <v>-13.25</v>
      </c>
    </row>
    <row r="45" spans="1:7" s="73" customFormat="1" ht="13.5">
      <c r="A45" s="254" t="s">
        <v>217</v>
      </c>
      <c r="B45" s="360">
        <f>Volume!J46</f>
        <v>100.15</v>
      </c>
      <c r="C45" s="74">
        <v>100.3</v>
      </c>
      <c r="D45" s="73">
        <f t="shared" si="3"/>
        <v>0.14999999999999147</v>
      </c>
      <c r="E45" s="151">
        <f t="shared" si="2"/>
        <v>0.001497753369944997</v>
      </c>
      <c r="F45" s="73">
        <v>0.25</v>
      </c>
      <c r="G45" s="182">
        <f t="shared" si="4"/>
        <v>-0.10000000000000853</v>
      </c>
    </row>
    <row r="46" spans="1:7" s="73" customFormat="1" ht="13.5">
      <c r="A46" s="254" t="s">
        <v>219</v>
      </c>
      <c r="B46" s="360">
        <f>Volume!J47</f>
        <v>488.45</v>
      </c>
      <c r="C46" s="74">
        <v>485.55</v>
      </c>
      <c r="D46" s="73">
        <f t="shared" si="3"/>
        <v>-2.8999999999999773</v>
      </c>
      <c r="E46" s="151">
        <f t="shared" si="2"/>
        <v>-0.005937148121609125</v>
      </c>
      <c r="F46" s="73">
        <v>-4.449999999999989</v>
      </c>
      <c r="G46" s="182">
        <f t="shared" si="4"/>
        <v>1.5500000000000114</v>
      </c>
    </row>
    <row r="47" spans="1:7" s="73" customFormat="1" ht="13.5">
      <c r="A47" s="254" t="s">
        <v>4</v>
      </c>
      <c r="B47" s="360">
        <f>Volume!J48</f>
        <v>1166.5</v>
      </c>
      <c r="C47" s="74">
        <v>1160.65</v>
      </c>
      <c r="D47" s="73">
        <f t="shared" si="3"/>
        <v>-5.849999999999909</v>
      </c>
      <c r="E47" s="151">
        <f t="shared" si="2"/>
        <v>-0.0050150021431632314</v>
      </c>
      <c r="F47" s="73">
        <v>-4.349999999999909</v>
      </c>
      <c r="G47" s="182">
        <f t="shared" si="4"/>
        <v>-1.5</v>
      </c>
    </row>
    <row r="48" spans="1:7" s="73" customFormat="1" ht="13.5">
      <c r="A48" s="254" t="s">
        <v>95</v>
      </c>
      <c r="B48" s="360">
        <f>Volume!J49</f>
        <v>779.3</v>
      </c>
      <c r="C48" s="74">
        <v>772.9</v>
      </c>
      <c r="D48" s="73">
        <f t="shared" si="3"/>
        <v>-6.399999999999977</v>
      </c>
      <c r="E48" s="151">
        <f t="shared" si="2"/>
        <v>-0.008212498395996378</v>
      </c>
      <c r="F48" s="73">
        <v>-6.100000000000023</v>
      </c>
      <c r="G48" s="182">
        <f t="shared" si="4"/>
        <v>-0.2999999999999545</v>
      </c>
    </row>
    <row r="49" spans="1:7" s="73" customFormat="1" ht="13.5">
      <c r="A49" s="254" t="s">
        <v>218</v>
      </c>
      <c r="B49" s="360">
        <f>Volume!J50</f>
        <v>748.15</v>
      </c>
      <c r="C49" s="74">
        <v>725.4</v>
      </c>
      <c r="D49" s="73">
        <f t="shared" si="3"/>
        <v>-22.75</v>
      </c>
      <c r="E49" s="151">
        <f t="shared" si="2"/>
        <v>-0.030408340573414423</v>
      </c>
      <c r="F49" s="73">
        <v>-20.199999999999932</v>
      </c>
      <c r="G49" s="182">
        <f t="shared" si="4"/>
        <v>-2.550000000000068</v>
      </c>
    </row>
    <row r="50" spans="1:7" s="73" customFormat="1" ht="13.5">
      <c r="A50" s="254" t="s">
        <v>5</v>
      </c>
      <c r="B50" s="360">
        <f>Volume!J51</f>
        <v>168.6</v>
      </c>
      <c r="C50" s="74">
        <v>166.25</v>
      </c>
      <c r="D50" s="73">
        <f t="shared" si="3"/>
        <v>-2.3499999999999943</v>
      </c>
      <c r="E50" s="151">
        <f t="shared" si="2"/>
        <v>-0.013938315539738995</v>
      </c>
      <c r="F50" s="73">
        <v>-1.9499999999999886</v>
      </c>
      <c r="G50" s="182">
        <f t="shared" si="4"/>
        <v>-0.4000000000000057</v>
      </c>
    </row>
    <row r="51" spans="1:7" s="73" customFormat="1" ht="13.5">
      <c r="A51" s="254" t="s">
        <v>220</v>
      </c>
      <c r="B51" s="360">
        <f>Volume!J52</f>
        <v>237.7</v>
      </c>
      <c r="C51" s="74">
        <v>234.55</v>
      </c>
      <c r="D51" s="73">
        <f t="shared" si="3"/>
        <v>-3.1499999999999773</v>
      </c>
      <c r="E51" s="151">
        <f t="shared" si="2"/>
        <v>-0.013251998317206469</v>
      </c>
      <c r="F51" s="73">
        <v>-2.6499999999999773</v>
      </c>
      <c r="G51" s="182">
        <f t="shared" si="4"/>
        <v>-0.5</v>
      </c>
    </row>
    <row r="52" spans="1:7" s="73" customFormat="1" ht="13.5">
      <c r="A52" s="254" t="s">
        <v>221</v>
      </c>
      <c r="B52" s="360">
        <f>Volume!J53</f>
        <v>223.9</v>
      </c>
      <c r="C52" s="74">
        <v>223.4</v>
      </c>
      <c r="D52" s="73">
        <f t="shared" si="3"/>
        <v>-0.5</v>
      </c>
      <c r="E52" s="151">
        <f t="shared" si="2"/>
        <v>-0.0022331397945511387</v>
      </c>
      <c r="F52" s="73">
        <v>-0.30000000000001137</v>
      </c>
      <c r="G52" s="182">
        <f t="shared" si="4"/>
        <v>-0.19999999999998863</v>
      </c>
    </row>
    <row r="53" spans="1:7" s="73" customFormat="1" ht="13.5">
      <c r="A53" s="254" t="s">
        <v>59</v>
      </c>
      <c r="B53" s="360">
        <f>Volume!J54</f>
        <v>1136.85</v>
      </c>
      <c r="C53" s="74">
        <v>1133.4</v>
      </c>
      <c r="D53" s="73">
        <f t="shared" si="3"/>
        <v>-3.449999999999818</v>
      </c>
      <c r="E53" s="151">
        <f t="shared" si="2"/>
        <v>-0.003034701147908535</v>
      </c>
      <c r="F53" s="73">
        <v>-3.150000000000091</v>
      </c>
      <c r="G53" s="182">
        <f t="shared" si="4"/>
        <v>-0.29999999999972715</v>
      </c>
    </row>
    <row r="54" spans="1:7" s="73" customFormat="1" ht="13.5">
      <c r="A54" s="254" t="s">
        <v>222</v>
      </c>
      <c r="B54" s="360">
        <f>Volume!J55</f>
        <v>498.95</v>
      </c>
      <c r="C54" s="74">
        <v>482.8</v>
      </c>
      <c r="D54" s="73">
        <f t="shared" si="3"/>
        <v>-16.149999999999977</v>
      </c>
      <c r="E54" s="151">
        <f t="shared" si="2"/>
        <v>-0.03236797274275975</v>
      </c>
      <c r="F54" s="73">
        <v>-0.30000000000001137</v>
      </c>
      <c r="G54" s="182">
        <f t="shared" si="4"/>
        <v>-15.849999999999966</v>
      </c>
    </row>
    <row r="55" spans="1:7" s="73" customFormat="1" ht="13.5">
      <c r="A55" s="254" t="s">
        <v>162</v>
      </c>
      <c r="B55" s="360">
        <f>Volume!J56</f>
        <v>55.2</v>
      </c>
      <c r="C55" s="74">
        <v>53.9</v>
      </c>
      <c r="D55" s="73">
        <f t="shared" si="3"/>
        <v>-1.3000000000000043</v>
      </c>
      <c r="E55" s="151">
        <f t="shared" si="2"/>
        <v>-0.023550724637681236</v>
      </c>
      <c r="F55" s="73">
        <v>-1.0999999999999943</v>
      </c>
      <c r="G55" s="182">
        <f t="shared" si="4"/>
        <v>-0.20000000000000995</v>
      </c>
    </row>
    <row r="56" spans="1:7" s="73" customFormat="1" ht="13.5">
      <c r="A56" s="254" t="s">
        <v>206</v>
      </c>
      <c r="B56" s="360">
        <f>Volume!J57</f>
        <v>53.15</v>
      </c>
      <c r="C56" s="74">
        <v>52.25</v>
      </c>
      <c r="D56" s="73">
        <f t="shared" si="3"/>
        <v>-0.8999999999999986</v>
      </c>
      <c r="E56" s="151">
        <f t="shared" si="2"/>
        <v>-0.016933207902163662</v>
      </c>
      <c r="F56" s="73">
        <v>-0.9499999999999957</v>
      </c>
      <c r="G56" s="182">
        <f t="shared" si="4"/>
        <v>0.04999999999999716</v>
      </c>
    </row>
    <row r="57" spans="1:8" s="26" customFormat="1" ht="13.5">
      <c r="A57" s="254" t="s">
        <v>197</v>
      </c>
      <c r="B57" s="360">
        <f>Volume!J58</f>
        <v>8.6</v>
      </c>
      <c r="C57" s="74">
        <v>8.7</v>
      </c>
      <c r="D57" s="73">
        <f t="shared" si="3"/>
        <v>0.09999999999999964</v>
      </c>
      <c r="E57" s="151">
        <f t="shared" si="2"/>
        <v>0.011627906976744146</v>
      </c>
      <c r="F57" s="73">
        <v>0.049999999999998934</v>
      </c>
      <c r="G57" s="182">
        <f t="shared" si="4"/>
        <v>0.05000000000000071</v>
      </c>
      <c r="H57" s="73"/>
    </row>
    <row r="58" spans="1:7" s="73" customFormat="1" ht="13.5">
      <c r="A58" s="254" t="s">
        <v>163</v>
      </c>
      <c r="B58" s="360">
        <f>Volume!J59</f>
        <v>1142.1</v>
      </c>
      <c r="C58" s="74">
        <v>1129.65</v>
      </c>
      <c r="D58" s="73">
        <f t="shared" si="3"/>
        <v>-12.449999999999818</v>
      </c>
      <c r="E58" s="151">
        <f t="shared" si="2"/>
        <v>-0.010900971893879537</v>
      </c>
      <c r="F58" s="73">
        <v>-9.25</v>
      </c>
      <c r="G58" s="182">
        <f t="shared" si="4"/>
        <v>-3.199999999999818</v>
      </c>
    </row>
    <row r="59" spans="1:8" s="26" customFormat="1" ht="13.5">
      <c r="A59" s="254" t="s">
        <v>198</v>
      </c>
      <c r="B59" s="360">
        <f>Volume!J60</f>
        <v>164.5</v>
      </c>
      <c r="C59" s="74">
        <v>163.65</v>
      </c>
      <c r="D59" s="73">
        <f t="shared" si="3"/>
        <v>-0.8499999999999943</v>
      </c>
      <c r="E59" s="151">
        <f t="shared" si="2"/>
        <v>-0.005167173252279601</v>
      </c>
      <c r="F59" s="73">
        <v>0.75</v>
      </c>
      <c r="G59" s="182">
        <f t="shared" si="4"/>
        <v>-1.5999999999999943</v>
      </c>
      <c r="H59" s="73"/>
    </row>
    <row r="60" spans="1:7" s="73" customFormat="1" ht="13.5">
      <c r="A60" s="254" t="s">
        <v>188</v>
      </c>
      <c r="B60" s="360">
        <f>Volume!J61</f>
        <v>32.3</v>
      </c>
      <c r="C60" s="74">
        <v>32.25</v>
      </c>
      <c r="D60" s="73">
        <f t="shared" si="3"/>
        <v>-0.04999999999999716</v>
      </c>
      <c r="E60" s="151">
        <f t="shared" si="2"/>
        <v>-0.0015479876160989833</v>
      </c>
      <c r="F60" s="73">
        <v>0.10000000000000142</v>
      </c>
      <c r="G60" s="182">
        <f t="shared" si="4"/>
        <v>-0.14999999999999858</v>
      </c>
    </row>
    <row r="61" spans="1:7" s="73" customFormat="1" ht="13.5">
      <c r="A61" s="254" t="s">
        <v>223</v>
      </c>
      <c r="B61" s="360">
        <f>Volume!J62</f>
        <v>3105</v>
      </c>
      <c r="C61" s="74">
        <v>3091.5</v>
      </c>
      <c r="D61" s="73">
        <f t="shared" si="3"/>
        <v>-13.5</v>
      </c>
      <c r="E61" s="151">
        <f t="shared" si="2"/>
        <v>-0.004347826086956522</v>
      </c>
      <c r="F61" s="73">
        <v>-7.349999999999909</v>
      </c>
      <c r="G61" s="182">
        <f t="shared" si="4"/>
        <v>-6.150000000000091</v>
      </c>
    </row>
    <row r="62" spans="1:7" s="73" customFormat="1" ht="13.5">
      <c r="A62" s="254" t="s">
        <v>164</v>
      </c>
      <c r="B62" s="360">
        <f>Volume!J63</f>
        <v>83.1</v>
      </c>
      <c r="C62" s="74">
        <v>83.1</v>
      </c>
      <c r="D62" s="73">
        <f t="shared" si="3"/>
        <v>0</v>
      </c>
      <c r="E62" s="151">
        <f t="shared" si="2"/>
        <v>0</v>
      </c>
      <c r="F62" s="73">
        <v>0.29999999999999716</v>
      </c>
      <c r="G62" s="182">
        <f t="shared" si="4"/>
        <v>-0.29999999999999716</v>
      </c>
    </row>
    <row r="63" spans="1:7" s="73" customFormat="1" ht="13.5">
      <c r="A63" s="254" t="s">
        <v>106</v>
      </c>
      <c r="B63" s="360">
        <f>Volume!J64</f>
        <v>408.5</v>
      </c>
      <c r="C63" s="74">
        <v>403.2</v>
      </c>
      <c r="D63" s="73">
        <f t="shared" si="3"/>
        <v>-5.300000000000011</v>
      </c>
      <c r="E63" s="151">
        <f t="shared" si="2"/>
        <v>-0.012974296205630382</v>
      </c>
      <c r="F63" s="73">
        <v>-2.599999999999966</v>
      </c>
      <c r="G63" s="182">
        <f t="shared" si="4"/>
        <v>-2.7000000000000455</v>
      </c>
    </row>
    <row r="64" spans="1:7" s="73" customFormat="1" ht="13.5">
      <c r="A64" s="254" t="s">
        <v>50</v>
      </c>
      <c r="B64" s="360">
        <f>Volume!J65</f>
        <v>249.6</v>
      </c>
      <c r="C64" s="74">
        <v>250.15</v>
      </c>
      <c r="D64" s="73">
        <f t="shared" si="3"/>
        <v>0.5500000000000114</v>
      </c>
      <c r="E64" s="151">
        <f t="shared" si="2"/>
        <v>0.0022035256410256865</v>
      </c>
      <c r="F64" s="73">
        <v>1.5</v>
      </c>
      <c r="G64" s="182">
        <f t="shared" si="4"/>
        <v>-0.9499999999999886</v>
      </c>
    </row>
    <row r="65" spans="1:7" s="73" customFormat="1" ht="13.5">
      <c r="A65" s="254" t="s">
        <v>6</v>
      </c>
      <c r="B65" s="360">
        <f>Volume!J66</f>
        <v>175.1</v>
      </c>
      <c r="C65" s="74">
        <v>171.9</v>
      </c>
      <c r="D65" s="73">
        <f t="shared" si="3"/>
        <v>-3.1999999999999886</v>
      </c>
      <c r="E65" s="151">
        <f t="shared" si="2"/>
        <v>-0.0182752712735579</v>
      </c>
      <c r="F65" s="73">
        <v>-3.1500000000000057</v>
      </c>
      <c r="G65" s="182">
        <f t="shared" si="4"/>
        <v>-0.04999999999998295</v>
      </c>
    </row>
    <row r="66" spans="1:8" s="26" customFormat="1" ht="13.5">
      <c r="A66" s="254" t="s">
        <v>199</v>
      </c>
      <c r="B66" s="360">
        <f>Volume!J67</f>
        <v>227.25</v>
      </c>
      <c r="C66" s="74">
        <v>228</v>
      </c>
      <c r="D66" s="73">
        <f t="shared" si="3"/>
        <v>0.75</v>
      </c>
      <c r="E66" s="151">
        <f t="shared" si="2"/>
        <v>0.0033003300330033004</v>
      </c>
      <c r="F66" s="73">
        <v>1</v>
      </c>
      <c r="G66" s="182">
        <f t="shared" si="4"/>
        <v>-0.25</v>
      </c>
      <c r="H66" s="73"/>
    </row>
    <row r="67" spans="1:7" s="73" customFormat="1" ht="13.5">
      <c r="A67" s="254" t="s">
        <v>189</v>
      </c>
      <c r="B67" s="360">
        <f>Volume!J68</f>
        <v>364.8</v>
      </c>
      <c r="C67" s="74">
        <v>366</v>
      </c>
      <c r="D67" s="73">
        <f aca="true" t="shared" si="5" ref="D67:D99">C67-B67</f>
        <v>1.1999999999999886</v>
      </c>
      <c r="E67" s="151">
        <f t="shared" si="2"/>
        <v>0.003289473684210495</v>
      </c>
      <c r="F67" s="73">
        <v>1.4499999999999886</v>
      </c>
      <c r="G67" s="182">
        <f aca="true" t="shared" si="6" ref="G67:G99">D67-F67</f>
        <v>-0.25</v>
      </c>
    </row>
    <row r="68" spans="1:7" s="73" customFormat="1" ht="13.5">
      <c r="A68" s="254" t="s">
        <v>150</v>
      </c>
      <c r="B68" s="360">
        <f>Volume!J69</f>
        <v>554.5</v>
      </c>
      <c r="C68" s="74">
        <v>551.65</v>
      </c>
      <c r="D68" s="73">
        <f t="shared" si="5"/>
        <v>-2.8500000000000227</v>
      </c>
      <c r="E68" s="151">
        <f aca="true" t="shared" si="7" ref="E68:E123">D68/B68</f>
        <v>-0.005139765554553693</v>
      </c>
      <c r="F68" s="73">
        <v>0.6999999999999318</v>
      </c>
      <c r="G68" s="182">
        <f t="shared" si="6"/>
        <v>-3.5499999999999545</v>
      </c>
    </row>
    <row r="69" spans="1:7" s="73" customFormat="1" ht="13.5">
      <c r="A69" s="254" t="s">
        <v>165</v>
      </c>
      <c r="B69" s="360">
        <f>Volume!J70</f>
        <v>1502.45</v>
      </c>
      <c r="C69" s="74">
        <v>1492.15</v>
      </c>
      <c r="D69" s="73">
        <f t="shared" si="5"/>
        <v>-10.299999999999955</v>
      </c>
      <c r="E69" s="151">
        <f t="shared" si="7"/>
        <v>-0.0068554693999800026</v>
      </c>
      <c r="F69" s="73">
        <v>-5.7999999999999545</v>
      </c>
      <c r="G69" s="182">
        <f t="shared" si="6"/>
        <v>-4.5</v>
      </c>
    </row>
    <row r="70" spans="1:7" s="73" customFormat="1" ht="13.5">
      <c r="A70" s="254" t="s">
        <v>151</v>
      </c>
      <c r="B70" s="360">
        <f>Volume!J71</f>
        <v>24.65</v>
      </c>
      <c r="C70" s="74">
        <v>24.75</v>
      </c>
      <c r="D70" s="73">
        <f t="shared" si="5"/>
        <v>0.10000000000000142</v>
      </c>
      <c r="E70" s="151">
        <f t="shared" si="7"/>
        <v>0.0040567951318459</v>
      </c>
      <c r="F70" s="73">
        <v>0.14999999999999858</v>
      </c>
      <c r="G70" s="182">
        <f t="shared" si="6"/>
        <v>-0.04999999999999716</v>
      </c>
    </row>
    <row r="71" spans="1:7" s="73" customFormat="1" ht="13.5">
      <c r="A71" s="254" t="s">
        <v>190</v>
      </c>
      <c r="B71" s="360">
        <f>Volume!J72</f>
        <v>97.75</v>
      </c>
      <c r="C71" s="74">
        <v>98.1</v>
      </c>
      <c r="D71" s="73">
        <f t="shared" si="5"/>
        <v>0.3499999999999943</v>
      </c>
      <c r="E71" s="151">
        <f t="shared" si="7"/>
        <v>0.0035805626598464893</v>
      </c>
      <c r="F71" s="73">
        <v>0.5</v>
      </c>
      <c r="G71" s="182">
        <f t="shared" si="6"/>
        <v>-0.15000000000000568</v>
      </c>
    </row>
    <row r="72" spans="1:8" s="26" customFormat="1" ht="13.5">
      <c r="A72" s="254" t="s">
        <v>200</v>
      </c>
      <c r="B72" s="360">
        <f>Volume!J73</f>
        <v>90.55</v>
      </c>
      <c r="C72" s="74">
        <v>90.95</v>
      </c>
      <c r="D72" s="73">
        <f t="shared" si="5"/>
        <v>0.4000000000000057</v>
      </c>
      <c r="E72" s="151">
        <f t="shared" si="7"/>
        <v>0.004417448923246888</v>
      </c>
      <c r="F72" s="73">
        <v>0.7999999999999972</v>
      </c>
      <c r="G72" s="182">
        <f t="shared" si="6"/>
        <v>-0.3999999999999915</v>
      </c>
      <c r="H72" s="73"/>
    </row>
    <row r="73" spans="1:7" s="73" customFormat="1" ht="13.5">
      <c r="A73" s="254" t="s">
        <v>166</v>
      </c>
      <c r="B73" s="360">
        <f>Volume!J74</f>
        <v>154.45</v>
      </c>
      <c r="C73" s="74">
        <v>148.6</v>
      </c>
      <c r="D73" s="73">
        <f t="shared" si="5"/>
        <v>-5.849999999999994</v>
      </c>
      <c r="E73" s="151">
        <f t="shared" si="7"/>
        <v>-0.03787633538361926</v>
      </c>
      <c r="F73" s="73">
        <v>-4.800000000000011</v>
      </c>
      <c r="G73" s="182">
        <f t="shared" si="6"/>
        <v>-1.049999999999983</v>
      </c>
    </row>
    <row r="74" spans="1:7" s="73" customFormat="1" ht="13.5">
      <c r="A74" s="254" t="s">
        <v>7</v>
      </c>
      <c r="B74" s="360">
        <f>Volume!J75</f>
        <v>598.45</v>
      </c>
      <c r="C74" s="74">
        <v>595.4</v>
      </c>
      <c r="D74" s="73">
        <f t="shared" si="5"/>
        <v>-3.050000000000068</v>
      </c>
      <c r="E74" s="151">
        <f t="shared" si="7"/>
        <v>-0.00509649928983218</v>
      </c>
      <c r="F74" s="73">
        <v>-0.3000000000000682</v>
      </c>
      <c r="G74" s="182">
        <f t="shared" si="6"/>
        <v>-2.75</v>
      </c>
    </row>
    <row r="75" spans="1:7" s="73" customFormat="1" ht="13.5">
      <c r="A75" s="254" t="s">
        <v>191</v>
      </c>
      <c r="B75" s="360">
        <f>Volume!J76</f>
        <v>293.6</v>
      </c>
      <c r="C75" s="74">
        <v>293.85</v>
      </c>
      <c r="D75" s="73">
        <f t="shared" si="5"/>
        <v>0.25</v>
      </c>
      <c r="E75" s="151">
        <f t="shared" si="7"/>
        <v>0.0008514986376021797</v>
      </c>
      <c r="F75" s="73">
        <v>0.19999999999998863</v>
      </c>
      <c r="G75" s="182">
        <f t="shared" si="6"/>
        <v>0.05000000000001137</v>
      </c>
    </row>
    <row r="76" spans="1:7" s="73" customFormat="1" ht="13.5">
      <c r="A76" s="254" t="s">
        <v>247</v>
      </c>
      <c r="B76" s="360">
        <f>Volume!J77</f>
        <v>781.1</v>
      </c>
      <c r="C76" s="74">
        <v>772.45</v>
      </c>
      <c r="D76" s="73">
        <f t="shared" si="5"/>
        <v>-8.649999999999977</v>
      </c>
      <c r="E76" s="151">
        <f t="shared" si="7"/>
        <v>-0.01107412623223656</v>
      </c>
      <c r="F76" s="73">
        <v>-3.4500000000000455</v>
      </c>
      <c r="G76" s="182">
        <f t="shared" si="6"/>
        <v>-5.199999999999932</v>
      </c>
    </row>
    <row r="77" spans="1:7" s="73" customFormat="1" ht="13.5">
      <c r="A77" s="254" t="s">
        <v>229</v>
      </c>
      <c r="B77" s="360">
        <f>Volume!J78</f>
        <v>259.75</v>
      </c>
      <c r="C77" s="74">
        <v>260.1</v>
      </c>
      <c r="D77" s="73">
        <f t="shared" si="5"/>
        <v>0.35000000000002274</v>
      </c>
      <c r="E77" s="151">
        <f t="shared" si="7"/>
        <v>0.0013474494706449383</v>
      </c>
      <c r="F77" s="73">
        <v>0.8999999999999773</v>
      </c>
      <c r="G77" s="182">
        <f t="shared" si="6"/>
        <v>-0.5499999999999545</v>
      </c>
    </row>
    <row r="78" spans="1:7" s="73" customFormat="1" ht="13.5">
      <c r="A78" s="254" t="s">
        <v>192</v>
      </c>
      <c r="B78" s="360">
        <f>Volume!J79</f>
        <v>137.95</v>
      </c>
      <c r="C78" s="74">
        <v>138.35</v>
      </c>
      <c r="D78" s="73">
        <f t="shared" si="5"/>
        <v>0.4000000000000057</v>
      </c>
      <c r="E78" s="151">
        <f t="shared" si="7"/>
        <v>0.0028996013048206287</v>
      </c>
      <c r="F78" s="73">
        <v>1.0999999999999943</v>
      </c>
      <c r="G78" s="182">
        <f t="shared" si="6"/>
        <v>-0.6999999999999886</v>
      </c>
    </row>
    <row r="79" spans="1:7" s="73" customFormat="1" ht="13.5">
      <c r="A79" s="254" t="s">
        <v>167</v>
      </c>
      <c r="B79" s="360">
        <f>Volume!J80</f>
        <v>34.9</v>
      </c>
      <c r="C79" s="74">
        <v>35</v>
      </c>
      <c r="D79" s="73">
        <f t="shared" si="5"/>
        <v>0.10000000000000142</v>
      </c>
      <c r="E79" s="151">
        <f t="shared" si="7"/>
        <v>0.0028653295128940235</v>
      </c>
      <c r="F79" s="73">
        <v>0.10000000000000142</v>
      </c>
      <c r="G79" s="182">
        <f t="shared" si="6"/>
        <v>0</v>
      </c>
    </row>
    <row r="80" spans="1:7" s="73" customFormat="1" ht="13.5">
      <c r="A80" s="254" t="s">
        <v>8</v>
      </c>
      <c r="B80" s="360">
        <f>Volume!J81</f>
        <v>146.25</v>
      </c>
      <c r="C80" s="74">
        <v>146.6</v>
      </c>
      <c r="D80" s="73">
        <f t="shared" si="5"/>
        <v>0.3499999999999943</v>
      </c>
      <c r="E80" s="151">
        <f t="shared" si="7"/>
        <v>0.002393162393162354</v>
      </c>
      <c r="F80" s="73">
        <v>-0.04999999999998295</v>
      </c>
      <c r="G80" s="182">
        <f t="shared" si="6"/>
        <v>0.39999999999997726</v>
      </c>
    </row>
    <row r="81" spans="1:8" s="26" customFormat="1" ht="13.5">
      <c r="A81" s="254" t="s">
        <v>201</v>
      </c>
      <c r="B81" s="360">
        <f>Volume!J82</f>
        <v>10.85</v>
      </c>
      <c r="C81" s="74">
        <v>10.85</v>
      </c>
      <c r="D81" s="73">
        <f t="shared" si="5"/>
        <v>0</v>
      </c>
      <c r="E81" s="151">
        <f t="shared" si="7"/>
        <v>0</v>
      </c>
      <c r="F81" s="73">
        <v>0.09999999999999964</v>
      </c>
      <c r="G81" s="182">
        <f t="shared" si="6"/>
        <v>-0.09999999999999964</v>
      </c>
      <c r="H81" s="73"/>
    </row>
    <row r="82" spans="1:7" s="73" customFormat="1" ht="13.5">
      <c r="A82" s="254" t="s">
        <v>224</v>
      </c>
      <c r="B82" s="360">
        <f>Volume!J83</f>
        <v>212.9</v>
      </c>
      <c r="C82" s="74">
        <v>203.05</v>
      </c>
      <c r="D82" s="73">
        <f t="shared" si="5"/>
        <v>-9.849999999999994</v>
      </c>
      <c r="E82" s="151">
        <f t="shared" si="7"/>
        <v>-0.04626585251291684</v>
      </c>
      <c r="F82" s="73">
        <v>-9.300000000000011</v>
      </c>
      <c r="G82" s="182">
        <f t="shared" si="6"/>
        <v>-0.549999999999983</v>
      </c>
    </row>
    <row r="83" spans="1:7" s="73" customFormat="1" ht="13.5">
      <c r="A83" s="254" t="s">
        <v>193</v>
      </c>
      <c r="B83" s="360">
        <f>Volume!J84</f>
        <v>166.45</v>
      </c>
      <c r="C83" s="74">
        <v>165.85</v>
      </c>
      <c r="D83" s="73">
        <f t="shared" si="5"/>
        <v>-0.5999999999999943</v>
      </c>
      <c r="E83" s="151">
        <f t="shared" si="7"/>
        <v>-0.0036046860919194614</v>
      </c>
      <c r="F83" s="73">
        <v>0.30000000000001137</v>
      </c>
      <c r="G83" s="182">
        <f t="shared" si="6"/>
        <v>-0.9000000000000057</v>
      </c>
    </row>
    <row r="84" spans="1:7" s="73" customFormat="1" ht="13.5">
      <c r="A84" s="254" t="s">
        <v>168</v>
      </c>
      <c r="B84" s="360">
        <f>Volume!J85</f>
        <v>58.05</v>
      </c>
      <c r="C84" s="74">
        <v>58</v>
      </c>
      <c r="D84" s="73">
        <f t="shared" si="5"/>
        <v>-0.04999999999999716</v>
      </c>
      <c r="E84" s="151">
        <f t="shared" si="7"/>
        <v>-0.0008613264427217427</v>
      </c>
      <c r="F84" s="73">
        <v>0.10000000000000142</v>
      </c>
      <c r="G84" s="182">
        <f t="shared" si="6"/>
        <v>-0.14999999999999858</v>
      </c>
    </row>
    <row r="85" spans="1:7" s="73" customFormat="1" ht="13.5">
      <c r="A85" s="254" t="s">
        <v>169</v>
      </c>
      <c r="B85" s="360">
        <f>Volume!J86</f>
        <v>191.65</v>
      </c>
      <c r="C85" s="74">
        <v>191.3</v>
      </c>
      <c r="D85" s="73">
        <f t="shared" si="5"/>
        <v>-0.3499999999999943</v>
      </c>
      <c r="E85" s="151">
        <f t="shared" si="7"/>
        <v>-0.0018262457605008834</v>
      </c>
      <c r="F85" s="73">
        <v>0.700000000000017</v>
      </c>
      <c r="G85" s="182">
        <f t="shared" si="6"/>
        <v>-1.0500000000000114</v>
      </c>
    </row>
    <row r="86" spans="1:7" s="73" customFormat="1" ht="13.5">
      <c r="A86" s="254" t="s">
        <v>140</v>
      </c>
      <c r="B86" s="360">
        <f>Volume!J87</f>
        <v>115.5</v>
      </c>
      <c r="C86" s="74">
        <v>114.95</v>
      </c>
      <c r="D86" s="73">
        <f t="shared" si="5"/>
        <v>-0.5499999999999972</v>
      </c>
      <c r="E86" s="151">
        <f t="shared" si="7"/>
        <v>-0.004761904761904737</v>
      </c>
      <c r="F86" s="73">
        <v>-0.3499999999999943</v>
      </c>
      <c r="G86" s="182">
        <f t="shared" si="6"/>
        <v>-0.20000000000000284</v>
      </c>
    </row>
    <row r="87" spans="1:7" s="73" customFormat="1" ht="13.5">
      <c r="A87" s="254" t="s">
        <v>52</v>
      </c>
      <c r="B87" s="360">
        <f>Volume!J88</f>
        <v>1088</v>
      </c>
      <c r="C87" s="74">
        <v>1078.3</v>
      </c>
      <c r="D87" s="73">
        <f t="shared" si="5"/>
        <v>-9.700000000000045</v>
      </c>
      <c r="E87" s="151">
        <f t="shared" si="7"/>
        <v>-0.00891544117647063</v>
      </c>
      <c r="F87" s="73">
        <v>-7.7999999999999545</v>
      </c>
      <c r="G87" s="182">
        <f t="shared" si="6"/>
        <v>-1.900000000000091</v>
      </c>
    </row>
    <row r="88" spans="1:7" s="73" customFormat="1" ht="13.5">
      <c r="A88" s="254" t="s">
        <v>194</v>
      </c>
      <c r="B88" s="360">
        <f>Volume!J89</f>
        <v>193.55</v>
      </c>
      <c r="C88" s="74">
        <v>193.75</v>
      </c>
      <c r="D88" s="73">
        <f t="shared" si="5"/>
        <v>0.19999999999998863</v>
      </c>
      <c r="E88" s="151">
        <f t="shared" si="7"/>
        <v>0.0010333247222939221</v>
      </c>
      <c r="F88" s="73">
        <v>1.299999999999983</v>
      </c>
      <c r="G88" s="182">
        <f t="shared" si="6"/>
        <v>-1.0999999999999943</v>
      </c>
    </row>
    <row r="89" spans="1:7" s="73" customFormat="1" ht="13.5">
      <c r="A89" s="254" t="s">
        <v>96</v>
      </c>
      <c r="B89" s="360">
        <f>Volume!J90</f>
        <v>165.8</v>
      </c>
      <c r="C89" s="74">
        <v>166.3</v>
      </c>
      <c r="D89" s="73">
        <f t="shared" si="5"/>
        <v>0.5</v>
      </c>
      <c r="E89" s="151">
        <f t="shared" si="7"/>
        <v>0.0030156815440289505</v>
      </c>
      <c r="F89" s="73">
        <v>1.1000000000000227</v>
      </c>
      <c r="G89" s="182">
        <f t="shared" si="6"/>
        <v>-0.6000000000000227</v>
      </c>
    </row>
    <row r="90" spans="1:7" s="73" customFormat="1" ht="13.5">
      <c r="A90" s="254" t="s">
        <v>248</v>
      </c>
      <c r="B90" s="360">
        <f>Volume!J91</f>
        <v>314.05</v>
      </c>
      <c r="C90" s="74">
        <v>311.1</v>
      </c>
      <c r="D90" s="73">
        <f t="shared" si="5"/>
        <v>-2.9499999999999886</v>
      </c>
      <c r="E90" s="151">
        <f t="shared" si="7"/>
        <v>-0.009393408692883262</v>
      </c>
      <c r="F90" s="73">
        <v>-0.9499999999999886</v>
      </c>
      <c r="G90" s="182">
        <f t="shared" si="6"/>
        <v>-2</v>
      </c>
    </row>
    <row r="91" spans="1:7" s="73" customFormat="1" ht="13.5">
      <c r="A91" s="254" t="s">
        <v>97</v>
      </c>
      <c r="B91" s="360">
        <f>Volume!J92</f>
        <v>326.3</v>
      </c>
      <c r="C91" s="74">
        <v>326.75</v>
      </c>
      <c r="D91" s="73">
        <f t="shared" si="5"/>
        <v>0.44999999999998863</v>
      </c>
      <c r="E91" s="151">
        <f t="shared" si="7"/>
        <v>0.0013790989886607067</v>
      </c>
      <c r="F91" s="73">
        <v>1.6999999999999886</v>
      </c>
      <c r="G91" s="182">
        <f t="shared" si="6"/>
        <v>-1.25</v>
      </c>
    </row>
    <row r="92" spans="1:7" s="73" customFormat="1" ht="13.5">
      <c r="A92" s="254" t="s">
        <v>249</v>
      </c>
      <c r="B92" s="360">
        <f>Volume!J93</f>
        <v>70.85</v>
      </c>
      <c r="C92" s="74">
        <v>71</v>
      </c>
      <c r="D92" s="73">
        <f t="shared" si="5"/>
        <v>0.15000000000000568</v>
      </c>
      <c r="E92" s="151">
        <f t="shared" si="7"/>
        <v>0.002117148906139812</v>
      </c>
      <c r="F92" s="73">
        <v>0.15000000000000568</v>
      </c>
      <c r="G92" s="182">
        <f t="shared" si="6"/>
        <v>0</v>
      </c>
    </row>
    <row r="93" spans="1:7" s="73" customFormat="1" ht="13.5">
      <c r="A93" s="209" t="s">
        <v>250</v>
      </c>
      <c r="B93" s="360">
        <f>Volume!J94</f>
        <v>689.75</v>
      </c>
      <c r="C93" s="74">
        <v>692.35</v>
      </c>
      <c r="D93" s="73">
        <f t="shared" si="5"/>
        <v>2.6000000000000227</v>
      </c>
      <c r="E93" s="151">
        <f t="shared" si="7"/>
        <v>0.0037694816962667963</v>
      </c>
      <c r="F93" s="73">
        <v>4</v>
      </c>
      <c r="G93" s="182">
        <f t="shared" si="6"/>
        <v>-1.3999999999999773</v>
      </c>
    </row>
    <row r="94" spans="1:7" s="73" customFormat="1" ht="13.5">
      <c r="A94" s="254" t="s">
        <v>251</v>
      </c>
      <c r="B94" s="360">
        <f>Volume!J95</f>
        <v>346.85</v>
      </c>
      <c r="C94" s="74">
        <v>347.45</v>
      </c>
      <c r="D94" s="73">
        <f t="shared" si="5"/>
        <v>0.5999999999999659</v>
      </c>
      <c r="E94" s="151">
        <f t="shared" si="7"/>
        <v>0.0017298544039209048</v>
      </c>
      <c r="F94" s="73">
        <v>1.900000000000034</v>
      </c>
      <c r="G94" s="182">
        <f t="shared" si="6"/>
        <v>-1.3000000000000682</v>
      </c>
    </row>
    <row r="95" spans="1:7" s="73" customFormat="1" ht="13.5">
      <c r="A95" s="254" t="s">
        <v>115</v>
      </c>
      <c r="B95" s="360">
        <f>Volume!J96</f>
        <v>453.25</v>
      </c>
      <c r="C95" s="74">
        <v>449.25</v>
      </c>
      <c r="D95" s="73">
        <f t="shared" si="5"/>
        <v>-4</v>
      </c>
      <c r="E95" s="151">
        <f t="shared" si="7"/>
        <v>-0.00882515168229454</v>
      </c>
      <c r="F95" s="73">
        <v>-1.0499999999999545</v>
      </c>
      <c r="G95" s="182">
        <f t="shared" si="6"/>
        <v>-2.9500000000000455</v>
      </c>
    </row>
    <row r="96" spans="1:7" s="73" customFormat="1" ht="13.5">
      <c r="A96" s="254" t="s">
        <v>170</v>
      </c>
      <c r="B96" s="360">
        <f>Volume!J97</f>
        <v>472.5</v>
      </c>
      <c r="C96" s="74">
        <v>473.5</v>
      </c>
      <c r="D96" s="73">
        <f t="shared" si="5"/>
        <v>1</v>
      </c>
      <c r="E96" s="151">
        <f t="shared" si="7"/>
        <v>0.0021164021164021165</v>
      </c>
      <c r="F96" s="73">
        <v>2.25</v>
      </c>
      <c r="G96" s="182">
        <f t="shared" si="6"/>
        <v>-1.25</v>
      </c>
    </row>
    <row r="97" spans="1:7" s="73" customFormat="1" ht="13.5">
      <c r="A97" s="254" t="s">
        <v>225</v>
      </c>
      <c r="B97" s="360">
        <f>Volume!J98</f>
        <v>1031.6</v>
      </c>
      <c r="C97" s="74">
        <v>1034.85</v>
      </c>
      <c r="D97" s="73">
        <f t="shared" si="5"/>
        <v>3.25</v>
      </c>
      <c r="E97" s="151">
        <f t="shared" si="7"/>
        <v>0.003150445909267158</v>
      </c>
      <c r="F97" s="73">
        <v>2.150000000000091</v>
      </c>
      <c r="G97" s="182">
        <f t="shared" si="6"/>
        <v>1.099999999999909</v>
      </c>
    </row>
    <row r="98" spans="1:10" s="73" customFormat="1" ht="13.5">
      <c r="A98" s="254" t="s">
        <v>240</v>
      </c>
      <c r="B98" s="360">
        <f>Volume!J99</f>
        <v>61.55</v>
      </c>
      <c r="C98" s="74">
        <v>60.35</v>
      </c>
      <c r="D98" s="73">
        <f>C98-B98</f>
        <v>-1.1999999999999957</v>
      </c>
      <c r="E98" s="151">
        <f>D98/B98</f>
        <v>-0.01949634443541829</v>
      </c>
      <c r="F98" s="73">
        <v>-1.1</v>
      </c>
      <c r="G98" s="182">
        <f>D98-F98</f>
        <v>-0.09999999999999565</v>
      </c>
      <c r="J98" s="15"/>
    </row>
    <row r="99" spans="1:7" s="73" customFormat="1" ht="13.5">
      <c r="A99" s="254" t="s">
        <v>226</v>
      </c>
      <c r="B99" s="360">
        <f>Volume!J100</f>
        <v>691.75</v>
      </c>
      <c r="C99" s="74">
        <v>691</v>
      </c>
      <c r="D99" s="73">
        <f t="shared" si="5"/>
        <v>-0.75</v>
      </c>
      <c r="E99" s="151">
        <f t="shared" si="7"/>
        <v>-0.0010842067220816769</v>
      </c>
      <c r="F99" s="73">
        <v>2.8999999999999773</v>
      </c>
      <c r="G99" s="182">
        <f t="shared" si="6"/>
        <v>-3.6499999999999773</v>
      </c>
    </row>
    <row r="100" spans="1:7" s="73" customFormat="1" ht="13.5">
      <c r="A100" s="254" t="s">
        <v>227</v>
      </c>
      <c r="B100" s="360">
        <f>Volume!J101</f>
        <v>721.75</v>
      </c>
      <c r="C100" s="74">
        <v>723.3</v>
      </c>
      <c r="D100" s="73">
        <f aca="true" t="shared" si="8" ref="D100:D123">C100-B100</f>
        <v>1.5499999999999545</v>
      </c>
      <c r="E100" s="151">
        <f t="shared" si="7"/>
        <v>0.0021475580187044745</v>
      </c>
      <c r="F100" s="73">
        <v>3.150000000000091</v>
      </c>
      <c r="G100" s="182">
        <f aca="true" t="shared" si="9" ref="G100:G123">D100-F100</f>
        <v>-1.6000000000001364</v>
      </c>
    </row>
    <row r="101" spans="1:7" s="73" customFormat="1" ht="13.5">
      <c r="A101" s="254" t="s">
        <v>53</v>
      </c>
      <c r="B101" s="360">
        <f>Volume!J102</f>
        <v>131.1</v>
      </c>
      <c r="C101" s="74">
        <v>131.4</v>
      </c>
      <c r="D101" s="73">
        <f t="shared" si="8"/>
        <v>0.30000000000001137</v>
      </c>
      <c r="E101" s="151">
        <f t="shared" si="7"/>
        <v>0.0022883295194508877</v>
      </c>
      <c r="F101" s="73">
        <v>1</v>
      </c>
      <c r="G101" s="182">
        <f t="shared" si="9"/>
        <v>-0.6999999999999886</v>
      </c>
    </row>
    <row r="102" spans="1:8" s="26" customFormat="1" ht="13.5">
      <c r="A102" s="254" t="s">
        <v>252</v>
      </c>
      <c r="B102" s="360">
        <f>Volume!J103</f>
        <v>881.25</v>
      </c>
      <c r="C102" s="74">
        <v>874.75</v>
      </c>
      <c r="D102" s="73">
        <f t="shared" si="8"/>
        <v>-6.5</v>
      </c>
      <c r="E102" s="151">
        <f t="shared" si="7"/>
        <v>-0.007375886524822695</v>
      </c>
      <c r="F102" s="73">
        <v>-1.2999999999999545</v>
      </c>
      <c r="G102" s="182">
        <f t="shared" si="9"/>
        <v>-5.2000000000000455</v>
      </c>
      <c r="H102" s="73"/>
    </row>
    <row r="103" spans="1:8" s="26" customFormat="1" ht="13.5">
      <c r="A103" s="254" t="s">
        <v>202</v>
      </c>
      <c r="B103" s="360">
        <f>Volume!J104</f>
        <v>192.05</v>
      </c>
      <c r="C103" s="74">
        <v>192.25</v>
      </c>
      <c r="D103" s="73">
        <f t="shared" si="8"/>
        <v>0.19999999999998863</v>
      </c>
      <c r="E103" s="151">
        <f t="shared" si="7"/>
        <v>0.0010413954699296465</v>
      </c>
      <c r="F103" s="73">
        <v>-1.8499999999999943</v>
      </c>
      <c r="G103" s="182">
        <f t="shared" si="9"/>
        <v>2.049999999999983</v>
      </c>
      <c r="H103" s="73"/>
    </row>
    <row r="104" spans="1:7" s="73" customFormat="1" ht="13.5">
      <c r="A104" s="254" t="s">
        <v>203</v>
      </c>
      <c r="B104" s="360">
        <f>Volume!J105</f>
        <v>283.75</v>
      </c>
      <c r="C104" s="74">
        <v>275.45</v>
      </c>
      <c r="D104" s="73">
        <f t="shared" si="8"/>
        <v>-8.300000000000011</v>
      </c>
      <c r="E104" s="151">
        <f t="shared" si="7"/>
        <v>-0.029251101321585943</v>
      </c>
      <c r="F104" s="73">
        <v>-0.8999999999999773</v>
      </c>
      <c r="G104" s="182">
        <f t="shared" si="9"/>
        <v>-7.400000000000034</v>
      </c>
    </row>
    <row r="105" spans="1:7" s="73" customFormat="1" ht="13.5">
      <c r="A105" s="254" t="s">
        <v>171</v>
      </c>
      <c r="B105" s="360">
        <f>Volume!J106</f>
        <v>406.95</v>
      </c>
      <c r="C105" s="74">
        <v>406.05</v>
      </c>
      <c r="D105" s="73">
        <f t="shared" si="8"/>
        <v>-0.8999999999999773</v>
      </c>
      <c r="E105" s="151">
        <f t="shared" si="7"/>
        <v>-0.002211573903427884</v>
      </c>
      <c r="F105" s="73">
        <v>-0.4000000000000341</v>
      </c>
      <c r="G105" s="182">
        <f t="shared" si="9"/>
        <v>-0.49999999999994316</v>
      </c>
    </row>
    <row r="106" spans="1:7" s="73" customFormat="1" ht="13.5">
      <c r="A106" s="254" t="s">
        <v>172</v>
      </c>
      <c r="B106" s="360">
        <f>Volume!J107</f>
        <v>744.2</v>
      </c>
      <c r="C106" s="74">
        <v>731</v>
      </c>
      <c r="D106" s="73">
        <f t="shared" si="8"/>
        <v>-13.200000000000045</v>
      </c>
      <c r="E106" s="151">
        <f t="shared" si="7"/>
        <v>-0.017737167428110785</v>
      </c>
      <c r="F106" s="73">
        <v>-6.25</v>
      </c>
      <c r="G106" s="182">
        <f t="shared" si="9"/>
        <v>-6.9500000000000455</v>
      </c>
    </row>
    <row r="107" spans="1:7" s="73" customFormat="1" ht="13.5">
      <c r="A107" s="254" t="s">
        <v>237</v>
      </c>
      <c r="B107" s="360">
        <f>Volume!J108</f>
        <v>1069.2</v>
      </c>
      <c r="C107" s="74">
        <v>1058.85</v>
      </c>
      <c r="D107" s="73">
        <f>C107-B107</f>
        <v>-10.350000000000136</v>
      </c>
      <c r="E107" s="151">
        <f>D107/B107</f>
        <v>-0.009680134680134808</v>
      </c>
      <c r="F107" s="73">
        <v>-4.400000000000091</v>
      </c>
      <c r="G107" s="182">
        <f>D107-F107</f>
        <v>-5.9500000000000455</v>
      </c>
    </row>
    <row r="108" spans="1:7" s="73" customFormat="1" ht="13.5">
      <c r="A108" s="254" t="s">
        <v>253</v>
      </c>
      <c r="B108" s="360">
        <f>Volume!J109</f>
        <v>1068.3</v>
      </c>
      <c r="C108" s="74">
        <v>1064.05</v>
      </c>
      <c r="D108" s="73">
        <f t="shared" si="8"/>
        <v>-4.25</v>
      </c>
      <c r="E108" s="151">
        <f>D108/B108</f>
        <v>-0.003978283253767668</v>
      </c>
      <c r="F108" s="73">
        <v>1.25</v>
      </c>
      <c r="G108" s="182">
        <f t="shared" si="9"/>
        <v>-5.5</v>
      </c>
    </row>
    <row r="109" spans="1:7" s="73" customFormat="1" ht="13.5">
      <c r="A109" s="254" t="s">
        <v>107</v>
      </c>
      <c r="B109" s="360">
        <f>Volume!J110</f>
        <v>48.95</v>
      </c>
      <c r="C109" s="74">
        <v>49</v>
      </c>
      <c r="D109" s="73">
        <f t="shared" si="8"/>
        <v>0.04999999999999716</v>
      </c>
      <c r="E109" s="151">
        <f t="shared" si="7"/>
        <v>0.0010214504596526488</v>
      </c>
      <c r="F109" s="73">
        <v>0.3500000000000014</v>
      </c>
      <c r="G109" s="182">
        <f t="shared" si="9"/>
        <v>-0.30000000000000426</v>
      </c>
    </row>
    <row r="110" spans="1:7" s="73" customFormat="1" ht="13.5">
      <c r="A110" s="254" t="s">
        <v>173</v>
      </c>
      <c r="B110" s="360">
        <f>Volume!J111</f>
        <v>212.45</v>
      </c>
      <c r="C110" s="74">
        <v>208.6</v>
      </c>
      <c r="D110" s="73">
        <f t="shared" si="8"/>
        <v>-3.8499999999999943</v>
      </c>
      <c r="E110" s="151">
        <f t="shared" si="7"/>
        <v>-0.018121911037891243</v>
      </c>
      <c r="F110" s="73">
        <v>-0.15000000000000568</v>
      </c>
      <c r="G110" s="182">
        <f t="shared" si="9"/>
        <v>-3.6999999999999886</v>
      </c>
    </row>
    <row r="111" spans="1:7" s="73" customFormat="1" ht="13.5">
      <c r="A111" s="254" t="s">
        <v>230</v>
      </c>
      <c r="B111" s="360">
        <f>Volume!J112</f>
        <v>770.8</v>
      </c>
      <c r="C111" s="74">
        <v>766.1</v>
      </c>
      <c r="D111" s="73">
        <f t="shared" si="8"/>
        <v>-4.699999999999932</v>
      </c>
      <c r="E111" s="151">
        <f t="shared" si="7"/>
        <v>-0.006097560975609668</v>
      </c>
      <c r="F111" s="73">
        <v>-1.8500000000000227</v>
      </c>
      <c r="G111" s="182">
        <f t="shared" si="9"/>
        <v>-2.849999999999909</v>
      </c>
    </row>
    <row r="112" spans="1:7" s="73" customFormat="1" ht="13.5">
      <c r="A112" s="254" t="s">
        <v>254</v>
      </c>
      <c r="B112" s="360">
        <f>Volume!J113</f>
        <v>473.4</v>
      </c>
      <c r="C112" s="74">
        <v>456.1</v>
      </c>
      <c r="D112" s="73">
        <f t="shared" si="8"/>
        <v>-17.299999999999955</v>
      </c>
      <c r="E112" s="151">
        <f t="shared" si="7"/>
        <v>-0.036544148711448995</v>
      </c>
      <c r="F112" s="73">
        <v>-14.55</v>
      </c>
      <c r="G112" s="182">
        <f t="shared" si="9"/>
        <v>-2.749999999999954</v>
      </c>
    </row>
    <row r="113" spans="1:7" s="73" customFormat="1" ht="13.5">
      <c r="A113" s="254" t="s">
        <v>207</v>
      </c>
      <c r="B113" s="360">
        <f>Volume!J114</f>
        <v>522.9</v>
      </c>
      <c r="C113" s="74">
        <v>519.6</v>
      </c>
      <c r="D113" s="73">
        <f t="shared" si="8"/>
        <v>-3.2999999999999545</v>
      </c>
      <c r="E113" s="151">
        <f t="shared" si="7"/>
        <v>-0.006310958118186947</v>
      </c>
      <c r="F113" s="73">
        <v>-0.5</v>
      </c>
      <c r="G113" s="182">
        <f t="shared" si="9"/>
        <v>-2.7999999999999545</v>
      </c>
    </row>
    <row r="114" spans="1:7" s="73" customFormat="1" ht="13.5">
      <c r="A114" s="254" t="s">
        <v>228</v>
      </c>
      <c r="B114" s="360">
        <f>Volume!J115</f>
        <v>762</v>
      </c>
      <c r="C114" s="74">
        <v>744.35</v>
      </c>
      <c r="D114" s="73">
        <f t="shared" si="8"/>
        <v>-17.649999999999977</v>
      </c>
      <c r="E114" s="151">
        <f t="shared" si="7"/>
        <v>-0.02316272965879262</v>
      </c>
      <c r="F114" s="73">
        <v>-13.099999999999909</v>
      </c>
      <c r="G114" s="182">
        <f t="shared" si="9"/>
        <v>-4.550000000000068</v>
      </c>
    </row>
    <row r="115" spans="1:7" s="73" customFormat="1" ht="13.5">
      <c r="A115" s="254" t="s">
        <v>136</v>
      </c>
      <c r="B115" s="360">
        <f>Volume!J116</f>
        <v>1746.7</v>
      </c>
      <c r="C115" s="74">
        <v>1731.85</v>
      </c>
      <c r="D115" s="73">
        <f t="shared" si="8"/>
        <v>-14.850000000000136</v>
      </c>
      <c r="E115" s="151">
        <f t="shared" si="7"/>
        <v>-0.008501746149882713</v>
      </c>
      <c r="F115" s="73">
        <v>-5.399999999999864</v>
      </c>
      <c r="G115" s="182">
        <f t="shared" si="9"/>
        <v>-9.450000000000273</v>
      </c>
    </row>
    <row r="116" spans="1:7" s="73" customFormat="1" ht="13.5">
      <c r="A116" s="254" t="s">
        <v>255</v>
      </c>
      <c r="B116" s="360">
        <f>Volume!J117</f>
        <v>605.05</v>
      </c>
      <c r="C116" s="74">
        <v>606.3</v>
      </c>
      <c r="D116" s="73">
        <f t="shared" si="8"/>
        <v>1.25</v>
      </c>
      <c r="E116" s="151">
        <f t="shared" si="7"/>
        <v>0.00206594496322618</v>
      </c>
      <c r="F116" s="73">
        <v>3.9500000000000455</v>
      </c>
      <c r="G116" s="182">
        <f t="shared" si="9"/>
        <v>-2.7000000000000455</v>
      </c>
    </row>
    <row r="117" spans="1:7" s="73" customFormat="1" ht="13.5">
      <c r="A117" s="254" t="s">
        <v>195</v>
      </c>
      <c r="B117" s="360">
        <f>Volume!J118</f>
        <v>92</v>
      </c>
      <c r="C117" s="74">
        <v>92.25</v>
      </c>
      <c r="D117" s="73">
        <f t="shared" si="8"/>
        <v>0.25</v>
      </c>
      <c r="E117" s="151">
        <f t="shared" si="7"/>
        <v>0.002717391304347826</v>
      </c>
      <c r="F117" s="73">
        <v>0.5</v>
      </c>
      <c r="G117" s="182">
        <f t="shared" si="9"/>
        <v>-0.25</v>
      </c>
    </row>
    <row r="118" spans="1:7" s="73" customFormat="1" ht="13.5">
      <c r="A118" s="254" t="s">
        <v>98</v>
      </c>
      <c r="B118" s="360">
        <f>Volume!J119</f>
        <v>91</v>
      </c>
      <c r="C118" s="74">
        <v>90.9</v>
      </c>
      <c r="D118" s="73">
        <f t="shared" si="8"/>
        <v>-0.09999999999999432</v>
      </c>
      <c r="E118" s="151">
        <f t="shared" si="7"/>
        <v>-0.0010989010989010365</v>
      </c>
      <c r="F118" s="73">
        <v>0.5999999999999943</v>
      </c>
      <c r="G118" s="182">
        <f t="shared" si="9"/>
        <v>-0.6999999999999886</v>
      </c>
    </row>
    <row r="119" spans="1:7" s="73" customFormat="1" ht="13.5">
      <c r="A119" s="254" t="s">
        <v>174</v>
      </c>
      <c r="B119" s="360">
        <f>Volume!J120</f>
        <v>274.1</v>
      </c>
      <c r="C119" s="74">
        <v>273.05</v>
      </c>
      <c r="D119" s="73">
        <f t="shared" si="8"/>
        <v>-1.0500000000000114</v>
      </c>
      <c r="E119" s="151">
        <f t="shared" si="7"/>
        <v>-0.0038307187157971953</v>
      </c>
      <c r="F119" s="73">
        <v>0.35000000000002274</v>
      </c>
      <c r="G119" s="182">
        <f t="shared" si="9"/>
        <v>-1.400000000000034</v>
      </c>
    </row>
    <row r="120" spans="1:7" s="73" customFormat="1" ht="13.5">
      <c r="A120" s="254" t="s">
        <v>175</v>
      </c>
      <c r="B120" s="360">
        <f>Volume!J121</f>
        <v>37.3</v>
      </c>
      <c r="C120" s="74">
        <v>37.55</v>
      </c>
      <c r="D120" s="73">
        <f t="shared" si="8"/>
        <v>0.25</v>
      </c>
      <c r="E120" s="151">
        <f t="shared" si="7"/>
        <v>0.006702412868632708</v>
      </c>
      <c r="F120" s="73">
        <v>0.29999999999999716</v>
      </c>
      <c r="G120" s="182">
        <f t="shared" si="9"/>
        <v>-0.04999999999999716</v>
      </c>
    </row>
    <row r="121" spans="1:7" s="73" customFormat="1" ht="13.5">
      <c r="A121" s="254" t="s">
        <v>176</v>
      </c>
      <c r="B121" s="360">
        <f>Volume!J122</f>
        <v>390.1</v>
      </c>
      <c r="C121" s="74">
        <v>390.75</v>
      </c>
      <c r="D121" s="73">
        <f t="shared" si="8"/>
        <v>0.6499999999999773</v>
      </c>
      <c r="E121" s="151">
        <f t="shared" si="7"/>
        <v>0.001666239425788201</v>
      </c>
      <c r="F121" s="73">
        <v>1.1000000000000227</v>
      </c>
      <c r="G121" s="182">
        <f t="shared" si="9"/>
        <v>-0.4500000000000455</v>
      </c>
    </row>
    <row r="122" spans="1:12" s="73" customFormat="1" ht="13.5">
      <c r="A122" s="254" t="s">
        <v>54</v>
      </c>
      <c r="B122" s="360">
        <f>Volume!J123</f>
        <v>468.85</v>
      </c>
      <c r="C122" s="74">
        <v>465.2</v>
      </c>
      <c r="D122" s="73">
        <f t="shared" si="8"/>
        <v>-3.650000000000034</v>
      </c>
      <c r="E122" s="151">
        <f t="shared" si="7"/>
        <v>-0.0077850058654154505</v>
      </c>
      <c r="F122" s="73">
        <v>-2.900000000000034</v>
      </c>
      <c r="G122" s="182">
        <f t="shared" si="9"/>
        <v>-0.75</v>
      </c>
      <c r="L122" s="353"/>
    </row>
    <row r="123" spans="1:7" ht="14.25" thickBot="1">
      <c r="A123" s="337" t="s">
        <v>177</v>
      </c>
      <c r="B123" s="363">
        <f>Volume!J124</f>
        <v>368.05</v>
      </c>
      <c r="C123" s="347">
        <v>368.3</v>
      </c>
      <c r="D123" s="339">
        <f t="shared" si="8"/>
        <v>0.25</v>
      </c>
      <c r="E123" s="154">
        <f t="shared" si="7"/>
        <v>0.0006792555359326179</v>
      </c>
      <c r="F123" s="339">
        <v>1.5500000000000114</v>
      </c>
      <c r="G123" s="184">
        <f t="shared" si="9"/>
        <v>-1.3000000000000114</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126"/>
  <sheetViews>
    <sheetView workbookViewId="0" topLeftCell="A1">
      <pane xSplit="2" ySplit="2" topLeftCell="C3" activePane="bottomRight" state="frozen"/>
      <selection pane="topLeft" activeCell="F28" sqref="F28"/>
      <selection pane="topRight" activeCell="F28" sqref="F28"/>
      <selection pane="bottomLeft" activeCell="F28" sqref="F28"/>
      <selection pane="bottomRight" activeCell="E129" sqref="E129"/>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8" customWidth="1"/>
    <col min="9" max="9" width="12.57421875" style="118"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3" customFormat="1" ht="24" customHeight="1" thickBot="1">
      <c r="A1" s="496" t="s">
        <v>37</v>
      </c>
      <c r="B1" s="497"/>
      <c r="C1" s="497"/>
      <c r="D1" s="497"/>
      <c r="E1" s="497"/>
      <c r="F1" s="497"/>
      <c r="G1" s="497"/>
      <c r="H1" s="497"/>
      <c r="I1" s="497"/>
      <c r="J1" s="497"/>
      <c r="K1" s="498"/>
    </row>
    <row r="2" spans="1:11" s="8" customFormat="1" ht="46.5" customHeight="1" thickBot="1">
      <c r="A2" s="281" t="s">
        <v>38</v>
      </c>
      <c r="B2" s="282" t="s">
        <v>73</v>
      </c>
      <c r="C2" s="283" t="s">
        <v>39</v>
      </c>
      <c r="D2" s="283" t="s">
        <v>40</v>
      </c>
      <c r="E2" s="284" t="s">
        <v>55</v>
      </c>
      <c r="F2" s="285" t="s">
        <v>56</v>
      </c>
      <c r="G2" s="286" t="s">
        <v>87</v>
      </c>
      <c r="H2" s="287" t="s">
        <v>41</v>
      </c>
      <c r="I2" s="288" t="s">
        <v>213</v>
      </c>
      <c r="J2" s="288" t="s">
        <v>214</v>
      </c>
      <c r="K2" s="132" t="s">
        <v>36</v>
      </c>
    </row>
    <row r="3" spans="1:11" s="8" customFormat="1" ht="15">
      <c r="A3" s="108" t="s">
        <v>152</v>
      </c>
      <c r="B3" s="295">
        <f>'Open Int.'!B7</f>
        <v>196200</v>
      </c>
      <c r="C3" s="298">
        <f>'Open Int.'!R7</f>
        <v>50.135814</v>
      </c>
      <c r="D3" s="301">
        <f aca="true" t="shared" si="0" ref="D3:D34">B3/H3</f>
        <v>0.0669204322200393</v>
      </c>
      <c r="E3" s="302">
        <f>'Open Int.'!B7/'Open Int.'!K7</f>
        <v>0.9819819819819819</v>
      </c>
      <c r="F3" s="303">
        <f>'Open Int.'!E7/'Open Int.'!K7</f>
        <v>0.018018018018018018</v>
      </c>
      <c r="G3" s="304">
        <f>'Open Int.'!H7/'Open Int.'!K7</f>
        <v>0</v>
      </c>
      <c r="H3" s="310">
        <v>2931840</v>
      </c>
      <c r="I3" s="311">
        <v>586200</v>
      </c>
      <c r="J3" s="312">
        <v>293000</v>
      </c>
      <c r="K3" s="126"/>
    </row>
    <row r="4" spans="1:11" s="8" customFormat="1" ht="15">
      <c r="A4" s="239" t="s">
        <v>0</v>
      </c>
      <c r="B4" s="296">
        <f>'Open Int.'!B8</f>
        <v>2436750</v>
      </c>
      <c r="C4" s="299">
        <f>'Open Int.'!R8</f>
        <v>214.02599625</v>
      </c>
      <c r="D4" s="185">
        <f t="shared" si="0"/>
        <v>0.09791113273386447</v>
      </c>
      <c r="E4" s="305">
        <f>'Open Int.'!B8/'Open Int.'!K8</f>
        <v>0.9032527105921602</v>
      </c>
      <c r="F4" s="289">
        <f>'Open Int.'!E8/'Open Int.'!K8</f>
        <v>0.0845148735056992</v>
      </c>
      <c r="G4" s="306">
        <f>'Open Int.'!H8/'Open Int.'!K8</f>
        <v>0.012232415902140673</v>
      </c>
      <c r="H4" s="313">
        <v>24887364</v>
      </c>
      <c r="I4" s="292">
        <v>3932250</v>
      </c>
      <c r="J4" s="314">
        <v>1965750</v>
      </c>
      <c r="K4" s="127" t="str">
        <f aca="true" t="shared" si="1" ref="K4:K94">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row>
    <row r="5" spans="1:11" s="8" customFormat="1" ht="15">
      <c r="A5" s="239" t="s">
        <v>153</v>
      </c>
      <c r="B5" s="296">
        <f>'Open Int.'!B9</f>
        <v>4316900</v>
      </c>
      <c r="C5" s="299">
        <f>'Open Int.'!R9</f>
        <v>28.3152135</v>
      </c>
      <c r="D5" s="185">
        <f t="shared" si="0"/>
        <v>0.1079225</v>
      </c>
      <c r="E5" s="305">
        <f>'Open Int.'!B9/'Open Int.'!K9</f>
        <v>0.9162766510660426</v>
      </c>
      <c r="F5" s="289">
        <f>'Open Int.'!E9/'Open Int.'!K9</f>
        <v>0.078003120124805</v>
      </c>
      <c r="G5" s="306">
        <f>'Open Int.'!H9/'Open Int.'!K9</f>
        <v>0.005720228809152366</v>
      </c>
      <c r="H5" s="190">
        <v>40000000</v>
      </c>
      <c r="I5" s="291">
        <v>7999250</v>
      </c>
      <c r="J5" s="315">
        <v>6127450</v>
      </c>
      <c r="K5" s="127" t="str">
        <f t="shared" si="1"/>
        <v>Gross Exposure is less then 30%</v>
      </c>
    </row>
    <row r="6" spans="1:11" s="8" customFormat="1" ht="15">
      <c r="A6" s="239" t="s">
        <v>196</v>
      </c>
      <c r="B6" s="296">
        <f>'Open Int.'!B10</f>
        <v>4542600</v>
      </c>
      <c r="C6" s="299">
        <f>'Open Int.'!R10</f>
        <v>26.8699815</v>
      </c>
      <c r="D6" s="185">
        <f t="shared" si="0"/>
        <v>0.20288132027835107</v>
      </c>
      <c r="E6" s="305">
        <f>'Open Int.'!B10/'Open Int.'!K10</f>
        <v>0.9281314168377823</v>
      </c>
      <c r="F6" s="289">
        <f>'Open Int.'!E10/'Open Int.'!K10</f>
        <v>0.06913073237508556</v>
      </c>
      <c r="G6" s="306">
        <f>'Open Int.'!H10/'Open Int.'!K10</f>
        <v>0.0027378507871321013</v>
      </c>
      <c r="H6" s="226">
        <v>22390430</v>
      </c>
      <c r="I6" s="193">
        <v>4475600</v>
      </c>
      <c r="J6" s="316">
        <v>4475600</v>
      </c>
      <c r="K6" s="126"/>
    </row>
    <row r="7" spans="1:11" s="8" customFormat="1" ht="15">
      <c r="A7" s="239" t="s">
        <v>91</v>
      </c>
      <c r="B7" s="296">
        <f>'Open Int.'!B11</f>
        <v>2764600</v>
      </c>
      <c r="C7" s="299">
        <f>'Open Int.'!R11</f>
        <v>17.754183</v>
      </c>
      <c r="D7" s="185">
        <f t="shared" si="0"/>
        <v>0.08092591470491724</v>
      </c>
      <c r="E7" s="305">
        <f>'Open Int.'!B11/'Open Int.'!K11</f>
        <v>0.9296210363495746</v>
      </c>
      <c r="F7" s="289">
        <f>'Open Int.'!E11/'Open Int.'!K11</f>
        <v>0.06960556844547564</v>
      </c>
      <c r="G7" s="306">
        <f>'Open Int.'!H11/'Open Int.'!K11</f>
        <v>0.0007733952049497294</v>
      </c>
      <c r="H7" s="313">
        <v>34162110</v>
      </c>
      <c r="I7" s="292">
        <v>6831000</v>
      </c>
      <c r="J7" s="314">
        <v>6831000</v>
      </c>
      <c r="K7" s="127" t="str">
        <f t="shared" si="1"/>
        <v>Gross Exposure is less then 30%</v>
      </c>
    </row>
    <row r="8" spans="1:11" s="8" customFormat="1" ht="15">
      <c r="A8" s="239" t="s">
        <v>104</v>
      </c>
      <c r="B8" s="296">
        <f>'Open Int.'!B12</f>
        <v>4678400</v>
      </c>
      <c r="C8" s="299">
        <f>'Open Int.'!R12</f>
        <v>36.729869</v>
      </c>
      <c r="D8" s="185">
        <f t="shared" si="0"/>
        <v>0.1684698687440968</v>
      </c>
      <c r="E8" s="305">
        <f>'Open Int.'!B12/'Open Int.'!K12</f>
        <v>0.8107302533532041</v>
      </c>
      <c r="F8" s="289">
        <f>'Open Int.'!E12/'Open Int.'!K12</f>
        <v>0.1576005961251863</v>
      </c>
      <c r="G8" s="306">
        <f>'Open Int.'!H12/'Open Int.'!K12</f>
        <v>0.03166915052160954</v>
      </c>
      <c r="H8" s="313">
        <v>27769951</v>
      </c>
      <c r="I8" s="292">
        <v>5553450</v>
      </c>
      <c r="J8" s="314">
        <v>5553450</v>
      </c>
      <c r="K8" s="127" t="str">
        <f t="shared" si="1"/>
        <v>Gross Exposure is less then 30%</v>
      </c>
    </row>
    <row r="9" spans="1:11" s="8" customFormat="1" ht="15">
      <c r="A9" s="239" t="s">
        <v>154</v>
      </c>
      <c r="B9" s="296">
        <f>'Open Int.'!B13</f>
        <v>18211850</v>
      </c>
      <c r="C9" s="299">
        <f>'Open Int.'!R13</f>
        <v>86.11125175</v>
      </c>
      <c r="D9" s="185">
        <f t="shared" si="0"/>
        <v>0.14786665958126322</v>
      </c>
      <c r="E9" s="305">
        <f>'Open Int.'!B13/'Open Int.'!K13</f>
        <v>0.7730036481556546</v>
      </c>
      <c r="F9" s="289">
        <f>'Open Int.'!E13/'Open Int.'!K13</f>
        <v>0.1953790028374544</v>
      </c>
      <c r="G9" s="306">
        <f>'Open Int.'!H13/'Open Int.'!K13</f>
        <v>0.03161734900689096</v>
      </c>
      <c r="H9" s="190">
        <v>123164005</v>
      </c>
      <c r="I9" s="291">
        <v>24629450</v>
      </c>
      <c r="J9" s="315">
        <v>12797000</v>
      </c>
      <c r="K9" s="127" t="str">
        <f t="shared" si="1"/>
        <v>Gross Exposure is less then 30%</v>
      </c>
    </row>
    <row r="10" spans="1:11" s="8" customFormat="1" ht="15">
      <c r="A10" s="239" t="s">
        <v>178</v>
      </c>
      <c r="B10" s="296">
        <f>'Open Int.'!B14</f>
        <v>335300</v>
      </c>
      <c r="C10" s="299">
        <f>'Open Int.'!R14</f>
        <v>19.445723500000003</v>
      </c>
      <c r="D10" s="185">
        <f t="shared" si="0"/>
        <v>0.09618887789204929</v>
      </c>
      <c r="E10" s="305">
        <f>'Open Int.'!B14/'Open Int.'!K14</f>
        <v>1</v>
      </c>
      <c r="F10" s="289">
        <f>'Open Int.'!E14/'Open Int.'!K14</f>
        <v>0</v>
      </c>
      <c r="G10" s="306">
        <f>'Open Int.'!H14/'Open Int.'!K14</f>
        <v>0</v>
      </c>
      <c r="H10" s="190">
        <v>3485850</v>
      </c>
      <c r="I10" s="291">
        <v>696500</v>
      </c>
      <c r="J10" s="315">
        <v>696500</v>
      </c>
      <c r="K10" s="126"/>
    </row>
    <row r="11" spans="1:11" s="8" customFormat="1" ht="15">
      <c r="A11" s="239" t="s">
        <v>215</v>
      </c>
      <c r="B11" s="296">
        <f>'Open Int.'!B15</f>
        <v>278000</v>
      </c>
      <c r="C11" s="299">
        <f>'Open Int.'!R15</f>
        <v>76.422766</v>
      </c>
      <c r="D11" s="185">
        <f t="shared" si="0"/>
        <v>0.03872923527871118</v>
      </c>
      <c r="E11" s="305">
        <f>'Open Int.'!B15/'Open Int.'!K15</f>
        <v>0.9978463747307968</v>
      </c>
      <c r="F11" s="289">
        <f>'Open Int.'!E15/'Open Int.'!K15</f>
        <v>0.0021536252692031586</v>
      </c>
      <c r="G11" s="306">
        <f>'Open Int.'!H15/'Open Int.'!K15</f>
        <v>0</v>
      </c>
      <c r="H11" s="313">
        <v>7178040</v>
      </c>
      <c r="I11" s="292">
        <v>1094400</v>
      </c>
      <c r="J11" s="314">
        <v>547200</v>
      </c>
      <c r="K11" s="127" t="str">
        <f t="shared" si="1"/>
        <v>Gross Exposure is less then 30%</v>
      </c>
    </row>
    <row r="12" spans="1:11" s="8" customFormat="1" ht="15">
      <c r="A12" s="239" t="s">
        <v>92</v>
      </c>
      <c r="B12" s="296">
        <f>'Open Int.'!B16</f>
        <v>5402600</v>
      </c>
      <c r="C12" s="299">
        <f>'Open Int.'!R16</f>
        <v>109.6053</v>
      </c>
      <c r="D12" s="185">
        <f t="shared" si="0"/>
        <v>0.16053795935589887</v>
      </c>
      <c r="E12" s="305">
        <f>'Open Int.'!B16/'Open Int.'!K16</f>
        <v>0.9907573812580232</v>
      </c>
      <c r="F12" s="289">
        <f>'Open Int.'!E16/'Open Int.'!K16</f>
        <v>0.008985879332477536</v>
      </c>
      <c r="G12" s="306">
        <f>'Open Int.'!H16/'Open Int.'!K16</f>
        <v>0.00025673940949935817</v>
      </c>
      <c r="H12" s="313">
        <v>33653100</v>
      </c>
      <c r="I12" s="292">
        <v>6729800</v>
      </c>
      <c r="J12" s="314">
        <v>3364200</v>
      </c>
      <c r="K12" s="127" t="str">
        <f t="shared" si="1"/>
        <v>Gross Exposure is less then 30%</v>
      </c>
    </row>
    <row r="13" spans="1:11" s="8" customFormat="1" ht="15">
      <c r="A13" s="239" t="s">
        <v>93</v>
      </c>
      <c r="B13" s="296">
        <f>'Open Int.'!B17</f>
        <v>2006400</v>
      </c>
      <c r="C13" s="299">
        <f>'Open Int.'!R17</f>
        <v>20.931597</v>
      </c>
      <c r="D13" s="185">
        <f t="shared" si="0"/>
        <v>0.06741020372234414</v>
      </c>
      <c r="E13" s="305">
        <f>'Open Int.'!B17/'Open Int.'!K17</f>
        <v>0.9403383793410508</v>
      </c>
      <c r="F13" s="289">
        <f>'Open Int.'!E17/'Open Int.'!K17</f>
        <v>0.058771148708815675</v>
      </c>
      <c r="G13" s="306">
        <f>'Open Int.'!H17/'Open Int.'!K17</f>
        <v>0.0008904719501335708</v>
      </c>
      <c r="H13" s="313">
        <v>29764040</v>
      </c>
      <c r="I13" s="292">
        <v>5952700</v>
      </c>
      <c r="J13" s="314">
        <v>4383300</v>
      </c>
      <c r="K13" s="127" t="str">
        <f t="shared" si="1"/>
        <v>Gross Exposure is less then 30%</v>
      </c>
    </row>
    <row r="14" spans="1:11" s="8" customFormat="1" ht="15">
      <c r="A14" s="239" t="s">
        <v>46</v>
      </c>
      <c r="B14" s="296">
        <f>'Open Int.'!B18</f>
        <v>344850</v>
      </c>
      <c r="C14" s="299">
        <f>'Open Int.'!R18</f>
        <v>36.33685824999999</v>
      </c>
      <c r="D14" s="185">
        <f t="shared" si="0"/>
        <v>0.08929126273924931</v>
      </c>
      <c r="E14" s="305">
        <f>'Open Int.'!B18/'Open Int.'!K18</f>
        <v>0.9968203497615262</v>
      </c>
      <c r="F14" s="289">
        <f>'Open Int.'!E18/'Open Int.'!K18</f>
        <v>0.001589825119236884</v>
      </c>
      <c r="G14" s="306">
        <f>'Open Int.'!H18/'Open Int.'!K18</f>
        <v>0.001589825119236884</v>
      </c>
      <c r="H14" s="313">
        <v>3862080</v>
      </c>
      <c r="I14" s="292">
        <v>772200</v>
      </c>
      <c r="J14" s="314">
        <v>455950</v>
      </c>
      <c r="K14" s="127" t="str">
        <f t="shared" si="1"/>
        <v>Gross Exposure is less then 30%</v>
      </c>
    </row>
    <row r="15" spans="1:11" s="9" customFormat="1" ht="15">
      <c r="A15" s="239" t="s">
        <v>155</v>
      </c>
      <c r="B15" s="296">
        <f>'Open Int.'!B19</f>
        <v>1296000</v>
      </c>
      <c r="C15" s="299">
        <f>'Open Int.'!R19</f>
        <v>40.15376</v>
      </c>
      <c r="D15" s="185">
        <f t="shared" si="0"/>
        <v>0.06044189742786148</v>
      </c>
      <c r="E15" s="305">
        <f>'Open Int.'!B19/'Open Int.'!K19</f>
        <v>0.9878048780487805</v>
      </c>
      <c r="F15" s="289">
        <f>'Open Int.'!E19/'Open Int.'!K19</f>
        <v>0.011432926829268292</v>
      </c>
      <c r="G15" s="306">
        <f>'Open Int.'!H19/'Open Int.'!K19</f>
        <v>0.0007621951219512195</v>
      </c>
      <c r="H15" s="317">
        <v>21442080</v>
      </c>
      <c r="I15" s="293">
        <v>4288000</v>
      </c>
      <c r="J15" s="315">
        <v>2144000</v>
      </c>
      <c r="K15" s="127" t="str">
        <f t="shared" si="1"/>
        <v>Gross Exposure is less then 30%</v>
      </c>
    </row>
    <row r="16" spans="1:11" s="9" customFormat="1" ht="15">
      <c r="A16" s="239" t="s">
        <v>257</v>
      </c>
      <c r="B16" s="296">
        <f>'Open Int.'!B20</f>
        <v>4783000</v>
      </c>
      <c r="C16" s="299">
        <f>'Open Int.'!R20</f>
        <v>178.4139</v>
      </c>
      <c r="D16" s="185">
        <f t="shared" si="0"/>
        <v>0.1995940516549239</v>
      </c>
      <c r="E16" s="305">
        <f>'Open Int.'!B20/'Open Int.'!K20</f>
        <v>0.9945934705760033</v>
      </c>
      <c r="F16" s="289">
        <f>'Open Int.'!E20/'Open Int.'!K20</f>
        <v>0.0051985859846121855</v>
      </c>
      <c r="G16" s="306">
        <f>'Open Int.'!H20/'Open Int.'!K20</f>
        <v>0.0002079434393844874</v>
      </c>
      <c r="H16" s="317">
        <v>23963640</v>
      </c>
      <c r="I16" s="293">
        <v>4792000</v>
      </c>
      <c r="J16" s="315">
        <v>2396000</v>
      </c>
      <c r="K16" s="127" t="str">
        <f t="shared" si="1"/>
        <v>Gross Exposure is less then 30%</v>
      </c>
    </row>
    <row r="17" spans="1:11" s="8" customFormat="1" ht="15">
      <c r="A17" s="239" t="s">
        <v>1</v>
      </c>
      <c r="B17" s="296">
        <f>'Open Int.'!B21</f>
        <v>810900</v>
      </c>
      <c r="C17" s="299">
        <f>'Open Int.'!R21</f>
        <v>154.143561</v>
      </c>
      <c r="D17" s="185">
        <f t="shared" si="0"/>
        <v>0.09762986614269925</v>
      </c>
      <c r="E17" s="305">
        <f>'Open Int.'!B21/'Open Int.'!K21</f>
        <v>0.9948472580051527</v>
      </c>
      <c r="F17" s="289">
        <f>'Open Int.'!E21/'Open Int.'!K21</f>
        <v>0.004416635995583364</v>
      </c>
      <c r="G17" s="306">
        <f>'Open Int.'!H21/'Open Int.'!K21</f>
        <v>0.000736105999263894</v>
      </c>
      <c r="H17" s="313">
        <v>8305860</v>
      </c>
      <c r="I17" s="292">
        <v>1576200</v>
      </c>
      <c r="J17" s="314">
        <v>788100</v>
      </c>
      <c r="K17" s="127" t="str">
        <f t="shared" si="1"/>
        <v>Gross Exposure is less then 30%</v>
      </c>
    </row>
    <row r="18" spans="1:11" s="8" customFormat="1" ht="15">
      <c r="A18" s="239" t="s">
        <v>179</v>
      </c>
      <c r="B18" s="296">
        <f>'Open Int.'!B22</f>
        <v>1276800</v>
      </c>
      <c r="C18" s="299">
        <f>'Open Int.'!R22</f>
        <v>12.874305</v>
      </c>
      <c r="D18" s="185">
        <f t="shared" si="0"/>
        <v>0.12241563790742893</v>
      </c>
      <c r="E18" s="305">
        <f>'Open Int.'!B22/'Open Int.'!K22</f>
        <v>0.986784140969163</v>
      </c>
      <c r="F18" s="289">
        <f>'Open Int.'!E22/'Open Int.'!K22</f>
        <v>0.013215859030837005</v>
      </c>
      <c r="G18" s="306">
        <f>'Open Int.'!H22/'Open Int.'!K22</f>
        <v>0</v>
      </c>
      <c r="H18" s="190">
        <v>10430040</v>
      </c>
      <c r="I18" s="290">
        <v>2084300</v>
      </c>
      <c r="J18" s="315">
        <v>2084300</v>
      </c>
      <c r="K18" s="126"/>
    </row>
    <row r="19" spans="1:11" s="8" customFormat="1" ht="15">
      <c r="A19" s="239" t="s">
        <v>180</v>
      </c>
      <c r="B19" s="296">
        <f>'Open Int.'!B23</f>
        <v>1523250</v>
      </c>
      <c r="C19" s="299">
        <f>'Open Int.'!R23</f>
        <v>7.25058</v>
      </c>
      <c r="D19" s="185">
        <f t="shared" si="0"/>
        <v>0.1492677867524092</v>
      </c>
      <c r="E19" s="305">
        <f>'Open Int.'!B23/'Open Int.'!K23</f>
        <v>0.9727011494252874</v>
      </c>
      <c r="F19" s="289">
        <f>'Open Int.'!E23/'Open Int.'!K23</f>
        <v>0.027298850574712645</v>
      </c>
      <c r="G19" s="306">
        <f>'Open Int.'!H23/'Open Int.'!K23</f>
        <v>0</v>
      </c>
      <c r="H19" s="190">
        <v>10204814</v>
      </c>
      <c r="I19" s="290">
        <v>2040750</v>
      </c>
      <c r="J19" s="315">
        <v>2040750</v>
      </c>
      <c r="K19" s="126"/>
    </row>
    <row r="20" spans="1:11" s="8" customFormat="1" ht="15">
      <c r="A20" s="239" t="s">
        <v>2</v>
      </c>
      <c r="B20" s="296">
        <f>'Open Int.'!B24</f>
        <v>1136850</v>
      </c>
      <c r="C20" s="299">
        <f>'Open Int.'!R24</f>
        <v>38.53430625</v>
      </c>
      <c r="D20" s="185">
        <f t="shared" si="0"/>
        <v>0.11150606007997717</v>
      </c>
      <c r="E20" s="305">
        <f>'Open Int.'!B24/'Open Int.'!K24</f>
        <v>0.996144578313253</v>
      </c>
      <c r="F20" s="289">
        <f>'Open Int.'!E24/'Open Int.'!K24</f>
        <v>0.0038554216867469878</v>
      </c>
      <c r="G20" s="306">
        <f>'Open Int.'!H24/'Open Int.'!K24</f>
        <v>0</v>
      </c>
      <c r="H20" s="313">
        <v>10195410</v>
      </c>
      <c r="I20" s="292">
        <v>2038850</v>
      </c>
      <c r="J20" s="314">
        <v>1261700</v>
      </c>
      <c r="K20" s="127" t="str">
        <f t="shared" si="1"/>
        <v>Gross Exposure is less then 30%</v>
      </c>
    </row>
    <row r="21" spans="1:11" s="8" customFormat="1" ht="15">
      <c r="A21" s="239" t="s">
        <v>94</v>
      </c>
      <c r="B21" s="296">
        <f>'Open Int.'!B25</f>
        <v>899200</v>
      </c>
      <c r="C21" s="299">
        <f>'Open Int.'!R25</f>
        <v>17.614848</v>
      </c>
      <c r="D21" s="185">
        <f t="shared" si="0"/>
        <v>0.053119720223537614</v>
      </c>
      <c r="E21" s="305">
        <f>'Open Int.'!B25/'Open Int.'!K25</f>
        <v>0.9964539007092199</v>
      </c>
      <c r="F21" s="289">
        <f>'Open Int.'!E25/'Open Int.'!K25</f>
        <v>0.0035460992907801418</v>
      </c>
      <c r="G21" s="306">
        <f>'Open Int.'!H25/'Open Int.'!K25</f>
        <v>0</v>
      </c>
      <c r="H21" s="313">
        <v>16927800</v>
      </c>
      <c r="I21" s="292">
        <v>3384000</v>
      </c>
      <c r="J21" s="314">
        <v>2185600</v>
      </c>
      <c r="K21" s="127" t="str">
        <f t="shared" si="1"/>
        <v>Gross Exposure is less then 30%</v>
      </c>
    </row>
    <row r="22" spans="1:11" s="8" customFormat="1" ht="15">
      <c r="A22" s="239" t="s">
        <v>156</v>
      </c>
      <c r="B22" s="296">
        <f>'Open Int.'!B26</f>
        <v>3843700</v>
      </c>
      <c r="C22" s="299">
        <f>'Open Int.'!R26</f>
        <v>147.555036</v>
      </c>
      <c r="D22" s="185">
        <f t="shared" si="0"/>
        <v>0.3555856278907464</v>
      </c>
      <c r="E22" s="305">
        <f>'Open Int.'!B26/'Open Int.'!K26</f>
        <v>0.9606968345018059</v>
      </c>
      <c r="F22" s="289">
        <f>'Open Int.'!E26/'Open Int.'!K26</f>
        <v>0.03675377097939239</v>
      </c>
      <c r="G22" s="306">
        <f>'Open Int.'!H26/'Open Int.'!K26</f>
        <v>0.0025493945188017845</v>
      </c>
      <c r="H22" s="190">
        <v>10809492</v>
      </c>
      <c r="I22" s="291">
        <v>2161550</v>
      </c>
      <c r="J22" s="315">
        <v>1241850</v>
      </c>
      <c r="K22" s="127" t="str">
        <f t="shared" si="1"/>
        <v>Some sign of build up Gross exposure crosses 30%</v>
      </c>
    </row>
    <row r="23" spans="1:11" s="8" customFormat="1" ht="15">
      <c r="A23" s="239" t="s">
        <v>181</v>
      </c>
      <c r="B23" s="296">
        <f>'Open Int.'!B27</f>
        <v>185900</v>
      </c>
      <c r="C23" s="299">
        <f>'Open Int.'!R27</f>
        <v>4.8633255</v>
      </c>
      <c r="D23" s="185">
        <f t="shared" si="0"/>
        <v>0.05539018947079873</v>
      </c>
      <c r="E23" s="305">
        <f>'Open Int.'!B27/'Open Int.'!K27</f>
        <v>0.9883040935672515</v>
      </c>
      <c r="F23" s="289">
        <f>'Open Int.'!E27/'Open Int.'!K27</f>
        <v>0.011695906432748537</v>
      </c>
      <c r="G23" s="306">
        <f>'Open Int.'!H27/'Open Int.'!K27</f>
        <v>0</v>
      </c>
      <c r="H23" s="318">
        <v>3356190</v>
      </c>
      <c r="I23" s="294">
        <v>671000</v>
      </c>
      <c r="J23" s="315">
        <v>671000</v>
      </c>
      <c r="K23" s="126"/>
    </row>
    <row r="24" spans="1:11" s="8" customFormat="1" ht="15">
      <c r="A24" s="239" t="s">
        <v>182</v>
      </c>
      <c r="B24" s="296">
        <f>'Open Int.'!B28</f>
        <v>3870900</v>
      </c>
      <c r="C24" s="299">
        <f>'Open Int.'!R28</f>
        <v>14.434317</v>
      </c>
      <c r="D24" s="185">
        <f t="shared" si="0"/>
        <v>0.10894371958833915</v>
      </c>
      <c r="E24" s="305">
        <f>'Open Int.'!B28/'Open Int.'!K28</f>
        <v>0.9077669902912622</v>
      </c>
      <c r="F24" s="289">
        <f>'Open Int.'!E28/'Open Int.'!K28</f>
        <v>0.09223300970873786</v>
      </c>
      <c r="G24" s="306">
        <f>'Open Int.'!H28/'Open Int.'!K28</f>
        <v>0</v>
      </c>
      <c r="H24" s="318">
        <v>35531190</v>
      </c>
      <c r="I24" s="294">
        <v>7100100</v>
      </c>
      <c r="J24" s="315">
        <v>7100100</v>
      </c>
      <c r="K24" s="126"/>
    </row>
    <row r="25" spans="1:11" s="8" customFormat="1" ht="15">
      <c r="A25" s="239" t="s">
        <v>157</v>
      </c>
      <c r="B25" s="296">
        <f>'Open Int.'!B29</f>
        <v>68400</v>
      </c>
      <c r="C25" s="299">
        <f>'Open Int.'!R29</f>
        <v>1.205892</v>
      </c>
      <c r="D25" s="185">
        <f t="shared" si="0"/>
        <v>0.05665440811052579</v>
      </c>
      <c r="E25" s="305">
        <f>'Open Int.'!B29/'Open Int.'!K29</f>
        <v>1</v>
      </c>
      <c r="F25" s="289">
        <f>'Open Int.'!E29/'Open Int.'!K29</f>
        <v>0</v>
      </c>
      <c r="G25" s="306">
        <f>'Open Int.'!H29/'Open Int.'!K29</f>
        <v>0</v>
      </c>
      <c r="H25" s="190">
        <v>1207320</v>
      </c>
      <c r="I25" s="291">
        <v>241300</v>
      </c>
      <c r="J25" s="315">
        <v>241300</v>
      </c>
      <c r="K25" s="127" t="str">
        <f t="shared" si="1"/>
        <v>Gross Exposure is less then 30%</v>
      </c>
    </row>
    <row r="26" spans="1:11" s="8" customFormat="1" ht="15">
      <c r="A26" s="239" t="s">
        <v>3</v>
      </c>
      <c r="B26" s="296">
        <f>'Open Int.'!B30</f>
        <v>2069000</v>
      </c>
      <c r="C26" s="299">
        <f>'Open Int.'!R30</f>
        <v>45.40677</v>
      </c>
      <c r="D26" s="185">
        <f t="shared" si="0"/>
        <v>0.028191475301188238</v>
      </c>
      <c r="E26" s="305">
        <f>'Open Int.'!B30/'Open Int.'!K30</f>
        <v>0.9609846725499304</v>
      </c>
      <c r="F26" s="289">
        <f>'Open Int.'!E30/'Open Int.'!K30</f>
        <v>0.034370645610775664</v>
      </c>
      <c r="G26" s="306">
        <f>'Open Int.'!H30/'Open Int.'!K30</f>
        <v>0.004644681839294009</v>
      </c>
      <c r="H26" s="313">
        <v>73390980</v>
      </c>
      <c r="I26" s="292">
        <v>13080000</v>
      </c>
      <c r="J26" s="314">
        <v>6540000</v>
      </c>
      <c r="K26" s="127" t="str">
        <f t="shared" si="1"/>
        <v>Gross Exposure is less then 30%</v>
      </c>
    </row>
    <row r="27" spans="1:11" s="8" customFormat="1" ht="15">
      <c r="A27" s="239" t="s">
        <v>158</v>
      </c>
      <c r="B27" s="296">
        <f>'Open Int.'!B31</f>
        <v>100100</v>
      </c>
      <c r="C27" s="299">
        <f>'Open Int.'!R31</f>
        <v>1.352351</v>
      </c>
      <c r="D27" s="185">
        <f t="shared" si="0"/>
        <v>0.05032300228740919</v>
      </c>
      <c r="E27" s="305">
        <f>'Open Int.'!B31/'Open Int.'!K31</f>
        <v>1</v>
      </c>
      <c r="F27" s="289">
        <f>'Open Int.'!E31/'Open Int.'!K31</f>
        <v>0</v>
      </c>
      <c r="G27" s="306">
        <f>'Open Int.'!H31/'Open Int.'!K31</f>
        <v>0</v>
      </c>
      <c r="H27" s="190">
        <v>1989150</v>
      </c>
      <c r="I27" s="291">
        <v>397800</v>
      </c>
      <c r="J27" s="315">
        <v>397800</v>
      </c>
      <c r="K27" s="127" t="str">
        <f t="shared" si="1"/>
        <v>Gross Exposure is less then 30%</v>
      </c>
    </row>
    <row r="28" spans="1:11" s="8" customFormat="1" ht="15">
      <c r="A28" s="239" t="s">
        <v>242</v>
      </c>
      <c r="B28" s="296">
        <f>'Open Int.'!B32</f>
        <v>237300</v>
      </c>
      <c r="C28" s="299">
        <f>'Open Int.'!R32</f>
        <v>9.696897</v>
      </c>
      <c r="D28" s="185">
        <f t="shared" si="0"/>
        <v>0.020505455591819592</v>
      </c>
      <c r="E28" s="305">
        <f>'Open Int.'!B32/'Open Int.'!K32</f>
        <v>0.9912280701754386</v>
      </c>
      <c r="F28" s="289">
        <f>'Open Int.'!E32/'Open Int.'!K32</f>
        <v>0.008771929824561403</v>
      </c>
      <c r="G28" s="306">
        <f>'Open Int.'!H32/'Open Int.'!K32</f>
        <v>0</v>
      </c>
      <c r="H28" s="190">
        <v>11572530</v>
      </c>
      <c r="I28" s="291">
        <v>2314200</v>
      </c>
      <c r="J28" s="315">
        <v>1365000</v>
      </c>
      <c r="K28" s="127" t="str">
        <f t="shared" si="1"/>
        <v>Gross Exposure is less then 30%</v>
      </c>
    </row>
    <row r="29" spans="1:11" s="8" customFormat="1" ht="15">
      <c r="A29" s="239" t="s">
        <v>183</v>
      </c>
      <c r="B29" s="296">
        <f>'Open Int.'!B33</f>
        <v>469200</v>
      </c>
      <c r="C29" s="299">
        <f>'Open Int.'!R33</f>
        <v>10.437354</v>
      </c>
      <c r="D29" s="185">
        <f t="shared" si="0"/>
        <v>0.1161055640102446</v>
      </c>
      <c r="E29" s="305">
        <f>'Open Int.'!B33/'Open Int.'!K33</f>
        <v>1</v>
      </c>
      <c r="F29" s="289">
        <f>'Open Int.'!E33/'Open Int.'!K33</f>
        <v>0</v>
      </c>
      <c r="G29" s="306">
        <f>'Open Int.'!H33/'Open Int.'!K33</f>
        <v>0</v>
      </c>
      <c r="H29" s="318">
        <v>4041150</v>
      </c>
      <c r="I29" s="294">
        <v>808200</v>
      </c>
      <c r="J29" s="315">
        <v>808200</v>
      </c>
      <c r="K29" s="126"/>
    </row>
    <row r="30" spans="1:11" s="8" customFormat="1" ht="15">
      <c r="A30" s="239" t="s">
        <v>205</v>
      </c>
      <c r="B30" s="296">
        <f>'Open Int.'!B34</f>
        <v>1926600</v>
      </c>
      <c r="C30" s="299">
        <f>'Open Int.'!R34</f>
        <v>34.66113</v>
      </c>
      <c r="D30" s="185">
        <f t="shared" si="0"/>
        <v>0.09928930789281455</v>
      </c>
      <c r="E30" s="305">
        <f>'Open Int.'!B34/'Open Int.'!K34</f>
        <v>0.9941176470588236</v>
      </c>
      <c r="F30" s="289">
        <f>'Open Int.'!E34/'Open Int.'!K34</f>
        <v>0.0058823529411764705</v>
      </c>
      <c r="G30" s="306">
        <f>'Open Int.'!H34/'Open Int.'!K34</f>
        <v>0</v>
      </c>
      <c r="H30" s="190">
        <v>19403902</v>
      </c>
      <c r="I30" s="291">
        <v>3879800</v>
      </c>
      <c r="J30" s="315">
        <v>2682800</v>
      </c>
      <c r="K30" s="127" t="str">
        <f>IF(D30&gt;=80%,"Gross exposure has crossed 80%,Margin double",IF(D30&gt;=60%,"Gross exposure is Substantial as Open interest has crossed 60%",IF(D30&gt;=40%,"Gross exposure is building up andcrpsses 40% mark",IF(D30&gt;=30%,"Some sign of build up Gross exposure crosses 30%","Gross Exposure is less then 30%"))))</f>
        <v>Gross Exposure is less then 30%</v>
      </c>
    </row>
    <row r="31" spans="1:11" s="8" customFormat="1" ht="15">
      <c r="A31" s="239" t="s">
        <v>243</v>
      </c>
      <c r="B31" s="296">
        <f>'Open Int.'!B35</f>
        <v>2653200</v>
      </c>
      <c r="C31" s="299">
        <f>'Open Int.'!R35</f>
        <v>37.622988</v>
      </c>
      <c r="D31" s="185">
        <f t="shared" si="0"/>
        <v>0.0893472919674993</v>
      </c>
      <c r="E31" s="305">
        <f>'Open Int.'!B35/'Open Int.'!K35</f>
        <v>0.9671916010498688</v>
      </c>
      <c r="F31" s="289">
        <f>'Open Int.'!E35/'Open Int.'!K35</f>
        <v>0.031496062992125984</v>
      </c>
      <c r="G31" s="306">
        <f>'Open Int.'!H35/'Open Int.'!K35</f>
        <v>0.0013123359580052493</v>
      </c>
      <c r="H31" s="190">
        <v>29695360</v>
      </c>
      <c r="I31" s="291">
        <v>5936400</v>
      </c>
      <c r="J31" s="315">
        <v>3704400</v>
      </c>
      <c r="K31" s="127" t="str">
        <f t="shared" si="1"/>
        <v>Gross Exposure is less then 30%</v>
      </c>
    </row>
    <row r="32" spans="1:11" s="8" customFormat="1" ht="15">
      <c r="A32" s="239" t="s">
        <v>184</v>
      </c>
      <c r="B32" s="296">
        <f>'Open Int.'!B36</f>
        <v>155250</v>
      </c>
      <c r="C32" s="299">
        <f>'Open Int.'!R36</f>
        <v>21.59707375</v>
      </c>
      <c r="D32" s="185">
        <f t="shared" si="0"/>
        <v>0.1719611882767329</v>
      </c>
      <c r="E32" s="305">
        <f>'Open Int.'!B36/'Open Int.'!K36</f>
        <v>0.9967897271268058</v>
      </c>
      <c r="F32" s="289">
        <f>'Open Int.'!E36/'Open Int.'!K36</f>
        <v>0.0032102728731942215</v>
      </c>
      <c r="G32" s="306">
        <f>'Open Int.'!H36/'Open Int.'!K36</f>
        <v>0</v>
      </c>
      <c r="H32" s="318">
        <v>902820</v>
      </c>
      <c r="I32" s="294">
        <v>180500</v>
      </c>
      <c r="J32" s="315">
        <v>180500</v>
      </c>
      <c r="K32" s="126"/>
    </row>
    <row r="33" spans="1:11" s="8" customFormat="1" ht="15">
      <c r="A33" s="239" t="s">
        <v>216</v>
      </c>
      <c r="B33" s="296">
        <f>'Open Int.'!B37</f>
        <v>616800</v>
      </c>
      <c r="C33" s="299">
        <f>'Open Int.'!R37</f>
        <v>80.331666</v>
      </c>
      <c r="D33" s="185">
        <f t="shared" si="0"/>
        <v>0.0554987890682502</v>
      </c>
      <c r="E33" s="305">
        <f>'Open Int.'!B37/'Open Int.'!K37</f>
        <v>0.9993519118600129</v>
      </c>
      <c r="F33" s="289">
        <f>'Open Int.'!E37/'Open Int.'!K37</f>
        <v>0.0006480881399870382</v>
      </c>
      <c r="G33" s="306">
        <f>'Open Int.'!H37/'Open Int.'!K37</f>
        <v>0</v>
      </c>
      <c r="H33" s="313">
        <v>11113756</v>
      </c>
      <c r="I33" s="292">
        <v>2210400</v>
      </c>
      <c r="J33" s="314">
        <v>1105200</v>
      </c>
      <c r="K33" s="127" t="str">
        <f t="shared" si="1"/>
        <v>Gross Exposure is less then 30%</v>
      </c>
    </row>
    <row r="34" spans="1:11" s="8" customFormat="1" ht="15">
      <c r="A34" s="239" t="s">
        <v>244</v>
      </c>
      <c r="B34" s="296">
        <f>'Open Int.'!B38</f>
        <v>4802400</v>
      </c>
      <c r="C34" s="299">
        <f>'Open Int.'!R38</f>
        <v>32.149248</v>
      </c>
      <c r="D34" s="185">
        <f t="shared" si="0"/>
        <v>0.4751051114657889</v>
      </c>
      <c r="E34" s="305">
        <f>'Open Int.'!B38/'Open Int.'!K38</f>
        <v>0.9799216454456415</v>
      </c>
      <c r="F34" s="289">
        <f>'Open Int.'!E38/'Open Int.'!K38</f>
        <v>0.01909892262487757</v>
      </c>
      <c r="G34" s="306">
        <f>'Open Int.'!H38/'Open Int.'!K38</f>
        <v>0.0009794319294809011</v>
      </c>
      <c r="H34" s="226">
        <v>10108079</v>
      </c>
      <c r="I34" s="193">
        <v>2020800</v>
      </c>
      <c r="J34" s="316">
        <v>2020800</v>
      </c>
      <c r="K34" s="126"/>
    </row>
    <row r="35" spans="1:11" s="8" customFormat="1" ht="15">
      <c r="A35" s="239" t="s">
        <v>185</v>
      </c>
      <c r="B35" s="296">
        <f>'Open Int.'!B39</f>
        <v>15780450</v>
      </c>
      <c r="C35" s="299">
        <f>'Open Int.'!R39</f>
        <v>69.69413425</v>
      </c>
      <c r="D35" s="185">
        <f aca="true" t="shared" si="2" ref="D35:D66">B35/H35</f>
        <v>0.09115364225704123</v>
      </c>
      <c r="E35" s="305">
        <f>'Open Int.'!B39/'Open Int.'!K39</f>
        <v>0.9634356674715419</v>
      </c>
      <c r="F35" s="289">
        <f>'Open Int.'!E39/'Open Int.'!K39</f>
        <v>0.03173508106243532</v>
      </c>
      <c r="G35" s="306">
        <f>'Open Int.'!H39/'Open Int.'!K39</f>
        <v>0.004829251466022766</v>
      </c>
      <c r="H35" s="318">
        <v>173119248</v>
      </c>
      <c r="I35" s="294">
        <v>34623200</v>
      </c>
      <c r="J35" s="315">
        <v>17311600</v>
      </c>
      <c r="K35" s="126"/>
    </row>
    <row r="36" spans="1:11" s="8" customFormat="1" ht="15">
      <c r="A36" s="239" t="s">
        <v>186</v>
      </c>
      <c r="B36" s="296">
        <f>'Open Int.'!B40</f>
        <v>254800</v>
      </c>
      <c r="C36" s="299">
        <f>'Open Int.'!R40</f>
        <v>4.18509</v>
      </c>
      <c r="D36" s="185">
        <f t="shared" si="2"/>
        <v>0.03487320142284852</v>
      </c>
      <c r="E36" s="305">
        <f>'Open Int.'!B40/'Open Int.'!K40</f>
        <v>1</v>
      </c>
      <c r="F36" s="289">
        <f>'Open Int.'!E40/'Open Int.'!K40</f>
        <v>0</v>
      </c>
      <c r="G36" s="306">
        <f>'Open Int.'!H40/'Open Int.'!K40</f>
        <v>0</v>
      </c>
      <c r="H36" s="318">
        <v>7306470</v>
      </c>
      <c r="I36" s="294">
        <v>1461200</v>
      </c>
      <c r="J36" s="315">
        <v>1461200</v>
      </c>
      <c r="K36" s="126"/>
    </row>
    <row r="37" spans="1:11" s="8" customFormat="1" ht="15">
      <c r="A37" s="239" t="s">
        <v>105</v>
      </c>
      <c r="B37" s="296">
        <f>'Open Int.'!B41</f>
        <v>3321000</v>
      </c>
      <c r="C37" s="299">
        <f>'Open Int.'!R41</f>
        <v>83.5974</v>
      </c>
      <c r="D37" s="185">
        <f t="shared" si="2"/>
        <v>0.05667616559884743</v>
      </c>
      <c r="E37" s="305">
        <f>'Open Int.'!B41/'Open Int.'!K41</f>
        <v>0.9796460176991151</v>
      </c>
      <c r="F37" s="289">
        <f>'Open Int.'!E41/'Open Int.'!K41</f>
        <v>0.01991150442477876</v>
      </c>
      <c r="G37" s="306">
        <f>'Open Int.'!H41/'Open Int.'!K41</f>
        <v>0.0004424778761061947</v>
      </c>
      <c r="H37" s="313">
        <v>58596060</v>
      </c>
      <c r="I37" s="292">
        <v>11718000</v>
      </c>
      <c r="J37" s="314">
        <v>5859000</v>
      </c>
      <c r="K37" s="127" t="str">
        <f t="shared" si="1"/>
        <v>Gross Exposure is less then 30%</v>
      </c>
    </row>
    <row r="38" spans="1:11" s="8" customFormat="1" ht="15">
      <c r="A38" s="239" t="s">
        <v>160</v>
      </c>
      <c r="B38" s="296">
        <f>'Open Int.'!B42</f>
        <v>2462400</v>
      </c>
      <c r="C38" s="299">
        <f>'Open Int.'!R42</f>
        <v>57.976182</v>
      </c>
      <c r="D38" s="185">
        <f t="shared" si="2"/>
        <v>0.08966679739433181</v>
      </c>
      <c r="E38" s="305">
        <f>'Open Int.'!B42/'Open Int.'!K42</f>
        <v>0.9764453961456103</v>
      </c>
      <c r="F38" s="289">
        <f>'Open Int.'!E42/'Open Int.'!K42</f>
        <v>0.022483940042826552</v>
      </c>
      <c r="G38" s="306">
        <f>'Open Int.'!H42/'Open Int.'!K42</f>
        <v>0.0010706638115631692</v>
      </c>
      <c r="H38" s="190">
        <v>27461670</v>
      </c>
      <c r="I38" s="291">
        <v>5491800</v>
      </c>
      <c r="J38" s="315">
        <v>2745900</v>
      </c>
      <c r="K38" s="127" t="str">
        <f t="shared" si="1"/>
        <v>Gross Exposure is less then 30%</v>
      </c>
    </row>
    <row r="39" spans="1:11" s="8" customFormat="1" ht="15">
      <c r="A39" s="239" t="s">
        <v>245</v>
      </c>
      <c r="B39" s="296">
        <f>'Open Int.'!B43</f>
        <v>385500</v>
      </c>
      <c r="C39" s="299">
        <f>'Open Int.'!R43</f>
        <v>39.5523</v>
      </c>
      <c r="D39" s="185">
        <f t="shared" si="2"/>
        <v>0.09269077348106151</v>
      </c>
      <c r="E39" s="305">
        <f>'Open Int.'!B43/'Open Int.'!K43</f>
        <v>1</v>
      </c>
      <c r="F39" s="289">
        <f>'Open Int.'!E43/'Open Int.'!K43</f>
        <v>0</v>
      </c>
      <c r="G39" s="306">
        <f>'Open Int.'!H43/'Open Int.'!K43</f>
        <v>0</v>
      </c>
      <c r="H39" s="190">
        <v>4158990</v>
      </c>
      <c r="I39" s="291">
        <v>831600</v>
      </c>
      <c r="J39" s="315">
        <v>442200</v>
      </c>
      <c r="K39" s="127" t="str">
        <f t="shared" si="1"/>
        <v>Gross Exposure is less then 30%</v>
      </c>
    </row>
    <row r="40" spans="1:11" s="8" customFormat="1" ht="15">
      <c r="A40" s="239" t="s">
        <v>187</v>
      </c>
      <c r="B40" s="296">
        <f>'Open Int.'!B44</f>
        <v>4020850</v>
      </c>
      <c r="C40" s="299">
        <f>'Open Int.'!R44</f>
        <v>40.033624</v>
      </c>
      <c r="D40" s="185">
        <f t="shared" si="2"/>
        <v>0.24377800277678413</v>
      </c>
      <c r="E40" s="305">
        <f>'Open Int.'!B44/'Open Int.'!K44</f>
        <v>0.9571629213483146</v>
      </c>
      <c r="F40" s="289">
        <f>'Open Int.'!E44/'Open Int.'!K44</f>
        <v>0.04073033707865169</v>
      </c>
      <c r="G40" s="306">
        <f>'Open Int.'!H44/'Open Int.'!K44</f>
        <v>0.002106741573033708</v>
      </c>
      <c r="H40" s="318">
        <v>16493900</v>
      </c>
      <c r="I40" s="294">
        <v>3298100</v>
      </c>
      <c r="J40" s="315">
        <v>3298100</v>
      </c>
      <c r="K40" s="126"/>
    </row>
    <row r="41" spans="1:11" s="8" customFormat="1" ht="15">
      <c r="A41" s="239" t="s">
        <v>246</v>
      </c>
      <c r="B41" s="296">
        <f>'Open Int.'!B45</f>
        <v>743925</v>
      </c>
      <c r="C41" s="299">
        <f>'Open Int.'!R45</f>
        <v>141.4868945</v>
      </c>
      <c r="D41" s="185">
        <f t="shared" si="2"/>
        <v>0.06566873667624433</v>
      </c>
      <c r="E41" s="305">
        <f>'Open Int.'!B45/'Open Int.'!K45</f>
        <v>0.9997648165569144</v>
      </c>
      <c r="F41" s="289">
        <f>'Open Int.'!E45/'Open Int.'!K45</f>
        <v>0.00023518344308560678</v>
      </c>
      <c r="G41" s="306">
        <f>'Open Int.'!H45/'Open Int.'!K45</f>
        <v>0</v>
      </c>
      <c r="H41" s="313">
        <v>11328450</v>
      </c>
      <c r="I41" s="292">
        <v>1691725</v>
      </c>
      <c r="J41" s="314">
        <v>845775</v>
      </c>
      <c r="K41" s="127" t="str">
        <f t="shared" si="1"/>
        <v>Gross Exposure is less then 30%</v>
      </c>
    </row>
    <row r="42" spans="1:11" s="8" customFormat="1" ht="15">
      <c r="A42" s="239" t="s">
        <v>217</v>
      </c>
      <c r="B42" s="296">
        <f>'Open Int.'!B46</f>
        <v>15670875</v>
      </c>
      <c r="C42" s="299">
        <f>'Open Int.'!R46</f>
        <v>189.249699375</v>
      </c>
      <c r="D42" s="185">
        <f t="shared" si="2"/>
        <v>0.06354593320463411</v>
      </c>
      <c r="E42" s="305">
        <f>'Open Int.'!B46/'Open Int.'!K46</f>
        <v>0.8292949137742851</v>
      </c>
      <c r="F42" s="289">
        <f>'Open Int.'!E46/'Open Int.'!K46</f>
        <v>0.13774285090591573</v>
      </c>
      <c r="G42" s="306">
        <f>'Open Int.'!H46/'Open Int.'!K46</f>
        <v>0.03296223531979917</v>
      </c>
      <c r="H42" s="313">
        <v>246607048</v>
      </c>
      <c r="I42" s="292">
        <v>32323500</v>
      </c>
      <c r="J42" s="314">
        <v>16161750</v>
      </c>
      <c r="K42" s="127" t="str">
        <f t="shared" si="1"/>
        <v>Gross Exposure is less then 30%</v>
      </c>
    </row>
    <row r="43" spans="1:11" s="8" customFormat="1" ht="15">
      <c r="A43" s="239" t="s">
        <v>219</v>
      </c>
      <c r="B43" s="296">
        <f>'Open Int.'!B47</f>
        <v>1158950</v>
      </c>
      <c r="C43" s="299">
        <f>'Open Int.'!R47</f>
        <v>56.60891275</v>
      </c>
      <c r="D43" s="185">
        <f t="shared" si="2"/>
        <v>0.0720166335152158</v>
      </c>
      <c r="E43" s="305">
        <f>'Open Int.'!B47/'Open Int.'!K47</f>
        <v>1</v>
      </c>
      <c r="F43" s="289">
        <f>'Open Int.'!E47/'Open Int.'!K47</f>
        <v>0</v>
      </c>
      <c r="G43" s="306">
        <f>'Open Int.'!H47/'Open Int.'!K47</f>
        <v>0</v>
      </c>
      <c r="H43" s="313">
        <v>16092810</v>
      </c>
      <c r="I43" s="292">
        <v>3218150</v>
      </c>
      <c r="J43" s="314">
        <v>1608750</v>
      </c>
      <c r="K43" s="127" t="str">
        <f t="shared" si="1"/>
        <v>Gross Exposure is less then 30%</v>
      </c>
    </row>
    <row r="44" spans="1:11" s="8" customFormat="1" ht="15">
      <c r="A44" s="239" t="s">
        <v>4</v>
      </c>
      <c r="B44" s="296">
        <f>'Open Int.'!B48</f>
        <v>627600</v>
      </c>
      <c r="C44" s="299">
        <f>'Open Int.'!R48</f>
        <v>73.314525</v>
      </c>
      <c r="D44" s="185">
        <f t="shared" si="2"/>
        <v>0.03718569026381932</v>
      </c>
      <c r="E44" s="305">
        <f>'Open Int.'!B48/'Open Int.'!K48</f>
        <v>0.9985680190930788</v>
      </c>
      <c r="F44" s="289">
        <f>'Open Int.'!E48/'Open Int.'!K48</f>
        <v>0.001431980906921241</v>
      </c>
      <c r="G44" s="306">
        <f>'Open Int.'!H48/'Open Int.'!K48</f>
        <v>0</v>
      </c>
      <c r="H44" s="313">
        <v>16877460</v>
      </c>
      <c r="I44" s="292">
        <v>2670000</v>
      </c>
      <c r="J44" s="314">
        <v>1335000</v>
      </c>
      <c r="K44" s="127" t="str">
        <f t="shared" si="1"/>
        <v>Gross Exposure is less then 30%</v>
      </c>
    </row>
    <row r="45" spans="1:11" s="8" customFormat="1" ht="15">
      <c r="A45" s="239" t="s">
        <v>95</v>
      </c>
      <c r="B45" s="296">
        <f>'Open Int.'!B49</f>
        <v>1282400</v>
      </c>
      <c r="C45" s="299">
        <f>'Open Int.'!R49</f>
        <v>100.342668</v>
      </c>
      <c r="D45" s="185">
        <f t="shared" si="2"/>
        <v>0.0747759898168443</v>
      </c>
      <c r="E45" s="305">
        <f>'Open Int.'!B49/'Open Int.'!K49</f>
        <v>0.9959614787200994</v>
      </c>
      <c r="F45" s="289">
        <f>'Open Int.'!E49/'Open Int.'!K49</f>
        <v>0.003417210313762038</v>
      </c>
      <c r="G45" s="306">
        <f>'Open Int.'!H49/'Open Int.'!K49</f>
        <v>0.0006213109661385523</v>
      </c>
      <c r="H45" s="313">
        <v>17149890</v>
      </c>
      <c r="I45" s="292">
        <v>3429600</v>
      </c>
      <c r="J45" s="314">
        <v>1714800</v>
      </c>
      <c r="K45" s="127" t="str">
        <f t="shared" si="1"/>
        <v>Gross Exposure is less then 30%</v>
      </c>
    </row>
    <row r="46" spans="1:11" s="8" customFormat="1" ht="15">
      <c r="A46" s="239" t="s">
        <v>218</v>
      </c>
      <c r="B46" s="296">
        <f>'Open Int.'!B50</f>
        <v>816400</v>
      </c>
      <c r="C46" s="299">
        <f>'Open Int.'!R50</f>
        <v>61.168744</v>
      </c>
      <c r="D46" s="185">
        <f t="shared" si="2"/>
        <v>0.060282910267514644</v>
      </c>
      <c r="E46" s="305">
        <f>'Open Int.'!B50/'Open Int.'!K50</f>
        <v>0.9985322896281801</v>
      </c>
      <c r="F46" s="289">
        <f>'Open Int.'!E50/'Open Int.'!K50</f>
        <v>0.0014677103718199608</v>
      </c>
      <c r="G46" s="306">
        <f>'Open Int.'!H50/'Open Int.'!K50</f>
        <v>0</v>
      </c>
      <c r="H46" s="313">
        <v>13542810</v>
      </c>
      <c r="I46" s="292">
        <v>2708400</v>
      </c>
      <c r="J46" s="314">
        <v>1354000</v>
      </c>
      <c r="K46" s="127" t="str">
        <f t="shared" si="1"/>
        <v>Gross Exposure is less then 30%</v>
      </c>
    </row>
    <row r="47" spans="1:11" s="8" customFormat="1" ht="15">
      <c r="A47" s="239" t="s">
        <v>5</v>
      </c>
      <c r="B47" s="296">
        <f>'Open Int.'!B51</f>
        <v>16795350</v>
      </c>
      <c r="C47" s="299">
        <f>'Open Int.'!R51</f>
        <v>302.9618922</v>
      </c>
      <c r="D47" s="185">
        <f t="shared" si="2"/>
        <v>0.09905039805694238</v>
      </c>
      <c r="E47" s="305">
        <f>'Open Int.'!B51/'Open Int.'!K51</f>
        <v>0.9346706905734067</v>
      </c>
      <c r="F47" s="289">
        <f>'Open Int.'!E51/'Open Int.'!K51</f>
        <v>0.06009231315462454</v>
      </c>
      <c r="G47" s="306">
        <f>'Open Int.'!H51/'Open Int.'!K51</f>
        <v>0.0052369962719687555</v>
      </c>
      <c r="H47" s="313">
        <v>169563680</v>
      </c>
      <c r="I47" s="292">
        <v>16891050</v>
      </c>
      <c r="J47" s="314">
        <v>8445525</v>
      </c>
      <c r="K47" s="127" t="str">
        <f t="shared" si="1"/>
        <v>Gross Exposure is less then 30%</v>
      </c>
    </row>
    <row r="48" spans="1:11" s="8" customFormat="1" ht="15">
      <c r="A48" s="239" t="s">
        <v>220</v>
      </c>
      <c r="B48" s="296">
        <f>'Open Int.'!B52</f>
        <v>7808000</v>
      </c>
      <c r="C48" s="299">
        <f>'Open Int.'!R52</f>
        <v>215.30866</v>
      </c>
      <c r="D48" s="185">
        <f t="shared" si="2"/>
        <v>0.08239561884934855</v>
      </c>
      <c r="E48" s="305">
        <f>'Open Int.'!B52/'Open Int.'!K52</f>
        <v>0.8620004415985869</v>
      </c>
      <c r="F48" s="289">
        <f>'Open Int.'!E52/'Open Int.'!K52</f>
        <v>0.0967100905277103</v>
      </c>
      <c r="G48" s="306">
        <f>'Open Int.'!H52/'Open Int.'!K52</f>
        <v>0.0412894678737028</v>
      </c>
      <c r="H48" s="313">
        <v>94762320</v>
      </c>
      <c r="I48" s="292">
        <v>12850000</v>
      </c>
      <c r="J48" s="314">
        <v>6424000</v>
      </c>
      <c r="K48" s="127" t="str">
        <f t="shared" si="1"/>
        <v>Gross Exposure is less then 30%</v>
      </c>
    </row>
    <row r="49" spans="1:11" s="8" customFormat="1" ht="15">
      <c r="A49" s="239" t="s">
        <v>221</v>
      </c>
      <c r="B49" s="296">
        <f>'Open Int.'!B53</f>
        <v>1989000</v>
      </c>
      <c r="C49" s="299">
        <f>'Open Int.'!R53</f>
        <v>45.4214735</v>
      </c>
      <c r="D49" s="185">
        <f t="shared" si="2"/>
        <v>0.22148283257501353</v>
      </c>
      <c r="E49" s="305">
        <f>'Open Int.'!B53/'Open Int.'!K53</f>
        <v>0.9804549823774431</v>
      </c>
      <c r="F49" s="289">
        <f>'Open Int.'!E53/'Open Int.'!K53</f>
        <v>0.019224607497596923</v>
      </c>
      <c r="G49" s="306">
        <f>'Open Int.'!H53/'Open Int.'!K53</f>
        <v>0.0003204101249599487</v>
      </c>
      <c r="H49" s="313">
        <v>8980380</v>
      </c>
      <c r="I49" s="292">
        <v>1795950</v>
      </c>
      <c r="J49" s="314">
        <v>1629550</v>
      </c>
      <c r="K49" s="127" t="str">
        <f t="shared" si="1"/>
        <v>Gross Exposure is less then 30%</v>
      </c>
    </row>
    <row r="50" spans="1:11" s="8" customFormat="1" ht="15">
      <c r="A50" s="239" t="s">
        <v>59</v>
      </c>
      <c r="B50" s="296">
        <f>'Open Int.'!B54</f>
        <v>358200</v>
      </c>
      <c r="C50" s="299">
        <f>'Open Int.'!R54</f>
        <v>40.92659999999999</v>
      </c>
      <c r="D50" s="185">
        <f t="shared" si="2"/>
        <v>0.0830452714968319</v>
      </c>
      <c r="E50" s="305">
        <f>'Open Int.'!B54/'Open Int.'!K54</f>
        <v>0.995</v>
      </c>
      <c r="F50" s="289">
        <f>'Open Int.'!E54/'Open Int.'!K54</f>
        <v>0.005</v>
      </c>
      <c r="G50" s="306">
        <f>'Open Int.'!H54/'Open Int.'!K54</f>
        <v>0</v>
      </c>
      <c r="H50" s="313">
        <v>4313310</v>
      </c>
      <c r="I50" s="292">
        <v>862200</v>
      </c>
      <c r="J50" s="319">
        <v>442200</v>
      </c>
      <c r="K50" s="127" t="str">
        <f t="shared" si="1"/>
        <v>Gross Exposure is less then 30%</v>
      </c>
    </row>
    <row r="51" spans="1:11" s="8" customFormat="1" ht="15">
      <c r="A51" s="239" t="s">
        <v>222</v>
      </c>
      <c r="B51" s="296">
        <f>'Open Int.'!B55</f>
        <v>3295600</v>
      </c>
      <c r="C51" s="299">
        <f>'Open Int.'!R55</f>
        <v>169.3585985</v>
      </c>
      <c r="D51" s="185">
        <f t="shared" si="2"/>
        <v>0.09381275877430824</v>
      </c>
      <c r="E51" s="305">
        <f>'Open Int.'!B55/'Open Int.'!K55</f>
        <v>0.9709218395545474</v>
      </c>
      <c r="F51" s="289">
        <f>'Open Int.'!E55/'Open Int.'!K55</f>
        <v>0.02660342338626521</v>
      </c>
      <c r="G51" s="306">
        <f>'Open Int.'!H55/'Open Int.'!K55</f>
        <v>0.002474737059187461</v>
      </c>
      <c r="H51" s="313">
        <v>35129550</v>
      </c>
      <c r="I51" s="292">
        <v>5581100</v>
      </c>
      <c r="J51" s="314">
        <v>2790200</v>
      </c>
      <c r="K51" s="127" t="str">
        <f t="shared" si="1"/>
        <v>Gross Exposure is less then 30%</v>
      </c>
    </row>
    <row r="52" spans="1:11" s="8" customFormat="1" ht="15">
      <c r="A52" s="239" t="s">
        <v>162</v>
      </c>
      <c r="B52" s="296">
        <f>'Open Int.'!B56</f>
        <v>12427200</v>
      </c>
      <c r="C52" s="299">
        <f>'Open Int.'!R56</f>
        <v>77.606784</v>
      </c>
      <c r="D52" s="185">
        <f t="shared" si="2"/>
        <v>0.18167539236399638</v>
      </c>
      <c r="E52" s="305">
        <f>'Open Int.'!B56/'Open Int.'!K56</f>
        <v>0.8839194264254011</v>
      </c>
      <c r="F52" s="289">
        <f>'Open Int.'!E56/'Open Int.'!K56</f>
        <v>0.11078866507340389</v>
      </c>
      <c r="G52" s="306">
        <f>'Open Int.'!H56/'Open Int.'!K56</f>
        <v>0.005291908501194947</v>
      </c>
      <c r="H52" s="190">
        <v>68403320</v>
      </c>
      <c r="I52" s="291">
        <v>13680000</v>
      </c>
      <c r="J52" s="315">
        <v>7096800</v>
      </c>
      <c r="K52" s="127" t="str">
        <f t="shared" si="1"/>
        <v>Gross Exposure is less then 30%</v>
      </c>
    </row>
    <row r="53" spans="1:11" s="8" customFormat="1" ht="15">
      <c r="A53" s="239" t="s">
        <v>206</v>
      </c>
      <c r="B53" s="296">
        <f>'Open Int.'!B57</f>
        <v>11375200</v>
      </c>
      <c r="C53" s="299">
        <f>'Open Int.'!R57</f>
        <v>68.047945</v>
      </c>
      <c r="D53" s="185">
        <f t="shared" si="2"/>
        <v>0.1426154754440529</v>
      </c>
      <c r="E53" s="305">
        <f>'Open Int.'!B57/'Open Int.'!K57</f>
        <v>0.8884792626728111</v>
      </c>
      <c r="F53" s="289">
        <f>'Open Int.'!E57/'Open Int.'!K57</f>
        <v>0.10829493087557604</v>
      </c>
      <c r="G53" s="306">
        <f>'Open Int.'!H57/'Open Int.'!K57</f>
        <v>0.0032258064516129032</v>
      </c>
      <c r="H53" s="190">
        <v>79761330</v>
      </c>
      <c r="I53" s="291">
        <v>15947700</v>
      </c>
      <c r="J53" s="315">
        <v>9086000</v>
      </c>
      <c r="K53" s="127"/>
    </row>
    <row r="54" spans="1:11" s="8" customFormat="1" ht="15">
      <c r="A54" s="239" t="s">
        <v>197</v>
      </c>
      <c r="B54" s="296">
        <f>'Open Int.'!B58</f>
        <v>48604500</v>
      </c>
      <c r="C54" s="299">
        <f>'Open Int.'!R58</f>
        <v>51.484545</v>
      </c>
      <c r="D54" s="185">
        <f t="shared" si="2"/>
        <v>0.38050997896021604</v>
      </c>
      <c r="E54" s="305">
        <f>'Open Int.'!B58/'Open Int.'!K58</f>
        <v>0.811891607471718</v>
      </c>
      <c r="F54" s="289">
        <f>'Open Int.'!E58/'Open Int.'!K58</f>
        <v>0.15574848724019993</v>
      </c>
      <c r="G54" s="306">
        <f>'Open Int.'!H58/'Open Int.'!K58</f>
        <v>0.03235990528808208</v>
      </c>
      <c r="H54" s="226">
        <v>127735152</v>
      </c>
      <c r="I54" s="193">
        <v>25546500</v>
      </c>
      <c r="J54" s="316">
        <v>25546500</v>
      </c>
      <c r="K54" s="126"/>
    </row>
    <row r="55" spans="1:11" s="8" customFormat="1" ht="15">
      <c r="A55" s="239" t="s">
        <v>163</v>
      </c>
      <c r="B55" s="296">
        <f>'Open Int.'!B59</f>
        <v>724850</v>
      </c>
      <c r="C55" s="299">
        <f>'Open Int.'!R59</f>
        <v>82.86506549999999</v>
      </c>
      <c r="D55" s="185">
        <f t="shared" si="2"/>
        <v>0.09043528209919148</v>
      </c>
      <c r="E55" s="305">
        <f>'Open Int.'!B59/'Open Int.'!K59</f>
        <v>0.9990352146647371</v>
      </c>
      <c r="F55" s="289">
        <f>'Open Int.'!E59/'Open Int.'!K59</f>
        <v>0.000964785335262904</v>
      </c>
      <c r="G55" s="306">
        <f>'Open Int.'!H59/'Open Int.'!K59</f>
        <v>0</v>
      </c>
      <c r="H55" s="190">
        <v>8015124</v>
      </c>
      <c r="I55" s="291">
        <v>1603000</v>
      </c>
      <c r="J55" s="315">
        <v>801500</v>
      </c>
      <c r="K55" s="127" t="str">
        <f t="shared" si="1"/>
        <v>Gross Exposure is less then 30%</v>
      </c>
    </row>
    <row r="56" spans="1:11" s="8" customFormat="1" ht="15">
      <c r="A56" s="239" t="s">
        <v>198</v>
      </c>
      <c r="B56" s="296">
        <f>'Open Int.'!B60</f>
        <v>6800500</v>
      </c>
      <c r="C56" s="299">
        <f>'Open Int.'!R60</f>
        <v>133.526295</v>
      </c>
      <c r="D56" s="185">
        <f t="shared" si="2"/>
        <v>0.258528877358166</v>
      </c>
      <c r="E56" s="305">
        <f>'Open Int.'!B60/'Open Int.'!K60</f>
        <v>0.8377992140050018</v>
      </c>
      <c r="F56" s="289">
        <f>'Open Int.'!E60/'Open Int.'!K60</f>
        <v>0.12468738835298321</v>
      </c>
      <c r="G56" s="306">
        <f>'Open Int.'!H60/'Open Int.'!K60</f>
        <v>0.03751339764201501</v>
      </c>
      <c r="H56" s="226">
        <v>26304605</v>
      </c>
      <c r="I56" s="193">
        <v>5260600</v>
      </c>
      <c r="J56" s="316">
        <v>3105900</v>
      </c>
      <c r="K56" s="126"/>
    </row>
    <row r="57" spans="1:11" s="8" customFormat="1" ht="15">
      <c r="A57" s="239" t="s">
        <v>188</v>
      </c>
      <c r="B57" s="296">
        <f>'Open Int.'!B61</f>
        <v>7230300</v>
      </c>
      <c r="C57" s="299">
        <f>'Open Int.'!R61</f>
        <v>23.751804999999997</v>
      </c>
      <c r="D57" s="185">
        <f t="shared" si="2"/>
        <v>0.18137631062778434</v>
      </c>
      <c r="E57" s="305">
        <f>'Open Int.'!B61/'Open Int.'!K61</f>
        <v>0.9832460732984293</v>
      </c>
      <c r="F57" s="289">
        <f>'Open Int.'!E61/'Open Int.'!K61</f>
        <v>0.016753926701570682</v>
      </c>
      <c r="G57" s="306">
        <f>'Open Int.'!H61/'Open Int.'!K61</f>
        <v>0</v>
      </c>
      <c r="H57" s="318">
        <v>39863530</v>
      </c>
      <c r="I57" s="294">
        <v>7969500</v>
      </c>
      <c r="J57" s="315">
        <v>7969500</v>
      </c>
      <c r="K57" s="126"/>
    </row>
    <row r="58" spans="1:11" s="8" customFormat="1" ht="15">
      <c r="A58" s="239" t="s">
        <v>223</v>
      </c>
      <c r="B58" s="296">
        <f>'Open Int.'!B62</f>
        <v>989300</v>
      </c>
      <c r="C58" s="299">
        <f>'Open Int.'!R62</f>
        <v>365.98635</v>
      </c>
      <c r="D58" s="185">
        <f t="shared" si="2"/>
        <v>0.03884131714192609</v>
      </c>
      <c r="E58" s="305">
        <f>'Open Int.'!B62/'Open Int.'!K62</f>
        <v>0.8393144990243488</v>
      </c>
      <c r="F58" s="289">
        <f>'Open Int.'!E62/'Open Int.'!K62</f>
        <v>0.14125731738355815</v>
      </c>
      <c r="G58" s="306">
        <f>'Open Int.'!H62/'Open Int.'!K62</f>
        <v>0.019428183592092984</v>
      </c>
      <c r="H58" s="313">
        <v>25470300</v>
      </c>
      <c r="I58" s="292">
        <v>1030900</v>
      </c>
      <c r="J58" s="314">
        <v>515400</v>
      </c>
      <c r="K58" s="127" t="str">
        <f t="shared" si="1"/>
        <v>Gross Exposure is less then 30%</v>
      </c>
    </row>
    <row r="59" spans="1:11" s="8" customFormat="1" ht="15">
      <c r="A59" s="239" t="s">
        <v>164</v>
      </c>
      <c r="B59" s="296">
        <f>'Open Int.'!B63</f>
        <v>772900</v>
      </c>
      <c r="C59" s="299">
        <f>'Open Int.'!R63</f>
        <v>6.447313499999999</v>
      </c>
      <c r="D59" s="185">
        <f t="shared" si="2"/>
        <v>0.039905041593351676</v>
      </c>
      <c r="E59" s="305">
        <f>'Open Int.'!B63/'Open Int.'!K63</f>
        <v>0.9961977186311787</v>
      </c>
      <c r="F59" s="289">
        <f>'Open Int.'!E63/'Open Int.'!K63</f>
        <v>0.0038022813688212928</v>
      </c>
      <c r="G59" s="306">
        <f>'Open Int.'!H63/'Open Int.'!K63</f>
        <v>0</v>
      </c>
      <c r="H59" s="190">
        <v>19368480</v>
      </c>
      <c r="I59" s="291">
        <v>3873350</v>
      </c>
      <c r="J59" s="315">
        <v>3873350</v>
      </c>
      <c r="K59" s="127" t="str">
        <f t="shared" si="1"/>
        <v>Gross Exposure is less then 30%</v>
      </c>
    </row>
    <row r="60" spans="1:11" s="8" customFormat="1" ht="15">
      <c r="A60" s="239" t="s">
        <v>106</v>
      </c>
      <c r="B60" s="296">
        <f>'Open Int.'!B64</f>
        <v>418800</v>
      </c>
      <c r="C60" s="299">
        <f>'Open Int.'!R64</f>
        <v>17.157</v>
      </c>
      <c r="D60" s="185">
        <f t="shared" si="2"/>
        <v>0.06298814685803752</v>
      </c>
      <c r="E60" s="305">
        <f>'Open Int.'!B64/'Open Int.'!K64</f>
        <v>0.9971428571428571</v>
      </c>
      <c r="F60" s="289">
        <f>'Open Int.'!E64/'Open Int.'!K64</f>
        <v>0.002857142857142857</v>
      </c>
      <c r="G60" s="306">
        <f>'Open Int.'!H64/'Open Int.'!K64</f>
        <v>0</v>
      </c>
      <c r="H60" s="313">
        <v>6648870</v>
      </c>
      <c r="I60" s="292">
        <v>1329600</v>
      </c>
      <c r="J60" s="314">
        <v>1099800</v>
      </c>
      <c r="K60" s="127" t="str">
        <f t="shared" si="1"/>
        <v>Gross Exposure is less then 30%</v>
      </c>
    </row>
    <row r="61" spans="1:11" s="8" customFormat="1" ht="15">
      <c r="A61" s="239" t="s">
        <v>50</v>
      </c>
      <c r="B61" s="296">
        <f>'Open Int.'!B65</f>
        <v>12575200</v>
      </c>
      <c r="C61" s="299">
        <f>'Open Int.'!R65</f>
        <v>343.035264</v>
      </c>
      <c r="D61" s="185">
        <f t="shared" si="2"/>
        <v>0.4693001068419807</v>
      </c>
      <c r="E61" s="305">
        <f>'Open Int.'!B65/'Open Int.'!K65</f>
        <v>0.9149991996158156</v>
      </c>
      <c r="F61" s="289">
        <f>'Open Int.'!E65/'Open Int.'!K65</f>
        <v>0.07011365455418601</v>
      </c>
      <c r="G61" s="306">
        <f>'Open Int.'!H65/'Open Int.'!K65</f>
        <v>0.014887145829998399</v>
      </c>
      <c r="H61" s="313">
        <v>26795647</v>
      </c>
      <c r="I61" s="292">
        <v>5357000</v>
      </c>
      <c r="J61" s="314">
        <v>2677400</v>
      </c>
      <c r="K61" s="127" t="str">
        <f t="shared" si="1"/>
        <v>Gross exposure is building up andcrpsses 40% mark</v>
      </c>
    </row>
    <row r="62" spans="1:11" s="8" customFormat="1" ht="15">
      <c r="A62" s="239" t="s">
        <v>6</v>
      </c>
      <c r="B62" s="296">
        <f>'Open Int.'!B66</f>
        <v>10255500</v>
      </c>
      <c r="C62" s="299">
        <f>'Open Int.'!R66</f>
        <v>210.619035</v>
      </c>
      <c r="D62" s="185">
        <f t="shared" si="2"/>
        <v>0.04290920520127097</v>
      </c>
      <c r="E62" s="305">
        <f>'Open Int.'!B66/'Open Int.'!K66</f>
        <v>0.852600074822297</v>
      </c>
      <c r="F62" s="289">
        <f>'Open Int.'!E66/'Open Int.'!K66</f>
        <v>0.132996632996633</v>
      </c>
      <c r="G62" s="306">
        <f>'Open Int.'!H66/'Open Int.'!K66</f>
        <v>0.01440329218106996</v>
      </c>
      <c r="H62" s="313">
        <v>239004660</v>
      </c>
      <c r="I62" s="292">
        <v>18137250</v>
      </c>
      <c r="J62" s="314">
        <v>9067500</v>
      </c>
      <c r="K62" s="127" t="str">
        <f t="shared" si="1"/>
        <v>Gross Exposure is less then 30%</v>
      </c>
    </row>
    <row r="63" spans="1:11" s="8" customFormat="1" ht="15">
      <c r="A63" s="239" t="s">
        <v>199</v>
      </c>
      <c r="B63" s="296">
        <f>'Open Int.'!B67</f>
        <v>772400</v>
      </c>
      <c r="C63" s="299">
        <f>'Open Int.'!R67</f>
        <v>18.14364</v>
      </c>
      <c r="D63" s="185">
        <f t="shared" si="2"/>
        <v>0.04145446567211729</v>
      </c>
      <c r="E63" s="305">
        <f>'Open Int.'!B67/'Open Int.'!K67</f>
        <v>0.967434869739479</v>
      </c>
      <c r="F63" s="289">
        <f>'Open Int.'!E67/'Open Int.'!K67</f>
        <v>0.03156312625250501</v>
      </c>
      <c r="G63" s="306">
        <f>'Open Int.'!H67/'Open Int.'!K67</f>
        <v>0.001002004008016032</v>
      </c>
      <c r="H63" s="226">
        <v>18632492</v>
      </c>
      <c r="I63" s="193">
        <v>3726000</v>
      </c>
      <c r="J63" s="316">
        <v>2106000</v>
      </c>
      <c r="K63" s="126"/>
    </row>
    <row r="64" spans="1:11" s="8" customFormat="1" ht="15">
      <c r="A64" s="239" t="s">
        <v>189</v>
      </c>
      <c r="B64" s="296">
        <f>'Open Int.'!B68</f>
        <v>48000</v>
      </c>
      <c r="C64" s="299">
        <f>'Open Int.'!R68</f>
        <v>1.75104</v>
      </c>
      <c r="D64" s="185">
        <f t="shared" si="2"/>
        <v>0.03935555282253105</v>
      </c>
      <c r="E64" s="305">
        <f>'Open Int.'!B68/'Open Int.'!K68</f>
        <v>1</v>
      </c>
      <c r="F64" s="289">
        <f>'Open Int.'!E68/'Open Int.'!K68</f>
        <v>0</v>
      </c>
      <c r="G64" s="306">
        <f>'Open Int.'!H68/'Open Int.'!K68</f>
        <v>0</v>
      </c>
      <c r="H64" s="318">
        <v>1219650</v>
      </c>
      <c r="I64" s="294">
        <v>243600</v>
      </c>
      <c r="J64" s="315">
        <v>243600</v>
      </c>
      <c r="K64" s="126"/>
    </row>
    <row r="65" spans="1:11" s="8" customFormat="1" ht="15">
      <c r="A65" s="239" t="s">
        <v>150</v>
      </c>
      <c r="B65" s="296">
        <f>'Open Int.'!B69</f>
        <v>1110800</v>
      </c>
      <c r="C65" s="299">
        <f>'Open Int.'!R69</f>
        <v>61.97092</v>
      </c>
      <c r="D65" s="185">
        <f t="shared" si="2"/>
        <v>0.32166799391877215</v>
      </c>
      <c r="E65" s="305">
        <f>'Open Int.'!B69/'Open Int.'!K69</f>
        <v>0.993915533285612</v>
      </c>
      <c r="F65" s="289">
        <f>'Open Int.'!E69/'Open Int.'!K69</f>
        <v>0.006084466714387974</v>
      </c>
      <c r="G65" s="306">
        <f>'Open Int.'!H69/'Open Int.'!K69</f>
        <v>0</v>
      </c>
      <c r="H65" s="313">
        <v>3453250</v>
      </c>
      <c r="I65" s="292">
        <v>690600</v>
      </c>
      <c r="J65" s="314">
        <v>676800</v>
      </c>
      <c r="K65" s="127" t="str">
        <f t="shared" si="1"/>
        <v>Some sign of build up Gross exposure crosses 30%</v>
      </c>
    </row>
    <row r="66" spans="1:11" s="8" customFormat="1" ht="15">
      <c r="A66" s="239" t="s">
        <v>165</v>
      </c>
      <c r="B66" s="296">
        <f>'Open Int.'!B70</f>
        <v>256500</v>
      </c>
      <c r="C66" s="299">
        <f>'Open Int.'!R70</f>
        <v>38.5378425</v>
      </c>
      <c r="D66" s="185">
        <f t="shared" si="2"/>
        <v>0.14948336451212477</v>
      </c>
      <c r="E66" s="305">
        <f>'Open Int.'!B70/'Open Int.'!K70</f>
        <v>1</v>
      </c>
      <c r="F66" s="289">
        <f>'Open Int.'!E70/'Open Int.'!K70</f>
        <v>0</v>
      </c>
      <c r="G66" s="306">
        <f>'Open Int.'!H70/'Open Int.'!K70</f>
        <v>0</v>
      </c>
      <c r="H66" s="190">
        <v>1715910</v>
      </c>
      <c r="I66" s="291">
        <v>343000</v>
      </c>
      <c r="J66" s="315">
        <v>276500</v>
      </c>
      <c r="K66" s="127" t="str">
        <f t="shared" si="1"/>
        <v>Gross Exposure is less then 30%</v>
      </c>
    </row>
    <row r="67" spans="1:11" s="8" customFormat="1" ht="15">
      <c r="A67" s="239" t="s">
        <v>151</v>
      </c>
      <c r="B67" s="296">
        <f>'Open Int.'!B71</f>
        <v>18062500</v>
      </c>
      <c r="C67" s="299">
        <f>'Open Int.'!R71</f>
        <v>47.86721875</v>
      </c>
      <c r="D67" s="185">
        <f aca="true" t="shared" si="3" ref="D67:D99">B67/H67</f>
        <v>0.5017361111111112</v>
      </c>
      <c r="E67" s="305">
        <f>'Open Int.'!B71/'Open Int.'!K71</f>
        <v>0.9301577084003863</v>
      </c>
      <c r="F67" s="289">
        <f>'Open Int.'!E71/'Open Int.'!K71</f>
        <v>0.0663018989378822</v>
      </c>
      <c r="G67" s="306">
        <f>'Open Int.'!H71/'Open Int.'!K71</f>
        <v>0.003540392661731574</v>
      </c>
      <c r="H67" s="313">
        <v>36000000</v>
      </c>
      <c r="I67" s="292">
        <v>7200000</v>
      </c>
      <c r="J67" s="314">
        <v>7200000</v>
      </c>
      <c r="K67" s="127" t="str">
        <f t="shared" si="1"/>
        <v>Gross exposure is building up andcrpsses 40% mark</v>
      </c>
    </row>
    <row r="68" spans="1:11" s="8" customFormat="1" ht="15">
      <c r="A68" s="239" t="s">
        <v>190</v>
      </c>
      <c r="B68" s="296">
        <f>'Open Int.'!B72</f>
        <v>5192000</v>
      </c>
      <c r="C68" s="299">
        <f>'Open Int.'!R72</f>
        <v>51.24055</v>
      </c>
      <c r="D68" s="185">
        <f t="shared" si="3"/>
        <v>0.3346347911129971</v>
      </c>
      <c r="E68" s="305">
        <f>'Open Int.'!B72/'Open Int.'!K72</f>
        <v>0.9904616558565433</v>
      </c>
      <c r="F68" s="289">
        <f>'Open Int.'!E72/'Open Int.'!K72</f>
        <v>0.00877527661198016</v>
      </c>
      <c r="G68" s="306">
        <f>'Open Int.'!H72/'Open Int.'!K72</f>
        <v>0.0007630675314765357</v>
      </c>
      <c r="H68" s="318">
        <v>15515422</v>
      </c>
      <c r="I68" s="294">
        <v>3102000</v>
      </c>
      <c r="J68" s="315">
        <v>3102000</v>
      </c>
      <c r="K68" s="126"/>
    </row>
    <row r="69" spans="1:11" s="8" customFormat="1" ht="15">
      <c r="A69" s="239" t="s">
        <v>200</v>
      </c>
      <c r="B69" s="296">
        <f>'Open Int.'!B73</f>
        <v>1307500</v>
      </c>
      <c r="C69" s="299">
        <f>'Open Int.'!R73</f>
        <v>12.088425</v>
      </c>
      <c r="D69" s="185">
        <f t="shared" si="3"/>
        <v>0.053912925944586416</v>
      </c>
      <c r="E69" s="305">
        <f>'Open Int.'!B73/'Open Int.'!K73</f>
        <v>0.9794007490636704</v>
      </c>
      <c r="F69" s="289">
        <f>'Open Int.'!E73/'Open Int.'!K73</f>
        <v>0.020599250936329586</v>
      </c>
      <c r="G69" s="306">
        <f>'Open Int.'!H73/'Open Int.'!K73</f>
        <v>0</v>
      </c>
      <c r="H69" s="226">
        <v>24252069</v>
      </c>
      <c r="I69" s="193">
        <v>4850000</v>
      </c>
      <c r="J69" s="316">
        <v>4850000</v>
      </c>
      <c r="K69" s="126"/>
    </row>
    <row r="70" spans="1:11" s="8" customFormat="1" ht="15">
      <c r="A70" s="239" t="s">
        <v>166</v>
      </c>
      <c r="B70" s="296">
        <f>'Open Int.'!B74</f>
        <v>1197650</v>
      </c>
      <c r="C70" s="299">
        <f>'Open Int.'!R74</f>
        <v>18.7733975</v>
      </c>
      <c r="D70" s="185">
        <f t="shared" si="3"/>
        <v>0.14993715321595258</v>
      </c>
      <c r="E70" s="305">
        <f>'Open Int.'!B74/'Open Int.'!K74</f>
        <v>0.9853146853146854</v>
      </c>
      <c r="F70" s="289">
        <f>'Open Int.'!E74/'Open Int.'!K74</f>
        <v>0.014685314685314685</v>
      </c>
      <c r="G70" s="306">
        <f>'Open Int.'!H74/'Open Int.'!K74</f>
        <v>0</v>
      </c>
      <c r="H70" s="190">
        <v>7987680</v>
      </c>
      <c r="I70" s="291">
        <v>1597150</v>
      </c>
      <c r="J70" s="315">
        <v>1597150</v>
      </c>
      <c r="K70" s="127" t="str">
        <f t="shared" si="1"/>
        <v>Gross Exposure is less then 30%</v>
      </c>
    </row>
    <row r="71" spans="1:11" s="8" customFormat="1" ht="15">
      <c r="A71" s="239" t="s">
        <v>7</v>
      </c>
      <c r="B71" s="296">
        <f>'Open Int.'!B75</f>
        <v>1106250</v>
      </c>
      <c r="C71" s="299">
        <f>'Open Int.'!R75</f>
        <v>67.99888125</v>
      </c>
      <c r="D71" s="185">
        <f t="shared" si="3"/>
        <v>0.03653250773993808</v>
      </c>
      <c r="E71" s="305">
        <f>'Open Int.'!B75/'Open Int.'!K75</f>
        <v>0.9735973597359736</v>
      </c>
      <c r="F71" s="289">
        <f>'Open Int.'!E75/'Open Int.'!K75</f>
        <v>0.0242024202420242</v>
      </c>
      <c r="G71" s="306">
        <f>'Open Int.'!H75/'Open Int.'!K75</f>
        <v>0.0022002200220022</v>
      </c>
      <c r="H71" s="313">
        <v>30281250</v>
      </c>
      <c r="I71" s="292">
        <v>4910000</v>
      </c>
      <c r="J71" s="314">
        <v>2455000</v>
      </c>
      <c r="K71" s="127" t="str">
        <f t="shared" si="1"/>
        <v>Gross Exposure is less then 30%</v>
      </c>
    </row>
    <row r="72" spans="1:11" s="8" customFormat="1" ht="15">
      <c r="A72" s="239" t="s">
        <v>191</v>
      </c>
      <c r="B72" s="296">
        <f>'Open Int.'!B76</f>
        <v>1684800</v>
      </c>
      <c r="C72" s="299">
        <f>'Open Int.'!R76</f>
        <v>49.465728000000006</v>
      </c>
      <c r="D72" s="185">
        <f t="shared" si="3"/>
        <v>0.2790614471840434</v>
      </c>
      <c r="E72" s="305">
        <f>'Open Int.'!B76/'Open Int.'!K76</f>
        <v>1</v>
      </c>
      <c r="F72" s="289">
        <f>'Open Int.'!E76/'Open Int.'!K76</f>
        <v>0</v>
      </c>
      <c r="G72" s="306">
        <f>'Open Int.'!H76/'Open Int.'!K76</f>
        <v>0</v>
      </c>
      <c r="H72" s="318">
        <v>6037380</v>
      </c>
      <c r="I72" s="294">
        <v>1207200</v>
      </c>
      <c r="J72" s="315">
        <v>1207200</v>
      </c>
      <c r="K72" s="126"/>
    </row>
    <row r="73" spans="1:11" s="8" customFormat="1" ht="15">
      <c r="A73" s="239" t="s">
        <v>247</v>
      </c>
      <c r="B73" s="296">
        <f>'Open Int.'!B77</f>
        <v>1217600</v>
      </c>
      <c r="C73" s="299">
        <f>'Open Int.'!R77</f>
        <v>98.918504</v>
      </c>
      <c r="D73" s="185">
        <f t="shared" si="3"/>
        <v>0.05933129305672814</v>
      </c>
      <c r="E73" s="305">
        <f>'Open Int.'!B77/'Open Int.'!K77</f>
        <v>0.9614655716993051</v>
      </c>
      <c r="F73" s="289">
        <f>'Open Int.'!E77/'Open Int.'!K77</f>
        <v>0.037271004421983576</v>
      </c>
      <c r="G73" s="306">
        <f>'Open Int.'!H77/'Open Int.'!K77</f>
        <v>0.0012634238787113076</v>
      </c>
      <c r="H73" s="190">
        <v>20522054</v>
      </c>
      <c r="I73" s="291">
        <v>4081600</v>
      </c>
      <c r="J73" s="315">
        <v>2040800</v>
      </c>
      <c r="K73" s="127" t="str">
        <f t="shared" si="1"/>
        <v>Gross Exposure is less then 30%</v>
      </c>
    </row>
    <row r="74" spans="1:11" s="8" customFormat="1" ht="15">
      <c r="A74" s="239" t="s">
        <v>229</v>
      </c>
      <c r="B74" s="296">
        <f>'Open Int.'!B78</f>
        <v>5342500</v>
      </c>
      <c r="C74" s="299">
        <f>'Open Int.'!R78</f>
        <v>139.90784375</v>
      </c>
      <c r="D74" s="185">
        <f t="shared" si="3"/>
        <v>0.3885412159140082</v>
      </c>
      <c r="E74" s="305">
        <f>'Open Int.'!B78/'Open Int.'!K78</f>
        <v>0.99187746576932</v>
      </c>
      <c r="F74" s="289">
        <f>'Open Int.'!E78/'Open Int.'!K78</f>
        <v>0.007890461824089116</v>
      </c>
      <c r="G74" s="306">
        <f>'Open Int.'!H78/'Open Int.'!K78</f>
        <v>0.00023207240659085636</v>
      </c>
      <c r="H74" s="313">
        <v>13750150</v>
      </c>
      <c r="I74" s="292">
        <v>2750000</v>
      </c>
      <c r="J74" s="314">
        <v>2066250</v>
      </c>
      <c r="K74" s="127" t="str">
        <f t="shared" si="1"/>
        <v>Some sign of build up Gross exposure crosses 30%</v>
      </c>
    </row>
    <row r="75" spans="1:11" s="8" customFormat="1" ht="15">
      <c r="A75" s="239" t="s">
        <v>192</v>
      </c>
      <c r="B75" s="296">
        <f>'Open Int.'!B79</f>
        <v>2924800</v>
      </c>
      <c r="C75" s="299">
        <f>'Open Int.'!R79</f>
        <v>40.72283999999999</v>
      </c>
      <c r="D75" s="185">
        <f t="shared" si="3"/>
        <v>0.3827816320307398</v>
      </c>
      <c r="E75" s="305">
        <f>'Open Int.'!B79/'Open Int.'!K79</f>
        <v>0.9907859078590786</v>
      </c>
      <c r="F75" s="289">
        <f>'Open Int.'!E79/'Open Int.'!K79</f>
        <v>0.00921409214092141</v>
      </c>
      <c r="G75" s="306">
        <f>'Open Int.'!H79/'Open Int.'!K79</f>
        <v>0</v>
      </c>
      <c r="H75" s="318">
        <v>7640910</v>
      </c>
      <c r="I75" s="294">
        <v>1528000</v>
      </c>
      <c r="J75" s="315">
        <v>1528000</v>
      </c>
      <c r="K75" s="126"/>
    </row>
    <row r="76" spans="1:11" s="8" customFormat="1" ht="15">
      <c r="A76" s="239" t="s">
        <v>167</v>
      </c>
      <c r="B76" s="296">
        <f>'Open Int.'!B80</f>
        <v>3991650</v>
      </c>
      <c r="C76" s="299">
        <f>'Open Int.'!R80</f>
        <v>14.225938</v>
      </c>
      <c r="D76" s="185">
        <f t="shared" si="3"/>
        <v>0.09959479428852616</v>
      </c>
      <c r="E76" s="305">
        <f>'Open Int.'!B80/'Open Int.'!K80</f>
        <v>0.9792576419213974</v>
      </c>
      <c r="F76" s="289">
        <f>'Open Int.'!E80/'Open Int.'!K80</f>
        <v>0.02074235807860262</v>
      </c>
      <c r="G76" s="306">
        <f>'Open Int.'!H80/'Open Int.'!K80</f>
        <v>0</v>
      </c>
      <c r="H76" s="190">
        <v>40078902</v>
      </c>
      <c r="I76" s="291">
        <v>8014450</v>
      </c>
      <c r="J76" s="315">
        <v>8014450</v>
      </c>
      <c r="K76" s="127" t="str">
        <f t="shared" si="1"/>
        <v>Gross Exposure is less then 30%</v>
      </c>
    </row>
    <row r="77" spans="1:11" s="8" customFormat="1" ht="15">
      <c r="A77" s="239" t="s">
        <v>8</v>
      </c>
      <c r="B77" s="296">
        <f>'Open Int.'!B81</f>
        <v>10321600</v>
      </c>
      <c r="C77" s="299">
        <f>'Open Int.'!R81</f>
        <v>172.0368</v>
      </c>
      <c r="D77" s="185">
        <f t="shared" si="3"/>
        <v>0.18723837402730048</v>
      </c>
      <c r="E77" s="305">
        <f>'Open Int.'!B81/'Open Int.'!K81</f>
        <v>0.8774483133841132</v>
      </c>
      <c r="F77" s="289">
        <f>'Open Int.'!E81/'Open Int.'!K81</f>
        <v>0.10514145810663765</v>
      </c>
      <c r="G77" s="306">
        <f>'Open Int.'!H81/'Open Int.'!K81</f>
        <v>0.017410228509249184</v>
      </c>
      <c r="H77" s="313">
        <v>55125452</v>
      </c>
      <c r="I77" s="292">
        <v>11024000</v>
      </c>
      <c r="J77" s="314">
        <v>5512000</v>
      </c>
      <c r="K77" s="127" t="str">
        <f t="shared" si="1"/>
        <v>Gross Exposure is less then 30%</v>
      </c>
    </row>
    <row r="78" spans="1:11" s="8" customFormat="1" ht="15">
      <c r="A78" s="239" t="s">
        <v>201</v>
      </c>
      <c r="B78" s="296">
        <f>'Open Int.'!B82</f>
        <v>15134000</v>
      </c>
      <c r="C78" s="299">
        <f>'Open Int.'!R82</f>
        <v>18.27357</v>
      </c>
      <c r="D78" s="185">
        <f t="shared" si="3"/>
        <v>0.27287418228348775</v>
      </c>
      <c r="E78" s="305">
        <f>'Open Int.'!B82/'Open Int.'!K82</f>
        <v>0.8985868661679135</v>
      </c>
      <c r="F78" s="289">
        <f>'Open Int.'!E82/'Open Int.'!K82</f>
        <v>0.09393183707398171</v>
      </c>
      <c r="G78" s="306">
        <f>'Open Int.'!H82/'Open Int.'!K82</f>
        <v>0.007481296758104738</v>
      </c>
      <c r="H78" s="226">
        <v>55461458</v>
      </c>
      <c r="I78" s="193">
        <v>11088000</v>
      </c>
      <c r="J78" s="316">
        <v>11088000</v>
      </c>
      <c r="K78" s="126"/>
    </row>
    <row r="79" spans="1:11" s="8" customFormat="1" ht="15">
      <c r="A79" s="239" t="s">
        <v>224</v>
      </c>
      <c r="B79" s="296">
        <f>'Open Int.'!B83</f>
        <v>2780700</v>
      </c>
      <c r="C79" s="299">
        <f>'Open Int.'!R83</f>
        <v>60.1069925</v>
      </c>
      <c r="D79" s="185">
        <f t="shared" si="3"/>
        <v>0.16789640959985624</v>
      </c>
      <c r="E79" s="305">
        <f>'Open Int.'!B83/'Open Int.'!K83</f>
        <v>0.984928716904277</v>
      </c>
      <c r="F79" s="289">
        <f>'Open Int.'!E83/'Open Int.'!K83</f>
        <v>0.014663951120162933</v>
      </c>
      <c r="G79" s="306">
        <f>'Open Int.'!H83/'Open Int.'!K83</f>
        <v>0.0004073319755600815</v>
      </c>
      <c r="H79" s="313">
        <v>16561998</v>
      </c>
      <c r="I79" s="292">
        <v>3312000</v>
      </c>
      <c r="J79" s="314">
        <v>2244800</v>
      </c>
      <c r="K79" s="127" t="str">
        <f t="shared" si="1"/>
        <v>Gross Exposure is less then 30%</v>
      </c>
    </row>
    <row r="80" spans="1:11" s="8" customFormat="1" ht="15">
      <c r="A80" s="239" t="s">
        <v>193</v>
      </c>
      <c r="B80" s="296">
        <f>'Open Int.'!B84</f>
        <v>1647800</v>
      </c>
      <c r="C80" s="299">
        <f>'Open Int.'!R84</f>
        <v>27.427631</v>
      </c>
      <c r="D80" s="185">
        <f t="shared" si="3"/>
        <v>0.2996432575902776</v>
      </c>
      <c r="E80" s="305">
        <f>'Open Int.'!B84/'Open Int.'!K84</f>
        <v>1</v>
      </c>
      <c r="F80" s="289">
        <f>'Open Int.'!E84/'Open Int.'!K84</f>
        <v>0</v>
      </c>
      <c r="G80" s="306">
        <f>'Open Int.'!H84/'Open Int.'!K84</f>
        <v>0</v>
      </c>
      <c r="H80" s="318">
        <v>5499206</v>
      </c>
      <c r="I80" s="294">
        <v>1098900</v>
      </c>
      <c r="J80" s="315">
        <v>1098900</v>
      </c>
      <c r="K80" s="126"/>
    </row>
    <row r="81" spans="1:11" s="8" customFormat="1" ht="15">
      <c r="A81" s="239" t="s">
        <v>168</v>
      </c>
      <c r="B81" s="296">
        <f>'Open Int.'!B85</f>
        <v>1593000</v>
      </c>
      <c r="C81" s="299">
        <f>'Open Int.'!R85</f>
        <v>9.67548375</v>
      </c>
      <c r="D81" s="185">
        <f t="shared" si="3"/>
        <v>0.07370243463246405</v>
      </c>
      <c r="E81" s="305">
        <f>'Open Int.'!B85/'Open Int.'!K85</f>
        <v>0.9557522123893806</v>
      </c>
      <c r="F81" s="289">
        <f>'Open Int.'!E85/'Open Int.'!K85</f>
        <v>0.04247787610619469</v>
      </c>
      <c r="G81" s="306">
        <f>'Open Int.'!H85/'Open Int.'!K85</f>
        <v>0.0017699115044247787</v>
      </c>
      <c r="H81" s="190">
        <v>21613940</v>
      </c>
      <c r="I81" s="291">
        <v>4321750</v>
      </c>
      <c r="J81" s="315">
        <v>4321750</v>
      </c>
      <c r="K81" s="127" t="str">
        <f t="shared" si="1"/>
        <v>Gross Exposure is less then 30%</v>
      </c>
    </row>
    <row r="82" spans="1:11" s="8" customFormat="1" ht="15">
      <c r="A82" s="239" t="s">
        <v>169</v>
      </c>
      <c r="B82" s="296">
        <f>'Open Int.'!B86</f>
        <v>573705</v>
      </c>
      <c r="C82" s="299">
        <f>'Open Int.'!R86</f>
        <v>11.235385425</v>
      </c>
      <c r="D82" s="185">
        <f t="shared" si="3"/>
        <v>0.10514581363126525</v>
      </c>
      <c r="E82" s="305">
        <f>'Open Int.'!B86/'Open Int.'!K86</f>
        <v>0.9786096256684492</v>
      </c>
      <c r="F82" s="289">
        <f>'Open Int.'!E86/'Open Int.'!K86</f>
        <v>0.0213903743315508</v>
      </c>
      <c r="G82" s="306">
        <f>'Open Int.'!H86/'Open Int.'!K86</f>
        <v>0</v>
      </c>
      <c r="H82" s="190">
        <v>5456280</v>
      </c>
      <c r="I82" s="291">
        <v>1090980</v>
      </c>
      <c r="J82" s="315">
        <v>1090980</v>
      </c>
      <c r="K82" s="127" t="str">
        <f t="shared" si="1"/>
        <v>Gross Exposure is less then 30%</v>
      </c>
    </row>
    <row r="83" spans="1:11" s="8" customFormat="1" ht="15">
      <c r="A83" s="239" t="s">
        <v>140</v>
      </c>
      <c r="B83" s="296">
        <f>'Open Int.'!B87</f>
        <v>5382000</v>
      </c>
      <c r="C83" s="299">
        <f>'Open Int.'!R87</f>
        <v>84.3843</v>
      </c>
      <c r="D83" s="185">
        <f t="shared" si="3"/>
        <v>0.034250975646869006</v>
      </c>
      <c r="E83" s="305">
        <f>'Open Int.'!B87/'Open Int.'!K87</f>
        <v>0.7366548042704626</v>
      </c>
      <c r="F83" s="289">
        <f>'Open Int.'!E87/'Open Int.'!K87</f>
        <v>0.20818505338078291</v>
      </c>
      <c r="G83" s="306">
        <f>'Open Int.'!H87/'Open Int.'!K87</f>
        <v>0.05516014234875445</v>
      </c>
      <c r="H83" s="313">
        <v>157134210</v>
      </c>
      <c r="I83" s="292">
        <v>26689000</v>
      </c>
      <c r="J83" s="314">
        <v>13344500</v>
      </c>
      <c r="K83" s="127" t="str">
        <f t="shared" si="1"/>
        <v>Gross Exposure is less then 30%</v>
      </c>
    </row>
    <row r="84" spans="1:11" s="8" customFormat="1" ht="15">
      <c r="A84" s="239" t="s">
        <v>52</v>
      </c>
      <c r="B84" s="296">
        <f>'Open Int.'!B88</f>
        <v>2993700</v>
      </c>
      <c r="C84" s="299">
        <f>'Open Int.'!R88</f>
        <v>338.77056</v>
      </c>
      <c r="D84" s="185">
        <f t="shared" si="3"/>
        <v>0.05479239945575482</v>
      </c>
      <c r="E84" s="305">
        <f>'Open Int.'!B88/'Open Int.'!K88</f>
        <v>0.961460641680316</v>
      </c>
      <c r="F84" s="289">
        <f>'Open Int.'!E88/'Open Int.'!K88</f>
        <v>0.038057616340687925</v>
      </c>
      <c r="G84" s="306">
        <f>'Open Int.'!H88/'Open Int.'!K88</f>
        <v>0.0004817419789960497</v>
      </c>
      <c r="H84" s="313">
        <v>54637140</v>
      </c>
      <c r="I84" s="292">
        <v>2687400</v>
      </c>
      <c r="J84" s="314">
        <v>1343700</v>
      </c>
      <c r="K84" s="127" t="str">
        <f t="shared" si="1"/>
        <v>Gross Exposure is less then 30%</v>
      </c>
    </row>
    <row r="85" spans="1:11" s="8" customFormat="1" ht="15">
      <c r="A85" s="239" t="s">
        <v>194</v>
      </c>
      <c r="B85" s="296">
        <f>'Open Int.'!B89</f>
        <v>2086350</v>
      </c>
      <c r="C85" s="299">
        <f>'Open Int.'!R89</f>
        <v>40.95034125</v>
      </c>
      <c r="D85" s="185">
        <f t="shared" si="3"/>
        <v>0.1963660307614232</v>
      </c>
      <c r="E85" s="305">
        <f>'Open Int.'!B89/'Open Int.'!K89</f>
        <v>0.9861042183622829</v>
      </c>
      <c r="F85" s="289">
        <f>'Open Int.'!E89/'Open Int.'!K89</f>
        <v>0.013895781637717122</v>
      </c>
      <c r="G85" s="306">
        <f>'Open Int.'!H89/'Open Int.'!K89</f>
        <v>0</v>
      </c>
      <c r="H85" s="318">
        <v>10624801</v>
      </c>
      <c r="I85" s="294">
        <v>2124150</v>
      </c>
      <c r="J85" s="315">
        <v>2124150</v>
      </c>
      <c r="K85" s="126"/>
    </row>
    <row r="86" spans="1:11" s="8" customFormat="1" ht="15">
      <c r="A86" s="239" t="s">
        <v>96</v>
      </c>
      <c r="B86" s="296">
        <f>'Open Int.'!B90</f>
        <v>2793600</v>
      </c>
      <c r="C86" s="299">
        <f>'Open Int.'!R90</f>
        <v>46.65612000000001</v>
      </c>
      <c r="D86" s="185">
        <f t="shared" si="3"/>
        <v>0.2905514611818006</v>
      </c>
      <c r="E86" s="305">
        <f>'Open Int.'!B90/'Open Int.'!K90</f>
        <v>0.9927505330490405</v>
      </c>
      <c r="F86" s="289">
        <f>'Open Int.'!E90/'Open Int.'!K90</f>
        <v>0.0070362473347547975</v>
      </c>
      <c r="G86" s="306">
        <f>'Open Int.'!H90/'Open Int.'!K90</f>
        <v>0.00021321961620469082</v>
      </c>
      <c r="H86" s="190">
        <v>9614820</v>
      </c>
      <c r="I86" s="292">
        <v>1922400</v>
      </c>
      <c r="J86" s="314">
        <v>1922400</v>
      </c>
      <c r="K86" s="127" t="str">
        <f t="shared" si="1"/>
        <v>Gross Exposure is less then 30%</v>
      </c>
    </row>
    <row r="87" spans="1:11" s="8" customFormat="1" ht="15">
      <c r="A87" s="239" t="s">
        <v>248</v>
      </c>
      <c r="B87" s="296">
        <f>'Open Int.'!B91</f>
        <v>215800</v>
      </c>
      <c r="C87" s="299">
        <f>'Open Int.'!R91</f>
        <v>6.777199</v>
      </c>
      <c r="D87" s="185">
        <f t="shared" si="3"/>
        <v>0.026675566763084378</v>
      </c>
      <c r="E87" s="305">
        <f>'Open Int.'!B91/'Open Int.'!K91</f>
        <v>1</v>
      </c>
      <c r="F87" s="289">
        <f>'Open Int.'!E91/'Open Int.'!K91</f>
        <v>0</v>
      </c>
      <c r="G87" s="306">
        <f>'Open Int.'!H91/'Open Int.'!K91</f>
        <v>0</v>
      </c>
      <c r="H87" s="190">
        <v>8089800</v>
      </c>
      <c r="I87" s="291">
        <v>1617850</v>
      </c>
      <c r="J87" s="315">
        <v>1350700</v>
      </c>
      <c r="K87" s="127" t="str">
        <f t="shared" si="1"/>
        <v>Gross Exposure is less then 30%</v>
      </c>
    </row>
    <row r="88" spans="1:11" s="8" customFormat="1" ht="15">
      <c r="A88" s="239" t="s">
        <v>97</v>
      </c>
      <c r="B88" s="296">
        <f>'Open Int.'!B92</f>
        <v>3138000</v>
      </c>
      <c r="C88" s="299">
        <f>'Open Int.'!R92</f>
        <v>102.862812</v>
      </c>
      <c r="D88" s="185">
        <f t="shared" si="3"/>
        <v>0.17629312524227664</v>
      </c>
      <c r="E88" s="305">
        <f>'Open Int.'!B92/'Open Int.'!K92</f>
        <v>0.99543205177008</v>
      </c>
      <c r="F88" s="289">
        <f>'Open Int.'!E92/'Open Int.'!K92</f>
        <v>0.004187285877426722</v>
      </c>
      <c r="G88" s="306">
        <f>'Open Int.'!H92/'Open Int.'!K92</f>
        <v>0.00038066235249333843</v>
      </c>
      <c r="H88" s="313">
        <v>17799900</v>
      </c>
      <c r="I88" s="292">
        <v>3559800</v>
      </c>
      <c r="J88" s="314">
        <v>1779600</v>
      </c>
      <c r="K88" s="127" t="str">
        <f t="shared" si="1"/>
        <v>Gross Exposure is less then 30%</v>
      </c>
    </row>
    <row r="89" spans="1:11" s="8" customFormat="1" ht="15">
      <c r="A89" s="239" t="s">
        <v>249</v>
      </c>
      <c r="B89" s="296">
        <f>'Open Int.'!B93</f>
        <v>4877600</v>
      </c>
      <c r="C89" s="299">
        <f>'Open Int.'!R93</f>
        <v>35.847266</v>
      </c>
      <c r="D89" s="185">
        <f t="shared" si="3"/>
        <v>0.32774457693796555</v>
      </c>
      <c r="E89" s="305">
        <f>'Open Int.'!B93/'Open Int.'!K93</f>
        <v>0.9640287769784173</v>
      </c>
      <c r="F89" s="289">
        <f>'Open Int.'!E93/'Open Int.'!K93</f>
        <v>0.03154399557277255</v>
      </c>
      <c r="G89" s="306">
        <f>'Open Int.'!H93/'Open Int.'!K93</f>
        <v>0.004427227448810182</v>
      </c>
      <c r="H89" s="313">
        <v>14882321</v>
      </c>
      <c r="I89" s="292">
        <v>2976400</v>
      </c>
      <c r="J89" s="314">
        <v>2976400</v>
      </c>
      <c r="K89" s="127" t="str">
        <f t="shared" si="1"/>
        <v>Some sign of build up Gross exposure crosses 30%</v>
      </c>
    </row>
    <row r="90" spans="1:11" s="8" customFormat="1" ht="15">
      <c r="A90" s="239" t="s">
        <v>250</v>
      </c>
      <c r="B90" s="296">
        <f>'Open Int.'!B94</f>
        <v>1036500</v>
      </c>
      <c r="C90" s="299">
        <f>'Open Int.'!R94</f>
        <v>71.76159</v>
      </c>
      <c r="D90" s="185">
        <f t="shared" si="3"/>
        <v>0.21958875781828135</v>
      </c>
      <c r="E90" s="305">
        <f>'Open Int.'!B94/'Open Int.'!K94</f>
        <v>0.9962514417531718</v>
      </c>
      <c r="F90" s="289">
        <f>'Open Int.'!E94/'Open Int.'!K94</f>
        <v>0.0031718569780853517</v>
      </c>
      <c r="G90" s="306">
        <f>'Open Int.'!H94/'Open Int.'!K94</f>
        <v>0.0005767012687427913</v>
      </c>
      <c r="H90" s="313">
        <v>4720187</v>
      </c>
      <c r="I90" s="292">
        <v>943800</v>
      </c>
      <c r="J90" s="314">
        <v>565200</v>
      </c>
      <c r="K90" s="127"/>
    </row>
    <row r="91" spans="1:11" s="8" customFormat="1" ht="15">
      <c r="A91" s="239" t="s">
        <v>251</v>
      </c>
      <c r="B91" s="296">
        <f>'Open Int.'!B95</f>
        <v>4077200</v>
      </c>
      <c r="C91" s="299">
        <f>'Open Int.'!R95</f>
        <v>156.29061</v>
      </c>
      <c r="D91" s="185">
        <f t="shared" si="3"/>
        <v>0.10472896000279469</v>
      </c>
      <c r="E91" s="305">
        <f>'Open Int.'!B95/'Open Int.'!K95</f>
        <v>0.904837993786063</v>
      </c>
      <c r="F91" s="289">
        <f>'Open Int.'!E95/'Open Int.'!K95</f>
        <v>0.07989347536617843</v>
      </c>
      <c r="G91" s="306">
        <f>'Open Int.'!H95/'Open Int.'!K95</f>
        <v>0.015268530847758545</v>
      </c>
      <c r="H91" s="313">
        <v>38930970</v>
      </c>
      <c r="I91" s="292">
        <v>7293600</v>
      </c>
      <c r="J91" s="314">
        <v>3646800</v>
      </c>
      <c r="K91" s="127" t="str">
        <f t="shared" si="1"/>
        <v>Gross Exposure is less then 30%</v>
      </c>
    </row>
    <row r="92" spans="1:11" s="9" customFormat="1" ht="15">
      <c r="A92" s="239" t="s">
        <v>115</v>
      </c>
      <c r="B92" s="296">
        <f>'Open Int.'!B96</f>
        <v>3642650</v>
      </c>
      <c r="C92" s="299">
        <f>'Open Int.'!R96</f>
        <v>167.620915</v>
      </c>
      <c r="D92" s="185">
        <f t="shared" si="3"/>
        <v>0.265838932688778</v>
      </c>
      <c r="E92" s="305">
        <f>'Open Int.'!B96/'Open Int.'!K96</f>
        <v>0.9849791790600833</v>
      </c>
      <c r="F92" s="289">
        <f>'Open Int.'!E96/'Open Int.'!K96</f>
        <v>0.013236168947055324</v>
      </c>
      <c r="G92" s="306">
        <f>'Open Int.'!H96/'Open Int.'!K96</f>
        <v>0.001784651992861392</v>
      </c>
      <c r="H92" s="313">
        <v>13702470</v>
      </c>
      <c r="I92" s="292">
        <v>2740100</v>
      </c>
      <c r="J92" s="314">
        <v>1370050</v>
      </c>
      <c r="K92" s="127" t="str">
        <f t="shared" si="1"/>
        <v>Gross Exposure is less then 30%</v>
      </c>
    </row>
    <row r="93" spans="1:11" s="8" customFormat="1" ht="15">
      <c r="A93" s="239" t="s">
        <v>170</v>
      </c>
      <c r="B93" s="296">
        <f>'Open Int.'!B97</f>
        <v>3581600</v>
      </c>
      <c r="C93" s="299">
        <f>'Open Int.'!R97</f>
        <v>185.2389</v>
      </c>
      <c r="D93" s="185">
        <f t="shared" si="3"/>
        <v>0.21641298141933585</v>
      </c>
      <c r="E93" s="305">
        <f>'Open Int.'!B97/'Open Int.'!K97</f>
        <v>0.9135802469135802</v>
      </c>
      <c r="F93" s="289">
        <f>'Open Int.'!E97/'Open Int.'!K97</f>
        <v>0.07996632996632996</v>
      </c>
      <c r="G93" s="306">
        <f>'Open Int.'!H97/'Open Int.'!K97</f>
        <v>0.006453423120089787</v>
      </c>
      <c r="H93" s="190">
        <v>16549839</v>
      </c>
      <c r="I93" s="291">
        <v>3309900</v>
      </c>
      <c r="J93" s="315">
        <v>1654400</v>
      </c>
      <c r="K93" s="127" t="str">
        <f t="shared" si="1"/>
        <v>Gross Exposure is less then 30%</v>
      </c>
    </row>
    <row r="94" spans="1:11" s="8" customFormat="1" ht="15">
      <c r="A94" s="239" t="s">
        <v>225</v>
      </c>
      <c r="B94" s="296">
        <f>'Open Int.'!B98</f>
        <v>10678200</v>
      </c>
      <c r="C94" s="299">
        <f>'Open Int.'!R98</f>
        <v>1365.6114479999999</v>
      </c>
      <c r="D94" s="185">
        <f t="shared" si="3"/>
        <v>0.0735383853368005</v>
      </c>
      <c r="E94" s="305">
        <f>'Open Int.'!B98/'Open Int.'!K98</f>
        <v>0.8066446086207678</v>
      </c>
      <c r="F94" s="289">
        <f>'Open Int.'!E98/'Open Int.'!K98</f>
        <v>0.14009880795902643</v>
      </c>
      <c r="G94" s="306">
        <f>'Open Int.'!H98/'Open Int.'!K98</f>
        <v>0.053256583420205776</v>
      </c>
      <c r="H94" s="313">
        <v>145205799</v>
      </c>
      <c r="I94" s="292">
        <v>3144000</v>
      </c>
      <c r="J94" s="314">
        <v>1572000</v>
      </c>
      <c r="K94" s="127" t="str">
        <f t="shared" si="1"/>
        <v>Gross Exposure is less then 30%</v>
      </c>
    </row>
    <row r="95" spans="1:11" s="8" customFormat="1" ht="15">
      <c r="A95" s="239" t="s">
        <v>240</v>
      </c>
      <c r="B95" s="296">
        <f>'Open Int.'!B99</f>
        <v>50826200</v>
      </c>
      <c r="C95" s="299">
        <f>'Open Int.'!R99</f>
        <v>331.55754</v>
      </c>
      <c r="D95" s="185">
        <f>B95/H95</f>
        <v>0.2823677777777778</v>
      </c>
      <c r="E95" s="305">
        <f>'Open Int.'!B99/'Open Int.'!K99</f>
        <v>0.9435323383084577</v>
      </c>
      <c r="F95" s="289">
        <f>'Open Int.'!E99/'Open Int.'!K99</f>
        <v>0.04937810945273632</v>
      </c>
      <c r="G95" s="306">
        <f>'Open Int.'!H99/'Open Int.'!K99</f>
        <v>0.0070895522388059705</v>
      </c>
      <c r="H95" s="313">
        <v>180000000</v>
      </c>
      <c r="I95" s="292">
        <v>35999100</v>
      </c>
      <c r="J95" s="314">
        <v>17999550</v>
      </c>
      <c r="K95" s="127" t="str">
        <f>IF(D96&gt;=80%,"Gross exposure has crossed 80%,Margin double",IF(D96&gt;=60%,"Gross exposure is Substantial as Open interest has crossed 60%",IF(D96&gt;=40%,"Gross exposure is building up andcrpsses 40% mark",IF(D96&gt;=30%,"Some sign of build up Gross exposure crosses 30%","Gross Exposure is less then 30%"))))</f>
        <v>Gross Exposure is less then 30%</v>
      </c>
    </row>
    <row r="96" spans="1:11" s="8" customFormat="1" ht="15">
      <c r="A96" s="239" t="s">
        <v>226</v>
      </c>
      <c r="B96" s="296">
        <f>'Open Int.'!B100</f>
        <v>3076200</v>
      </c>
      <c r="C96" s="299">
        <f>'Open Int.'!R100</f>
        <v>256.5009</v>
      </c>
      <c r="D96" s="185">
        <f t="shared" si="3"/>
        <v>0.055135092177783625</v>
      </c>
      <c r="E96" s="305">
        <f>'Open Int.'!B100/'Open Int.'!K100</f>
        <v>0.829611650485437</v>
      </c>
      <c r="F96" s="289">
        <f>'Open Int.'!E100/'Open Int.'!K100</f>
        <v>0.14207119741100324</v>
      </c>
      <c r="G96" s="306">
        <f>'Open Int.'!H100/'Open Int.'!K100</f>
        <v>0.02831715210355987</v>
      </c>
      <c r="H96" s="313">
        <v>55793867</v>
      </c>
      <c r="I96" s="292">
        <v>4337400</v>
      </c>
      <c r="J96" s="314">
        <v>2168400</v>
      </c>
      <c r="K96" s="127" t="str">
        <f>IF(D97&gt;=80%,"Gross exposure has crossed 80%,Margin double",IF(D97&gt;=60%,"Gross exposure is Substantial as Open interest has crossed 60%",IF(D97&gt;=40%,"Gross exposure is building up andcrpsses 40% mark",IF(D97&gt;=30%,"Some sign of build up Gross exposure crosses 30%","Gross Exposure is less then 30%"))))</f>
        <v>Gross Exposure is less then 30%</v>
      </c>
    </row>
    <row r="97" spans="1:11" s="8" customFormat="1" ht="15">
      <c r="A97" s="239" t="s">
        <v>227</v>
      </c>
      <c r="B97" s="296">
        <f>'Open Int.'!B101</f>
        <v>5300000</v>
      </c>
      <c r="C97" s="299">
        <f>'Open Int.'!R101</f>
        <v>439.1487875</v>
      </c>
      <c r="D97" s="185">
        <f t="shared" si="3"/>
        <v>0.12502348613365694</v>
      </c>
      <c r="E97" s="305">
        <f>'Open Int.'!B101/'Open Int.'!K101</f>
        <v>0.8710658229928507</v>
      </c>
      <c r="F97" s="289">
        <f>'Open Int.'!E101/'Open Int.'!K101</f>
        <v>0.11167721258936643</v>
      </c>
      <c r="G97" s="306">
        <f>'Open Int.'!H101/'Open Int.'!K101</f>
        <v>0.01725696441778289</v>
      </c>
      <c r="H97" s="313">
        <v>42392035</v>
      </c>
      <c r="I97" s="292">
        <v>3602500</v>
      </c>
      <c r="J97" s="314">
        <v>1801000</v>
      </c>
      <c r="K97" s="127" t="str">
        <f>IF(D98&gt;=80%,"Gross exposure has crossed 80%,Margin double",IF(D98&gt;=60%,"Gross exposure is Substantial as Open interest has crossed 60%",IF(D98&gt;=40%,"Gross exposure is building up andcrpsses 40% mark",IF(D98&gt;=30%,"Some sign of build up Gross exposure crosses 30%","Gross Exposure is less then 30%"))))</f>
        <v>Gross Exposure is less then 30%</v>
      </c>
    </row>
    <row r="98" spans="1:11" s="8" customFormat="1" ht="15">
      <c r="A98" s="239" t="s">
        <v>53</v>
      </c>
      <c r="B98" s="296">
        <f>'Open Int.'!B102</f>
        <v>1713600</v>
      </c>
      <c r="C98" s="299">
        <f>'Open Int.'!R102</f>
        <v>23.556048</v>
      </c>
      <c r="D98" s="185">
        <f t="shared" si="3"/>
        <v>0.1526939576819603</v>
      </c>
      <c r="E98" s="305">
        <f>'Open Int.'!B102/'Open Int.'!K102</f>
        <v>0.9536954585930543</v>
      </c>
      <c r="F98" s="289">
        <f>'Open Int.'!E102/'Open Int.'!K102</f>
        <v>0.04630454140694568</v>
      </c>
      <c r="G98" s="306">
        <f>'Open Int.'!H102/'Open Int.'!K102</f>
        <v>0</v>
      </c>
      <c r="H98" s="313">
        <v>11222448</v>
      </c>
      <c r="I98" s="292">
        <v>2243200</v>
      </c>
      <c r="J98" s="314">
        <v>2243200</v>
      </c>
      <c r="K98" s="127" t="str">
        <f>IF(D99&gt;=80%,"Gross exposure has crossed 80%,Margin double",IF(D99&gt;=60%,"Gross exposure is Substantial as Open interest has crossed 60%",IF(D99&gt;=40%,"Gross exposure is building up andcrpsses 40% mark",IF(D99&gt;=30%,"Some sign of build up Gross exposure crosses 30%","Gross Exposure is less then 30%"))))</f>
        <v>Some sign of build up Gross exposure crosses 30%</v>
      </c>
    </row>
    <row r="99" spans="1:11" s="8" customFormat="1" ht="15">
      <c r="A99" s="239" t="s">
        <v>252</v>
      </c>
      <c r="B99" s="296">
        <f>'Open Int.'!B103</f>
        <v>1141500</v>
      </c>
      <c r="C99" s="299">
        <f>'Open Int.'!R103</f>
        <v>100.5946875</v>
      </c>
      <c r="D99" s="185">
        <f t="shared" si="3"/>
        <v>0.3777011088828088</v>
      </c>
      <c r="E99" s="305">
        <f>'Open Int.'!B103/'Open Int.'!K103</f>
        <v>1</v>
      </c>
      <c r="F99" s="289">
        <f>'Open Int.'!E103/'Open Int.'!K103</f>
        <v>0</v>
      </c>
      <c r="G99" s="306">
        <f>'Open Int.'!H103/'Open Int.'!K103</f>
        <v>0</v>
      </c>
      <c r="H99" s="190">
        <v>3022231</v>
      </c>
      <c r="I99" s="291">
        <v>604350</v>
      </c>
      <c r="J99" s="315">
        <v>302100</v>
      </c>
      <c r="K99" s="126"/>
    </row>
    <row r="100" spans="1:11" s="8" customFormat="1" ht="15">
      <c r="A100" s="239" t="s">
        <v>202</v>
      </c>
      <c r="B100" s="296">
        <f>'Open Int.'!B104</f>
        <v>1728000</v>
      </c>
      <c r="C100" s="299">
        <f>'Open Int.'!R104</f>
        <v>34.165695</v>
      </c>
      <c r="D100" s="185">
        <f aca="true" t="shared" si="4" ref="D100:D120">B100/H100</f>
        <v>0.22094672089749376</v>
      </c>
      <c r="E100" s="305">
        <f>'Open Int.'!B104/'Open Int.'!K104</f>
        <v>0.9713322091062394</v>
      </c>
      <c r="F100" s="289">
        <f>'Open Int.'!E104/'Open Int.'!K104</f>
        <v>0.026981450252951095</v>
      </c>
      <c r="G100" s="306">
        <f>'Open Int.'!H104/'Open Int.'!K104</f>
        <v>0.0016863406408094434</v>
      </c>
      <c r="H100" s="226">
        <v>7820890</v>
      </c>
      <c r="I100" s="193">
        <v>1563000</v>
      </c>
      <c r="J100" s="316">
        <v>1563000</v>
      </c>
      <c r="K100" s="126"/>
    </row>
    <row r="101" spans="1:11" s="8" customFormat="1" ht="15">
      <c r="A101" s="239" t="s">
        <v>203</v>
      </c>
      <c r="B101" s="296">
        <f>'Open Int.'!B105</f>
        <v>117300</v>
      </c>
      <c r="C101" s="299">
        <f>'Open Int.'!R105</f>
        <v>3.3283875</v>
      </c>
      <c r="D101" s="185">
        <f t="shared" si="4"/>
        <v>0.05312211292864518</v>
      </c>
      <c r="E101" s="305">
        <f>'Open Int.'!B105/'Open Int.'!K105</f>
        <v>1</v>
      </c>
      <c r="F101" s="289">
        <f>'Open Int.'!E105/'Open Int.'!K105</f>
        <v>0</v>
      </c>
      <c r="G101" s="306">
        <f>'Open Int.'!H105/'Open Int.'!K105</f>
        <v>0</v>
      </c>
      <c r="H101" s="226">
        <v>2208120</v>
      </c>
      <c r="I101" s="193">
        <v>441150</v>
      </c>
      <c r="J101" s="316">
        <v>441150</v>
      </c>
      <c r="K101" s="127" t="str">
        <f>IF(D102&gt;=80%,"Gross exposure has crossed 80%,Margin double",IF(D102&gt;=60%,"Gross exposure is Substantial as Open interest has crossed 60%",IF(D102&gt;=40%,"Gross exposure is building up andcrpsses 40% mark",IF(D102&gt;=30%,"Some sign of build up Gross exposure crosses 30%","Gross Exposure is less then 30%"))))</f>
        <v>Some sign of build up Gross exposure crosses 30%</v>
      </c>
    </row>
    <row r="102" spans="1:11" s="8" customFormat="1" ht="15">
      <c r="A102" s="239" t="s">
        <v>171</v>
      </c>
      <c r="B102" s="296">
        <f>'Open Int.'!B106</f>
        <v>7680750</v>
      </c>
      <c r="C102" s="299">
        <f>'Open Int.'!R106</f>
        <v>319.903395</v>
      </c>
      <c r="D102" s="185">
        <f t="shared" si="4"/>
        <v>0.318306506196176</v>
      </c>
      <c r="E102" s="305">
        <f>'Open Int.'!B106/'Open Int.'!K106</f>
        <v>0.9770703472840605</v>
      </c>
      <c r="F102" s="289">
        <f>'Open Int.'!E106/'Open Int.'!K106</f>
        <v>0.01914514692787177</v>
      </c>
      <c r="G102" s="306">
        <f>'Open Int.'!H106/'Open Int.'!K106</f>
        <v>0.003784505788067676</v>
      </c>
      <c r="H102" s="190">
        <v>24130044</v>
      </c>
      <c r="I102" s="291">
        <v>4824750</v>
      </c>
      <c r="J102" s="315">
        <v>2411500</v>
      </c>
      <c r="K102" s="127" t="str">
        <f>IF(D103&gt;=80%,"Gross exposure has crossed 80%,Margin double",IF(D103&gt;=60%,"Gross exposure is Substantial as Open interest has crossed 60%",IF(D103&gt;=40%,"Gross exposure is building up andcrpsses 40% mark",IF(D103&gt;=30%,"Some sign of build up Gross exposure crosses 30%","Gross Exposure is less then 30%"))))</f>
        <v>Gross Exposure is less then 30%</v>
      </c>
    </row>
    <row r="103" spans="1:11" s="8" customFormat="1" ht="15">
      <c r="A103" s="239" t="s">
        <v>172</v>
      </c>
      <c r="B103" s="296">
        <f>'Open Int.'!B107</f>
        <v>986850</v>
      </c>
      <c r="C103" s="299">
        <f>'Open Int.'!R107</f>
        <v>73.441377</v>
      </c>
      <c r="D103" s="185">
        <f t="shared" si="4"/>
        <v>0.1534489273269239</v>
      </c>
      <c r="E103" s="305">
        <f>'Open Int.'!B107/'Open Int.'!K107</f>
        <v>1</v>
      </c>
      <c r="F103" s="289">
        <f>'Open Int.'!E107/'Open Int.'!K107</f>
        <v>0</v>
      </c>
      <c r="G103" s="306">
        <f>'Open Int.'!H107/'Open Int.'!K107</f>
        <v>0</v>
      </c>
      <c r="H103" s="190">
        <v>6431130</v>
      </c>
      <c r="I103" s="291">
        <v>1286100</v>
      </c>
      <c r="J103" s="315">
        <v>643050</v>
      </c>
      <c r="K103" s="127" t="str">
        <f>IF(D104&gt;=80%,"Gross exposure has crossed 80%,Margin double",IF(D104&gt;=60%,"Gross exposure is Substantial as Open interest has crossed 60%",IF(D104&gt;=40%,"Gross exposure is building up andcrpsses 40% mark",IF(D104&gt;=30%,"Some sign of build up Gross exposure crosses 30%","Gross Exposure is less then 30%"))))</f>
        <v>Gross Exposure is less then 30%</v>
      </c>
    </row>
    <row r="104" spans="1:11" s="8" customFormat="1" ht="15">
      <c r="A104" s="239" t="s">
        <v>237</v>
      </c>
      <c r="B104" s="296">
        <f>'Open Int.'!B108</f>
        <v>22500</v>
      </c>
      <c r="C104" s="299">
        <f>'Open Int.'!R108</f>
        <v>2.4057</v>
      </c>
      <c r="D104" s="185">
        <f>B104/H104</f>
        <v>0.016330381768036</v>
      </c>
      <c r="E104" s="305">
        <f>'Open Int.'!B108/'Open Int.'!K108</f>
        <v>1</v>
      </c>
      <c r="F104" s="289">
        <f>'Open Int.'!E108/'Open Int.'!K108</f>
        <v>0</v>
      </c>
      <c r="G104" s="306">
        <f>'Open Int.'!H108/'Open Int.'!K108</f>
        <v>0</v>
      </c>
      <c r="H104" s="190">
        <v>1377800</v>
      </c>
      <c r="I104" s="291">
        <v>275500</v>
      </c>
      <c r="J104" s="315">
        <v>275500</v>
      </c>
      <c r="K104" s="127"/>
    </row>
    <row r="105" spans="1:11" s="8" customFormat="1" ht="15">
      <c r="A105" s="239" t="s">
        <v>253</v>
      </c>
      <c r="B105" s="296">
        <f>'Open Int.'!B109</f>
        <v>950400</v>
      </c>
      <c r="C105" s="299">
        <f>'Open Int.'!R109</f>
        <v>102.001284</v>
      </c>
      <c r="D105" s="185">
        <f t="shared" si="4"/>
        <v>0.058331798932056714</v>
      </c>
      <c r="E105" s="305">
        <f>'Open Int.'!B109/'Open Int.'!K109</f>
        <v>0.9953917050691244</v>
      </c>
      <c r="F105" s="289">
        <f>'Open Int.'!E109/'Open Int.'!K109</f>
        <v>0.003770423125261835</v>
      </c>
      <c r="G105" s="306">
        <f>'Open Int.'!H109/'Open Int.'!K109</f>
        <v>0.0008378718056137411</v>
      </c>
      <c r="H105" s="190">
        <v>16293000</v>
      </c>
      <c r="I105" s="291">
        <v>3062800</v>
      </c>
      <c r="J105" s="315">
        <v>1531200</v>
      </c>
      <c r="K105" s="127" t="str">
        <f aca="true" t="shared" si="5" ref="K105:K111">IF(D106&gt;=80%,"Gross exposure has crossed 80%,Margin double",IF(D106&gt;=60%,"Gross exposure is Substantial as Open interest has crossed 60%",IF(D106&gt;=40%,"Gross exposure is building up andcrpsses 40% mark",IF(D106&gt;=30%,"Some sign of build up Gross exposure crosses 30%","Gross Exposure is less then 30%"))))</f>
        <v>Gross Exposure is less then 30%</v>
      </c>
    </row>
    <row r="106" spans="1:11" s="8" customFormat="1" ht="15">
      <c r="A106" s="239" t="s">
        <v>107</v>
      </c>
      <c r="B106" s="296">
        <f>'Open Int.'!B110</f>
        <v>9393600</v>
      </c>
      <c r="C106" s="299">
        <f>'Open Int.'!R110</f>
        <v>53.961501</v>
      </c>
      <c r="D106" s="185">
        <f t="shared" si="4"/>
        <v>0.2683885714285714</v>
      </c>
      <c r="E106" s="305">
        <f>'Open Int.'!B110/'Open Int.'!K110</f>
        <v>0.8521199586349535</v>
      </c>
      <c r="F106" s="289">
        <f>'Open Int.'!E110/'Open Int.'!K110</f>
        <v>0.13340227507755947</v>
      </c>
      <c r="G106" s="306">
        <f>'Open Int.'!H110/'Open Int.'!K110</f>
        <v>0.014477766287487074</v>
      </c>
      <c r="H106" s="313">
        <v>35000000</v>
      </c>
      <c r="I106" s="292">
        <v>6999600</v>
      </c>
      <c r="J106" s="314">
        <v>6999600</v>
      </c>
      <c r="K106" s="127" t="str">
        <f t="shared" si="5"/>
        <v>Gross Exposure is less then 30%</v>
      </c>
    </row>
    <row r="107" spans="1:11" s="8" customFormat="1" ht="15">
      <c r="A107" s="239" t="s">
        <v>173</v>
      </c>
      <c r="B107" s="296">
        <f>'Open Int.'!B111</f>
        <v>1752300</v>
      </c>
      <c r="C107" s="299">
        <f>'Open Int.'!R111</f>
        <v>38.1453975</v>
      </c>
      <c r="D107" s="185">
        <f t="shared" si="4"/>
        <v>0.08568888523762859</v>
      </c>
      <c r="E107" s="305">
        <f>'Open Int.'!B111/'Open Int.'!K111</f>
        <v>0.9759398496240601</v>
      </c>
      <c r="F107" s="289">
        <f>'Open Int.'!E111/'Open Int.'!K111</f>
        <v>0.02406015037593985</v>
      </c>
      <c r="G107" s="306">
        <f>'Open Int.'!H111/'Open Int.'!K111</f>
        <v>0</v>
      </c>
      <c r="H107" s="190">
        <v>20449560</v>
      </c>
      <c r="I107" s="291">
        <v>4089150</v>
      </c>
      <c r="J107" s="315">
        <v>2178900</v>
      </c>
      <c r="K107" s="127" t="str">
        <f t="shared" si="5"/>
        <v>Gross Exposure is less then 30%</v>
      </c>
    </row>
    <row r="108" spans="1:11" s="8" customFormat="1" ht="15">
      <c r="A108" s="239" t="s">
        <v>230</v>
      </c>
      <c r="B108" s="296">
        <f>'Open Int.'!B112</f>
        <v>2967525</v>
      </c>
      <c r="C108" s="299">
        <f>'Open Int.'!R112</f>
        <v>238.021113</v>
      </c>
      <c r="D108" s="185">
        <f t="shared" si="4"/>
        <v>0.0584163696741772</v>
      </c>
      <c r="E108" s="305">
        <f>'Open Int.'!B112/'Open Int.'!K112</f>
        <v>0.9609938551963666</v>
      </c>
      <c r="F108" s="289">
        <f>'Open Int.'!E112/'Open Int.'!K112</f>
        <v>0.03553299492385787</v>
      </c>
      <c r="G108" s="306">
        <f>'Open Int.'!H112/'Open Int.'!K112</f>
        <v>0.003473149879775581</v>
      </c>
      <c r="H108" s="313">
        <v>50799545</v>
      </c>
      <c r="I108" s="292">
        <v>3806550</v>
      </c>
      <c r="J108" s="314">
        <v>1903275</v>
      </c>
      <c r="K108" s="127" t="str">
        <f t="shared" si="5"/>
        <v>Gross Exposure is less then 30%</v>
      </c>
    </row>
    <row r="109" spans="1:11" s="8" customFormat="1" ht="15">
      <c r="A109" s="239" t="s">
        <v>254</v>
      </c>
      <c r="B109" s="296">
        <f>'Open Int.'!B113</f>
        <v>914400</v>
      </c>
      <c r="C109" s="299">
        <f>'Open Int.'!R113</f>
        <v>43.36344</v>
      </c>
      <c r="D109" s="185">
        <f t="shared" si="4"/>
        <v>0.0965650958997852</v>
      </c>
      <c r="E109" s="305">
        <f>'Open Int.'!B113/'Open Int.'!K113</f>
        <v>0.9982532751091703</v>
      </c>
      <c r="F109" s="289">
        <f>'Open Int.'!E113/'Open Int.'!K113</f>
        <v>0.0017467248908296944</v>
      </c>
      <c r="G109" s="306">
        <f>'Open Int.'!H113/'Open Int.'!K113</f>
        <v>0</v>
      </c>
      <c r="H109" s="313">
        <v>9469260</v>
      </c>
      <c r="I109" s="292">
        <v>1893600</v>
      </c>
      <c r="J109" s="314">
        <v>999200</v>
      </c>
      <c r="K109" s="127" t="str">
        <f t="shared" si="5"/>
        <v>Gross Exposure is less then 30%</v>
      </c>
    </row>
    <row r="110" spans="1:11" s="8" customFormat="1" ht="15">
      <c r="A110" s="239" t="s">
        <v>207</v>
      </c>
      <c r="B110" s="296">
        <f>'Open Int.'!B114</f>
        <v>7701075</v>
      </c>
      <c r="C110" s="299">
        <f>'Open Int.'!R114</f>
        <v>522.3065085</v>
      </c>
      <c r="D110" s="185">
        <f t="shared" si="4"/>
        <v>0.09503026772780339</v>
      </c>
      <c r="E110" s="305">
        <f>'Open Int.'!B114/'Open Int.'!K114</f>
        <v>0.7709825652115151</v>
      </c>
      <c r="F110" s="289">
        <f>'Open Int.'!E114/'Open Int.'!K114</f>
        <v>0.17799702662521963</v>
      </c>
      <c r="G110" s="306">
        <f>'Open Int.'!H114/'Open Int.'!K114</f>
        <v>0.05102040816326531</v>
      </c>
      <c r="H110" s="313">
        <v>81038128</v>
      </c>
      <c r="I110" s="292">
        <v>5800275</v>
      </c>
      <c r="J110" s="314">
        <v>2899800</v>
      </c>
      <c r="K110" s="127" t="str">
        <f t="shared" si="5"/>
        <v>Gross Exposure is less then 30%</v>
      </c>
    </row>
    <row r="111" spans="1:11" s="8" customFormat="1" ht="15">
      <c r="A111" s="239" t="s">
        <v>228</v>
      </c>
      <c r="B111" s="296">
        <f>'Open Int.'!B115</f>
        <v>697400</v>
      </c>
      <c r="C111" s="299">
        <f>'Open Int.'!R115</f>
        <v>53.51907</v>
      </c>
      <c r="D111" s="185">
        <f t="shared" si="4"/>
        <v>0.09494209403542019</v>
      </c>
      <c r="E111" s="305">
        <f>'Open Int.'!B115/'Open Int.'!K115</f>
        <v>0.9929522317932654</v>
      </c>
      <c r="F111" s="289">
        <f>'Open Int.'!E115/'Open Int.'!K115</f>
        <v>0.006264682850430697</v>
      </c>
      <c r="G111" s="306">
        <f>'Open Int.'!H115/'Open Int.'!K115</f>
        <v>0.0007830853563038371</v>
      </c>
      <c r="H111" s="313">
        <v>7345530</v>
      </c>
      <c r="I111" s="292">
        <v>1469050</v>
      </c>
      <c r="J111" s="314">
        <v>734250</v>
      </c>
      <c r="K111" s="127" t="str">
        <f t="shared" si="5"/>
        <v>Gross Exposure is less then 30%</v>
      </c>
    </row>
    <row r="112" spans="1:11" s="8" customFormat="1" ht="15">
      <c r="A112" s="239" t="s">
        <v>136</v>
      </c>
      <c r="B112" s="296">
        <f>'Open Int.'!B116</f>
        <v>1316250</v>
      </c>
      <c r="C112" s="299">
        <f>'Open Int.'!R116</f>
        <v>239.210565</v>
      </c>
      <c r="D112" s="185">
        <f t="shared" si="4"/>
        <v>0.09601938114277836</v>
      </c>
      <c r="E112" s="305">
        <f>'Open Int.'!B116/'Open Int.'!K116</f>
        <v>0.9611171960569551</v>
      </c>
      <c r="F112" s="289">
        <f>'Open Int.'!E116/'Open Int.'!K116</f>
        <v>0.03742241694048923</v>
      </c>
      <c r="G112" s="306">
        <f>'Open Int.'!H116/'Open Int.'!K116</f>
        <v>0.0014603870025556773</v>
      </c>
      <c r="H112" s="313">
        <v>13708170</v>
      </c>
      <c r="I112" s="292">
        <v>1682500</v>
      </c>
      <c r="J112" s="314">
        <v>841250</v>
      </c>
      <c r="K112" s="126"/>
    </row>
    <row r="113" spans="1:11" s="8" customFormat="1" ht="15">
      <c r="A113" s="239" t="s">
        <v>255</v>
      </c>
      <c r="B113" s="296">
        <f>'Open Int.'!B117</f>
        <v>821178</v>
      </c>
      <c r="C113" s="299">
        <f>'Open Int.'!R117</f>
        <v>50.282196209999995</v>
      </c>
      <c r="D113" s="185">
        <f t="shared" si="4"/>
        <v>0.20614603774541687</v>
      </c>
      <c r="E113" s="305">
        <f>'Open Int.'!B117/'Open Int.'!K117</f>
        <v>0.9881305637982196</v>
      </c>
      <c r="F113" s="289">
        <f>'Open Int.'!E117/'Open Int.'!K117</f>
        <v>0.010880316518298714</v>
      </c>
      <c r="G113" s="306">
        <f>'Open Int.'!H117/'Open Int.'!K117</f>
        <v>0.0009891196834817012</v>
      </c>
      <c r="H113" s="318">
        <v>3983477</v>
      </c>
      <c r="I113" s="294">
        <v>796518</v>
      </c>
      <c r="J113" s="315">
        <v>716784</v>
      </c>
      <c r="K113" s="126"/>
    </row>
    <row r="114" spans="1:11" s="8" customFormat="1" ht="15">
      <c r="A114" s="239" t="s">
        <v>195</v>
      </c>
      <c r="B114" s="296">
        <f>'Open Int.'!B118</f>
        <v>2578300</v>
      </c>
      <c r="C114" s="299">
        <f>'Open Int.'!R118</f>
        <v>24.1546</v>
      </c>
      <c r="D114" s="185">
        <f t="shared" si="4"/>
        <v>0.1257173110489489</v>
      </c>
      <c r="E114" s="305">
        <f>'Open Int.'!B118/'Open Int.'!K118</f>
        <v>0.9820224719101124</v>
      </c>
      <c r="F114" s="289">
        <f>'Open Int.'!E118/'Open Int.'!K118</f>
        <v>0.014606741573033709</v>
      </c>
      <c r="G114" s="306">
        <f>'Open Int.'!H118/'Open Int.'!K118</f>
        <v>0.0033707865168539327</v>
      </c>
      <c r="H114" s="318">
        <v>20508711</v>
      </c>
      <c r="I114" s="294">
        <v>4100500</v>
      </c>
      <c r="J114" s="315">
        <v>4035600</v>
      </c>
      <c r="K114" s="127" t="str">
        <f aca="true" t="shared" si="6" ref="K114:K119">IF(D115&gt;=80%,"Gross exposure has crossed 80%,Margin double",IF(D115&gt;=60%,"Gross exposure is Substantial as Open interest has crossed 60%",IF(D115&gt;=40%,"Gross exposure is building up andcrpsses 40% mark",IF(D115&gt;=30%,"Some sign of build up Gross exposure crosses 30%","Gross Exposure is less then 30%"))))</f>
        <v>Gross Exposure is less then 30%</v>
      </c>
    </row>
    <row r="115" spans="1:11" s="8" customFormat="1" ht="15">
      <c r="A115" s="239" t="s">
        <v>98</v>
      </c>
      <c r="B115" s="296">
        <f>'Open Int.'!B119</f>
        <v>1545600</v>
      </c>
      <c r="C115" s="299">
        <f>'Open Int.'!R119</f>
        <v>14.19873</v>
      </c>
      <c r="D115" s="185">
        <f t="shared" si="4"/>
        <v>0.05216618250266045</v>
      </c>
      <c r="E115" s="305">
        <f>'Open Int.'!B119/'Open Int.'!K119</f>
        <v>0.990578734858681</v>
      </c>
      <c r="F115" s="289">
        <f>'Open Int.'!E119/'Open Int.'!K119</f>
        <v>0.009421265141318977</v>
      </c>
      <c r="G115" s="306">
        <f>'Open Int.'!H119/'Open Int.'!K119</f>
        <v>0</v>
      </c>
      <c r="H115" s="313">
        <v>29628390</v>
      </c>
      <c r="I115" s="292">
        <v>5924100</v>
      </c>
      <c r="J115" s="314">
        <v>4674600</v>
      </c>
      <c r="K115" s="127" t="str">
        <f t="shared" si="6"/>
        <v>Gross Exposure is less then 30%</v>
      </c>
    </row>
    <row r="116" spans="1:11" s="8" customFormat="1" ht="15">
      <c r="A116" s="239" t="s">
        <v>174</v>
      </c>
      <c r="B116" s="296">
        <f>'Open Int.'!B120</f>
        <v>282600</v>
      </c>
      <c r="C116" s="299">
        <f>'Open Int.'!R120</f>
        <v>7.746066</v>
      </c>
      <c r="D116" s="185">
        <f t="shared" si="4"/>
        <v>0.02350469470096389</v>
      </c>
      <c r="E116" s="305">
        <f>'Open Int.'!B120/'Open Int.'!K120</f>
        <v>1</v>
      </c>
      <c r="F116" s="289">
        <f>'Open Int.'!E120/'Open Int.'!K120</f>
        <v>0</v>
      </c>
      <c r="G116" s="306">
        <f>'Open Int.'!H120/'Open Int.'!K120</f>
        <v>0</v>
      </c>
      <c r="H116" s="190">
        <v>12023130</v>
      </c>
      <c r="I116" s="291">
        <v>2403900</v>
      </c>
      <c r="J116" s="315">
        <v>1752300</v>
      </c>
      <c r="K116" s="127" t="str">
        <f t="shared" si="6"/>
        <v>Gross Exposure is less then 30%</v>
      </c>
    </row>
    <row r="117" spans="1:11" s="8" customFormat="1" ht="15">
      <c r="A117" s="239" t="s">
        <v>175</v>
      </c>
      <c r="B117" s="296">
        <f>'Open Int.'!B121</f>
        <v>3805350</v>
      </c>
      <c r="C117" s="299">
        <f>'Open Int.'!R121</f>
        <v>15.519411</v>
      </c>
      <c r="D117" s="185">
        <f t="shared" si="4"/>
        <v>0.09513375</v>
      </c>
      <c r="E117" s="305">
        <f>'Open Int.'!B121/'Open Int.'!K121</f>
        <v>0.9145936981757877</v>
      </c>
      <c r="F117" s="289">
        <f>'Open Int.'!E121/'Open Int.'!K121</f>
        <v>0.0779436152570481</v>
      </c>
      <c r="G117" s="306">
        <f>'Open Int.'!H121/'Open Int.'!K121</f>
        <v>0.007462686567164179</v>
      </c>
      <c r="H117" s="190">
        <v>40000000</v>
      </c>
      <c r="I117" s="291">
        <v>7997100</v>
      </c>
      <c r="J117" s="315">
        <v>7997100</v>
      </c>
      <c r="K117" s="127" t="str">
        <f t="shared" si="6"/>
        <v>Gross Exposure is less then 30%</v>
      </c>
    </row>
    <row r="118" spans="1:11" s="8" customFormat="1" ht="15">
      <c r="A118" s="239" t="s">
        <v>176</v>
      </c>
      <c r="B118" s="296">
        <f>'Open Int.'!B122</f>
        <v>2359350</v>
      </c>
      <c r="C118" s="299">
        <f>'Open Int.'!R122</f>
        <v>97.2811875</v>
      </c>
      <c r="D118" s="185">
        <f t="shared" si="4"/>
        <v>0.14407730435751176</v>
      </c>
      <c r="E118" s="305">
        <f>'Open Int.'!B122/'Open Int.'!K122</f>
        <v>0.9461052631578948</v>
      </c>
      <c r="F118" s="289">
        <f>'Open Int.'!E122/'Open Int.'!K122</f>
        <v>0.04421052631578947</v>
      </c>
      <c r="G118" s="306">
        <f>'Open Int.'!H122/'Open Int.'!K122</f>
        <v>0.00968421052631579</v>
      </c>
      <c r="H118" s="190">
        <v>16375584</v>
      </c>
      <c r="I118" s="291">
        <v>3274950</v>
      </c>
      <c r="J118" s="315">
        <v>1636950</v>
      </c>
      <c r="K118" s="127" t="str">
        <f t="shared" si="6"/>
        <v>Gross Exposure is less then 30%</v>
      </c>
    </row>
    <row r="119" spans="1:16" s="8" customFormat="1" ht="15.75" thickBot="1">
      <c r="A119" s="239" t="s">
        <v>54</v>
      </c>
      <c r="B119" s="296">
        <f>'Open Int.'!B123</f>
        <v>4213800</v>
      </c>
      <c r="C119" s="299">
        <f>'Open Int.'!R123</f>
        <v>198.464205</v>
      </c>
      <c r="D119" s="185">
        <f t="shared" si="4"/>
        <v>0.1245528564866624</v>
      </c>
      <c r="E119" s="305">
        <f>'Open Int.'!B123/'Open Int.'!K123</f>
        <v>0.9954642097802977</v>
      </c>
      <c r="F119" s="289">
        <f>'Open Int.'!E123/'Open Int.'!K123</f>
        <v>0.004252303330970942</v>
      </c>
      <c r="G119" s="306">
        <f>'Open Int.'!H123/'Open Int.'!K123</f>
        <v>0.00028348688873139615</v>
      </c>
      <c r="H119" s="313">
        <v>33831420</v>
      </c>
      <c r="I119" s="292">
        <v>6670800</v>
      </c>
      <c r="J119" s="314">
        <v>3335400</v>
      </c>
      <c r="K119" s="128" t="str">
        <f t="shared" si="6"/>
        <v>Gross Exposure is less then 30%</v>
      </c>
      <c r="P119" s="103"/>
    </row>
    <row r="120" spans="1:10" s="4" customFormat="1" ht="15" thickBot="1">
      <c r="A120" s="240" t="s">
        <v>177</v>
      </c>
      <c r="B120" s="297">
        <f>'Open Int.'!B124</f>
        <v>658800</v>
      </c>
      <c r="C120" s="300">
        <f>'Open Int.'!R124</f>
        <v>24.269217</v>
      </c>
      <c r="D120" s="186">
        <f t="shared" si="4"/>
        <v>0.12775760960625523</v>
      </c>
      <c r="E120" s="307">
        <f>'Open Int.'!B124/'Open Int.'!K124</f>
        <v>0.9990900818926297</v>
      </c>
      <c r="F120" s="308">
        <f>'Open Int.'!E124/'Open Int.'!K124</f>
        <v>0.0009099181073703367</v>
      </c>
      <c r="G120" s="309">
        <f>'Open Int.'!H124/'Open Int.'!K124</f>
        <v>0</v>
      </c>
      <c r="H120" s="320">
        <v>5156640</v>
      </c>
      <c r="I120" s="321">
        <v>1030800</v>
      </c>
      <c r="J120" s="322">
        <v>1030800</v>
      </c>
    </row>
    <row r="121" spans="2:9" s="4" customFormat="1" ht="14.25">
      <c r="B121" s="73"/>
      <c r="H121" s="65"/>
      <c r="I121" s="65"/>
    </row>
    <row r="122" spans="2:9" s="4" customFormat="1" ht="14.25">
      <c r="B122" s="73"/>
      <c r="H122" s="65"/>
      <c r="I122" s="65"/>
    </row>
    <row r="123" spans="1:10" ht="14.25">
      <c r="A123" s="4"/>
      <c r="B123" s="73"/>
      <c r="C123" s="4"/>
      <c r="D123" s="4"/>
      <c r="E123" s="4"/>
      <c r="F123" s="4"/>
      <c r="G123" s="4"/>
      <c r="H123" s="65"/>
      <c r="I123" s="65"/>
      <c r="J123" s="4"/>
    </row>
    <row r="124" spans="2:8" ht="12.75">
      <c r="B124" s="1"/>
      <c r="F124" s="78"/>
      <c r="G124" s="4"/>
      <c r="H124" s="65"/>
    </row>
    <row r="125" spans="6:8" ht="12.75">
      <c r="F125" s="78"/>
      <c r="G125" s="4"/>
      <c r="H125" s="65"/>
    </row>
    <row r="126" spans="6:8" ht="12.75">
      <c r="F126" s="4"/>
      <c r="G126" s="4"/>
      <c r="H126" s="65"/>
    </row>
  </sheetData>
  <mergeCells count="1">
    <mergeCell ref="A1:K1"/>
  </mergeCells>
  <printOptions/>
  <pageMargins left="0.75" right="0.75" top="1" bottom="1" header="0.5" footer="0.5"/>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A1:N414"/>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E152" sqref="E152"/>
    </sheetView>
  </sheetViews>
  <sheetFormatPr defaultColWidth="9.140625" defaultRowHeight="12.75"/>
  <cols>
    <col min="1" max="1" width="12.140625" style="32" customWidth="1"/>
    <col min="2" max="2" width="8.8515625" style="4" customWidth="1"/>
    <col min="3" max="3" width="10.00390625" style="4" customWidth="1"/>
    <col min="4" max="4" width="8.7109375" style="122" customWidth="1"/>
    <col min="5" max="5" width="11.57421875" style="4" customWidth="1"/>
    <col min="6" max="7" width="9.421875" style="4" customWidth="1"/>
    <col min="8" max="8" width="12.421875" style="131" hidden="1" customWidth="1"/>
    <col min="9" max="9" width="10.57421875" style="7" hidden="1" customWidth="1"/>
    <col min="10" max="10" width="12.00390625" style="125" customWidth="1"/>
    <col min="11" max="11" width="9.140625" style="4" customWidth="1"/>
    <col min="12" max="12" width="9.7109375" style="4" customWidth="1"/>
    <col min="13" max="13" width="9.140625" style="4" customWidth="1"/>
    <col min="14" max="15" width="9.140625" style="5" customWidth="1"/>
    <col min="16" max="16" width="11.57421875" style="5" bestFit="1" customWidth="1"/>
    <col min="17" max="16384" width="9.140625" style="5" customWidth="1"/>
  </cols>
  <sheetData>
    <row r="1" spans="1:13" s="72" customFormat="1" ht="19.5" customHeight="1" thickBot="1">
      <c r="A1" s="499" t="s">
        <v>42</v>
      </c>
      <c r="B1" s="500"/>
      <c r="C1" s="500"/>
      <c r="D1" s="500"/>
      <c r="E1" s="500"/>
      <c r="F1" s="500"/>
      <c r="G1" s="35"/>
      <c r="H1" s="129"/>
      <c r="I1" s="36"/>
      <c r="J1" s="123"/>
      <c r="K1" s="37"/>
      <c r="L1" s="38"/>
      <c r="M1" s="39"/>
    </row>
    <row r="2" spans="1:13" s="41" customFormat="1" ht="31.5" customHeight="1" thickBot="1">
      <c r="A2" s="504" t="s">
        <v>38</v>
      </c>
      <c r="B2" s="506" t="s">
        <v>15</v>
      </c>
      <c r="C2" s="508" t="s">
        <v>43</v>
      </c>
      <c r="D2" s="510" t="s">
        <v>88</v>
      </c>
      <c r="E2" s="511"/>
      <c r="F2" s="512"/>
      <c r="G2" s="513" t="s">
        <v>110</v>
      </c>
      <c r="H2" s="513"/>
      <c r="I2" s="513"/>
      <c r="J2" s="503"/>
      <c r="K2" s="501" t="s">
        <v>44</v>
      </c>
      <c r="L2" s="502"/>
      <c r="M2" s="503"/>
    </row>
    <row r="3" spans="1:13" s="41" customFormat="1" ht="27.75" thickBot="1">
      <c r="A3" s="505"/>
      <c r="B3" s="507"/>
      <c r="C3" s="509"/>
      <c r="D3" s="142" t="s">
        <v>89</v>
      </c>
      <c r="E3" s="106" t="s">
        <v>45</v>
      </c>
      <c r="F3" s="143" t="s">
        <v>20</v>
      </c>
      <c r="G3" s="40" t="s">
        <v>45</v>
      </c>
      <c r="H3" s="130" t="s">
        <v>108</v>
      </c>
      <c r="I3" s="42" t="s">
        <v>109</v>
      </c>
      <c r="J3" s="124" t="s">
        <v>20</v>
      </c>
      <c r="K3" s="175" t="s">
        <v>21</v>
      </c>
      <c r="L3" s="112" t="s">
        <v>22</v>
      </c>
      <c r="M3" s="113" t="s">
        <v>24</v>
      </c>
    </row>
    <row r="4" spans="1:14" s="9" customFormat="1" ht="15">
      <c r="A4" s="108" t="s">
        <v>204</v>
      </c>
      <c r="B4" s="210">
        <v>100</v>
      </c>
      <c r="C4" s="344">
        <f>Volume!J4</f>
        <v>3704.95</v>
      </c>
      <c r="D4" s="458">
        <v>394.93</v>
      </c>
      <c r="E4" s="263">
        <f>D4*B4</f>
        <v>39493</v>
      </c>
      <c r="F4" s="264">
        <f>D4/C4*100</f>
        <v>10.659523070486781</v>
      </c>
      <c r="G4" s="366">
        <f>(B4*C4)*H4%+E4</f>
        <v>50607.85</v>
      </c>
      <c r="H4" s="364">
        <v>3</v>
      </c>
      <c r="I4" s="268">
        <f aca="true" t="shared" si="0" ref="I4:I9">G4/B4</f>
        <v>506.07849999999996</v>
      </c>
      <c r="J4" s="269">
        <f aca="true" t="shared" si="1" ref="J4:J66">I4/C4</f>
        <v>0.13659523070486781</v>
      </c>
      <c r="K4" s="273">
        <f>M4/16</f>
        <v>1.7289666875</v>
      </c>
      <c r="L4" s="274">
        <f>K4*SQRT(30)</f>
        <v>9.469940559187354</v>
      </c>
      <c r="M4" s="275">
        <v>27.663467</v>
      </c>
      <c r="N4" s="95"/>
    </row>
    <row r="5" spans="1:14" s="9" customFormat="1" ht="15">
      <c r="A5" s="239" t="s">
        <v>90</v>
      </c>
      <c r="B5" s="211">
        <v>100</v>
      </c>
      <c r="C5" s="345">
        <f>Volume!J5</f>
        <v>3872.2</v>
      </c>
      <c r="D5" s="455">
        <v>462.57</v>
      </c>
      <c r="E5" s="260">
        <f aca="true" t="shared" si="2" ref="E5:E68">D5*B5</f>
        <v>46257</v>
      </c>
      <c r="F5" s="265">
        <f aca="true" t="shared" si="3" ref="F5:F68">D5/C5*100</f>
        <v>11.945922214761634</v>
      </c>
      <c r="G5" s="367">
        <f aca="true" t="shared" si="4" ref="G5:G67">(B5*C5)*H5%+E5</f>
        <v>57873.6</v>
      </c>
      <c r="H5" s="365">
        <v>3</v>
      </c>
      <c r="I5" s="261">
        <f t="shared" si="0"/>
        <v>578.736</v>
      </c>
      <c r="J5" s="270">
        <f t="shared" si="1"/>
        <v>0.14945922214761634</v>
      </c>
      <c r="K5" s="276">
        <f>M5/16</f>
        <v>1.63782525</v>
      </c>
      <c r="L5" s="262">
        <f>K5*SQRT(30)</f>
        <v>8.97073834676538</v>
      </c>
      <c r="M5" s="277">
        <v>26.205204</v>
      </c>
      <c r="N5" s="95"/>
    </row>
    <row r="6" spans="1:14" s="9" customFormat="1" ht="15">
      <c r="A6" s="239" t="s">
        <v>9</v>
      </c>
      <c r="B6" s="211">
        <v>100</v>
      </c>
      <c r="C6" s="345">
        <f>Volume!J6</f>
        <v>3075.85</v>
      </c>
      <c r="D6" s="455">
        <v>368.19</v>
      </c>
      <c r="E6" s="260">
        <f t="shared" si="2"/>
        <v>36819</v>
      </c>
      <c r="F6" s="265">
        <f t="shared" si="3"/>
        <v>11.97034965944373</v>
      </c>
      <c r="G6" s="367">
        <f t="shared" si="4"/>
        <v>46046.55</v>
      </c>
      <c r="H6" s="365">
        <v>3</v>
      </c>
      <c r="I6" s="261">
        <f t="shared" si="0"/>
        <v>460.4655</v>
      </c>
      <c r="J6" s="270">
        <f t="shared" si="1"/>
        <v>0.14970349659443732</v>
      </c>
      <c r="K6" s="276">
        <f aca="true" t="shared" si="5" ref="K6:K69">M6/16</f>
        <v>1.3913230625</v>
      </c>
      <c r="L6" s="262">
        <f aca="true" t="shared" si="6" ref="L6:L69">K6*SQRT(30)</f>
        <v>7.6205902610842005</v>
      </c>
      <c r="M6" s="277">
        <v>22.261169</v>
      </c>
      <c r="N6" s="95"/>
    </row>
    <row r="7" spans="1:13" s="8" customFormat="1" ht="15">
      <c r="A7" s="239" t="s">
        <v>152</v>
      </c>
      <c r="B7" s="211">
        <v>200</v>
      </c>
      <c r="C7" s="345">
        <f>Volume!J7</f>
        <v>2509.3</v>
      </c>
      <c r="D7" s="455">
        <v>416.12</v>
      </c>
      <c r="E7" s="260">
        <f t="shared" si="2"/>
        <v>83224</v>
      </c>
      <c r="F7" s="265">
        <f t="shared" si="3"/>
        <v>16.583110827720876</v>
      </c>
      <c r="G7" s="367">
        <f t="shared" si="4"/>
        <v>108317</v>
      </c>
      <c r="H7" s="365">
        <v>5</v>
      </c>
      <c r="I7" s="261">
        <f t="shared" si="0"/>
        <v>541.585</v>
      </c>
      <c r="J7" s="270">
        <f t="shared" si="1"/>
        <v>0.21583110827720878</v>
      </c>
      <c r="K7" s="276">
        <f t="shared" si="5"/>
        <v>1.734763875</v>
      </c>
      <c r="L7" s="262">
        <f t="shared" si="6"/>
        <v>9.501693062825723</v>
      </c>
      <c r="M7" s="277">
        <v>27.756222</v>
      </c>
    </row>
    <row r="8" spans="1:13" s="9" customFormat="1" ht="15">
      <c r="A8" s="239" t="s">
        <v>0</v>
      </c>
      <c r="B8" s="211">
        <v>750</v>
      </c>
      <c r="C8" s="345">
        <f>Volume!J8</f>
        <v>793.35</v>
      </c>
      <c r="D8" s="455">
        <v>133.71</v>
      </c>
      <c r="E8" s="260">
        <f t="shared" si="2"/>
        <v>100282.5</v>
      </c>
      <c r="F8" s="265">
        <f t="shared" si="3"/>
        <v>16.853847608243523</v>
      </c>
      <c r="G8" s="367">
        <f t="shared" si="4"/>
        <v>130033.125</v>
      </c>
      <c r="H8" s="365">
        <v>5</v>
      </c>
      <c r="I8" s="261">
        <f t="shared" si="0"/>
        <v>173.3775</v>
      </c>
      <c r="J8" s="270">
        <f t="shared" si="1"/>
        <v>0.21853847608243523</v>
      </c>
      <c r="K8" s="276">
        <f t="shared" si="5"/>
        <v>2.153057125</v>
      </c>
      <c r="L8" s="262">
        <f t="shared" si="6"/>
        <v>11.792779549597203</v>
      </c>
      <c r="M8" s="277">
        <v>34.448914</v>
      </c>
    </row>
    <row r="9" spans="1:13" s="8" customFormat="1" ht="15">
      <c r="A9" s="239" t="s">
        <v>153</v>
      </c>
      <c r="B9" s="211">
        <v>2450</v>
      </c>
      <c r="C9" s="345">
        <f>Volume!J9</f>
        <v>60.1</v>
      </c>
      <c r="D9" s="455">
        <v>8.76</v>
      </c>
      <c r="E9" s="260">
        <f t="shared" si="2"/>
        <v>21462</v>
      </c>
      <c r="F9" s="265">
        <f t="shared" si="3"/>
        <v>14.575707154742096</v>
      </c>
      <c r="G9" s="367">
        <f t="shared" si="4"/>
        <v>28824.25</v>
      </c>
      <c r="H9" s="365">
        <v>5</v>
      </c>
      <c r="I9" s="261">
        <f t="shared" si="0"/>
        <v>11.765</v>
      </c>
      <c r="J9" s="270">
        <f t="shared" si="1"/>
        <v>0.19575707154742097</v>
      </c>
      <c r="K9" s="276">
        <f t="shared" si="5"/>
        <v>2.4103975</v>
      </c>
      <c r="L9" s="262">
        <f t="shared" si="6"/>
        <v>13.202290833040587</v>
      </c>
      <c r="M9" s="277">
        <v>38.56636</v>
      </c>
    </row>
    <row r="10" spans="1:13" s="8" customFormat="1" ht="15">
      <c r="A10" s="239" t="s">
        <v>196</v>
      </c>
      <c r="B10" s="211">
        <v>3350</v>
      </c>
      <c r="C10" s="345">
        <f>Volume!J10</f>
        <v>54.9</v>
      </c>
      <c r="D10" s="226">
        <v>11.16</v>
      </c>
      <c r="E10" s="260">
        <f t="shared" si="2"/>
        <v>37386</v>
      </c>
      <c r="F10" s="265">
        <f t="shared" si="3"/>
        <v>20.327868852459016</v>
      </c>
      <c r="G10" s="367">
        <f t="shared" si="4"/>
        <v>46581.75</v>
      </c>
      <c r="H10" s="365">
        <v>5</v>
      </c>
      <c r="I10" s="261">
        <f aca="true" t="shared" si="7" ref="I10:I72">G10/B10</f>
        <v>13.905</v>
      </c>
      <c r="J10" s="270">
        <f t="shared" si="1"/>
        <v>0.2532786885245902</v>
      </c>
      <c r="K10" s="276">
        <f t="shared" si="5"/>
        <v>2.2596244375</v>
      </c>
      <c r="L10" s="262">
        <f t="shared" si="6"/>
        <v>12.376472759086724</v>
      </c>
      <c r="M10" s="256">
        <v>36.153991</v>
      </c>
    </row>
    <row r="11" spans="1:13" s="9" customFormat="1" ht="15">
      <c r="A11" s="239" t="s">
        <v>91</v>
      </c>
      <c r="B11" s="211">
        <v>2300</v>
      </c>
      <c r="C11" s="345">
        <f>Volume!J11</f>
        <v>59.7</v>
      </c>
      <c r="D11" s="455">
        <v>9.86</v>
      </c>
      <c r="E11" s="260">
        <f t="shared" si="2"/>
        <v>22678</v>
      </c>
      <c r="F11" s="265">
        <f t="shared" si="3"/>
        <v>16.515912897822442</v>
      </c>
      <c r="G11" s="367">
        <f t="shared" si="4"/>
        <v>29543.5</v>
      </c>
      <c r="H11" s="365">
        <v>5</v>
      </c>
      <c r="I11" s="261">
        <f t="shared" si="7"/>
        <v>12.845</v>
      </c>
      <c r="J11" s="270">
        <f t="shared" si="1"/>
        <v>0.21515912897822445</v>
      </c>
      <c r="K11" s="276">
        <f t="shared" si="5"/>
        <v>2.646785</v>
      </c>
      <c r="L11" s="262">
        <f t="shared" si="6"/>
        <v>14.49703849366311</v>
      </c>
      <c r="M11" s="277">
        <v>42.34856</v>
      </c>
    </row>
    <row r="12" spans="1:13" s="9" customFormat="1" ht="15">
      <c r="A12" s="239" t="s">
        <v>104</v>
      </c>
      <c r="B12" s="211">
        <v>2150</v>
      </c>
      <c r="C12" s="345">
        <f>Volume!J12</f>
        <v>63.65</v>
      </c>
      <c r="D12" s="455">
        <v>12.77</v>
      </c>
      <c r="E12" s="260">
        <f t="shared" si="2"/>
        <v>27455.5</v>
      </c>
      <c r="F12" s="265">
        <f t="shared" si="3"/>
        <v>20.062843676355065</v>
      </c>
      <c r="G12" s="367">
        <f t="shared" si="4"/>
        <v>34297.875</v>
      </c>
      <c r="H12" s="365">
        <v>5</v>
      </c>
      <c r="I12" s="261">
        <f t="shared" si="7"/>
        <v>15.9525</v>
      </c>
      <c r="J12" s="270">
        <f t="shared" si="1"/>
        <v>0.2506284367635507</v>
      </c>
      <c r="K12" s="276">
        <f t="shared" si="5"/>
        <v>2.677443</v>
      </c>
      <c r="L12" s="262">
        <f t="shared" si="6"/>
        <v>14.664959275343044</v>
      </c>
      <c r="M12" s="277">
        <v>42.839088</v>
      </c>
    </row>
    <row r="13" spans="1:13" s="8" customFormat="1" ht="15">
      <c r="A13" s="239" t="s">
        <v>154</v>
      </c>
      <c r="B13" s="211">
        <v>9550</v>
      </c>
      <c r="C13" s="345">
        <f>Volume!J13</f>
        <v>36.55</v>
      </c>
      <c r="D13" s="455">
        <v>6.84</v>
      </c>
      <c r="E13" s="260">
        <f t="shared" si="2"/>
        <v>65322</v>
      </c>
      <c r="F13" s="265">
        <f t="shared" si="3"/>
        <v>18.714090287277703</v>
      </c>
      <c r="G13" s="367">
        <f t="shared" si="4"/>
        <v>82774.625</v>
      </c>
      <c r="H13" s="365">
        <v>5</v>
      </c>
      <c r="I13" s="261">
        <f t="shared" si="7"/>
        <v>8.6675</v>
      </c>
      <c r="J13" s="270">
        <f t="shared" si="1"/>
        <v>0.23714090287277706</v>
      </c>
      <c r="K13" s="276">
        <f t="shared" si="5"/>
        <v>2.2113821875</v>
      </c>
      <c r="L13" s="262">
        <f t="shared" si="6"/>
        <v>12.112239073588688</v>
      </c>
      <c r="M13" s="277">
        <v>35.382115</v>
      </c>
    </row>
    <row r="14" spans="1:13" s="8" customFormat="1" ht="15">
      <c r="A14" s="239" t="s">
        <v>178</v>
      </c>
      <c r="B14" s="211">
        <v>700</v>
      </c>
      <c r="C14" s="345">
        <f>Volume!J14</f>
        <v>579.95</v>
      </c>
      <c r="D14" s="455">
        <v>104.12</v>
      </c>
      <c r="E14" s="260">
        <f t="shared" si="2"/>
        <v>72884</v>
      </c>
      <c r="F14" s="265">
        <f t="shared" si="3"/>
        <v>17.95327183377877</v>
      </c>
      <c r="G14" s="367">
        <f t="shared" si="4"/>
        <v>93182.25</v>
      </c>
      <c r="H14" s="365">
        <v>5</v>
      </c>
      <c r="I14" s="261">
        <f t="shared" si="7"/>
        <v>133.1175</v>
      </c>
      <c r="J14" s="270">
        <f t="shared" si="1"/>
        <v>0.22953271833778774</v>
      </c>
      <c r="K14" s="276">
        <f t="shared" si="5"/>
        <v>4.7763899375</v>
      </c>
      <c r="L14" s="262">
        <f t="shared" si="6"/>
        <v>26.161365122094406</v>
      </c>
      <c r="M14" s="256">
        <v>76.422239</v>
      </c>
    </row>
    <row r="15" spans="1:13" s="9" customFormat="1" ht="15">
      <c r="A15" s="239" t="s">
        <v>215</v>
      </c>
      <c r="B15" s="211">
        <v>200</v>
      </c>
      <c r="C15" s="345">
        <f>Volume!J15</f>
        <v>2743.1</v>
      </c>
      <c r="D15" s="455">
        <v>482.67</v>
      </c>
      <c r="E15" s="260">
        <f t="shared" si="2"/>
        <v>96534</v>
      </c>
      <c r="F15" s="265">
        <f t="shared" si="3"/>
        <v>17.595785789799862</v>
      </c>
      <c r="G15" s="367">
        <f t="shared" si="4"/>
        <v>123965</v>
      </c>
      <c r="H15" s="365">
        <v>5</v>
      </c>
      <c r="I15" s="261">
        <f t="shared" si="7"/>
        <v>619.825</v>
      </c>
      <c r="J15" s="270">
        <f t="shared" si="1"/>
        <v>0.22595785789799863</v>
      </c>
      <c r="K15" s="276">
        <f t="shared" si="5"/>
        <v>1.622505625</v>
      </c>
      <c r="L15" s="262">
        <f t="shared" si="6"/>
        <v>8.88682930491518</v>
      </c>
      <c r="M15" s="277">
        <v>25.96009</v>
      </c>
    </row>
    <row r="16" spans="1:13" s="9" customFormat="1" ht="15">
      <c r="A16" s="239" t="s">
        <v>92</v>
      </c>
      <c r="B16" s="211">
        <v>1400</v>
      </c>
      <c r="C16" s="345">
        <f>Volume!J16</f>
        <v>201</v>
      </c>
      <c r="D16" s="455">
        <v>34.11</v>
      </c>
      <c r="E16" s="260">
        <f t="shared" si="2"/>
        <v>47754</v>
      </c>
      <c r="F16" s="265">
        <f t="shared" si="3"/>
        <v>16.970149253731343</v>
      </c>
      <c r="G16" s="367">
        <f t="shared" si="4"/>
        <v>61824</v>
      </c>
      <c r="H16" s="365">
        <v>5</v>
      </c>
      <c r="I16" s="261">
        <f t="shared" si="7"/>
        <v>44.16</v>
      </c>
      <c r="J16" s="270">
        <f t="shared" si="1"/>
        <v>0.21970149253731341</v>
      </c>
      <c r="K16" s="276">
        <f t="shared" si="5"/>
        <v>2.3687595</v>
      </c>
      <c r="L16" s="262">
        <f t="shared" si="6"/>
        <v>12.974230114546584</v>
      </c>
      <c r="M16" s="277">
        <v>37.900152</v>
      </c>
    </row>
    <row r="17" spans="1:13" s="9" customFormat="1" ht="15">
      <c r="A17" s="239" t="s">
        <v>93</v>
      </c>
      <c r="B17" s="211">
        <v>1900</v>
      </c>
      <c r="C17" s="345">
        <f>Volume!J17</f>
        <v>98.1</v>
      </c>
      <c r="D17" s="455">
        <v>18.91</v>
      </c>
      <c r="E17" s="260">
        <f t="shared" si="2"/>
        <v>35929</v>
      </c>
      <c r="F17" s="265">
        <f t="shared" si="3"/>
        <v>19.276248725790012</v>
      </c>
      <c r="G17" s="367">
        <f t="shared" si="4"/>
        <v>45248.5</v>
      </c>
      <c r="H17" s="365">
        <v>5</v>
      </c>
      <c r="I17" s="261">
        <f t="shared" si="7"/>
        <v>23.815</v>
      </c>
      <c r="J17" s="270">
        <f t="shared" si="1"/>
        <v>0.24276248725790012</v>
      </c>
      <c r="K17" s="276">
        <f t="shared" si="5"/>
        <v>3.6955543125</v>
      </c>
      <c r="L17" s="262">
        <f t="shared" si="6"/>
        <v>20.24138459441746</v>
      </c>
      <c r="M17" s="277">
        <v>59.128869</v>
      </c>
    </row>
    <row r="18" spans="1:13" s="9" customFormat="1" ht="15">
      <c r="A18" s="239" t="s">
        <v>46</v>
      </c>
      <c r="B18" s="211">
        <v>550</v>
      </c>
      <c r="C18" s="345">
        <f>Volume!J18</f>
        <v>1050.35</v>
      </c>
      <c r="D18" s="455">
        <v>211.82</v>
      </c>
      <c r="E18" s="260">
        <f t="shared" si="2"/>
        <v>116501</v>
      </c>
      <c r="F18" s="265">
        <f t="shared" si="3"/>
        <v>20.166611129623462</v>
      </c>
      <c r="G18" s="367">
        <f t="shared" si="4"/>
        <v>145385.625</v>
      </c>
      <c r="H18" s="365">
        <v>5</v>
      </c>
      <c r="I18" s="261">
        <f t="shared" si="7"/>
        <v>264.3375</v>
      </c>
      <c r="J18" s="270">
        <f t="shared" si="1"/>
        <v>0.25166611129623456</v>
      </c>
      <c r="K18" s="276">
        <f t="shared" si="5"/>
        <v>2.68034225</v>
      </c>
      <c r="L18" s="262">
        <f t="shared" si="6"/>
        <v>14.680839121591513</v>
      </c>
      <c r="M18" s="277">
        <v>42.885476</v>
      </c>
    </row>
    <row r="19" spans="1:13" s="9" customFormat="1" ht="15">
      <c r="A19" s="239" t="s">
        <v>155</v>
      </c>
      <c r="B19" s="211">
        <v>1000</v>
      </c>
      <c r="C19" s="345">
        <f>Volume!J19</f>
        <v>306.05</v>
      </c>
      <c r="D19" s="455">
        <v>67.38</v>
      </c>
      <c r="E19" s="260">
        <f t="shared" si="2"/>
        <v>67380</v>
      </c>
      <c r="F19" s="265">
        <f t="shared" si="3"/>
        <v>22.016010455807873</v>
      </c>
      <c r="G19" s="367">
        <f t="shared" si="4"/>
        <v>82682.5</v>
      </c>
      <c r="H19" s="365">
        <v>5</v>
      </c>
      <c r="I19" s="261">
        <f t="shared" si="7"/>
        <v>82.6825</v>
      </c>
      <c r="J19" s="270">
        <f t="shared" si="1"/>
        <v>0.27016010455807876</v>
      </c>
      <c r="K19" s="276">
        <f t="shared" si="5"/>
        <v>1.8359223125</v>
      </c>
      <c r="L19" s="262">
        <f t="shared" si="6"/>
        <v>10.055760643832988</v>
      </c>
      <c r="M19" s="277">
        <v>29.374757</v>
      </c>
    </row>
    <row r="20" spans="1:13" s="9" customFormat="1" ht="15">
      <c r="A20" s="239" t="s">
        <v>257</v>
      </c>
      <c r="B20" s="211">
        <v>1000</v>
      </c>
      <c r="C20" s="345">
        <f>Volume!J20</f>
        <v>371</v>
      </c>
      <c r="D20" s="455">
        <v>54.65</v>
      </c>
      <c r="E20" s="260">
        <f t="shared" si="2"/>
        <v>54650</v>
      </c>
      <c r="F20" s="265">
        <f t="shared" si="3"/>
        <v>14.730458221024259</v>
      </c>
      <c r="G20" s="367">
        <f t="shared" si="4"/>
        <v>73200</v>
      </c>
      <c r="H20" s="365">
        <v>5</v>
      </c>
      <c r="I20" s="261">
        <f t="shared" si="7"/>
        <v>73.2</v>
      </c>
      <c r="J20" s="270">
        <f t="shared" si="1"/>
        <v>0.1973045822102426</v>
      </c>
      <c r="K20" s="276">
        <f t="shared" si="5"/>
        <v>2.3655361875</v>
      </c>
      <c r="L20" s="262">
        <f t="shared" si="6"/>
        <v>12.956575304885202</v>
      </c>
      <c r="M20" s="277">
        <v>37.848579</v>
      </c>
    </row>
    <row r="21" spans="1:13" s="9" customFormat="1" ht="15">
      <c r="A21" s="239" t="s">
        <v>1</v>
      </c>
      <c r="B21" s="211">
        <v>300</v>
      </c>
      <c r="C21" s="345">
        <f>Volume!J21</f>
        <v>1891.1</v>
      </c>
      <c r="D21" s="455">
        <v>355.76</v>
      </c>
      <c r="E21" s="260">
        <f t="shared" si="2"/>
        <v>106728</v>
      </c>
      <c r="F21" s="265">
        <f t="shared" si="3"/>
        <v>18.8123314473058</v>
      </c>
      <c r="G21" s="367">
        <f t="shared" si="4"/>
        <v>135094.5</v>
      </c>
      <c r="H21" s="365">
        <v>5</v>
      </c>
      <c r="I21" s="261">
        <f t="shared" si="7"/>
        <v>450.315</v>
      </c>
      <c r="J21" s="270">
        <f t="shared" si="1"/>
        <v>0.238123314473058</v>
      </c>
      <c r="K21" s="276">
        <f t="shared" si="5"/>
        <v>2.3422436875</v>
      </c>
      <c r="L21" s="262">
        <f t="shared" si="6"/>
        <v>12.82899702817831</v>
      </c>
      <c r="M21" s="277">
        <v>37.475899</v>
      </c>
    </row>
    <row r="22" spans="1:13" s="8" customFormat="1" ht="15">
      <c r="A22" s="239" t="s">
        <v>179</v>
      </c>
      <c r="B22" s="211">
        <v>1900</v>
      </c>
      <c r="C22" s="345">
        <f>Volume!J22</f>
        <v>99.5</v>
      </c>
      <c r="D22" s="455">
        <v>21.52</v>
      </c>
      <c r="E22" s="260">
        <f t="shared" si="2"/>
        <v>40888</v>
      </c>
      <c r="F22" s="265">
        <f t="shared" si="3"/>
        <v>21.628140703517587</v>
      </c>
      <c r="G22" s="367">
        <f t="shared" si="4"/>
        <v>50340.5</v>
      </c>
      <c r="H22" s="365">
        <v>5</v>
      </c>
      <c r="I22" s="261">
        <f t="shared" si="7"/>
        <v>26.495</v>
      </c>
      <c r="J22" s="270">
        <f t="shared" si="1"/>
        <v>0.2662814070351759</v>
      </c>
      <c r="K22" s="276">
        <f t="shared" si="5"/>
        <v>2.15831525</v>
      </c>
      <c r="L22" s="262">
        <f t="shared" si="6"/>
        <v>11.82157948632402</v>
      </c>
      <c r="M22" s="256">
        <v>34.533044</v>
      </c>
    </row>
    <row r="23" spans="1:13" s="8" customFormat="1" ht="15">
      <c r="A23" s="239" t="s">
        <v>180</v>
      </c>
      <c r="B23" s="211">
        <v>2250</v>
      </c>
      <c r="C23" s="345">
        <f>Volume!J23</f>
        <v>46.3</v>
      </c>
      <c r="D23" s="455">
        <v>8.75</v>
      </c>
      <c r="E23" s="260">
        <f t="shared" si="2"/>
        <v>19687.5</v>
      </c>
      <c r="F23" s="265">
        <f t="shared" si="3"/>
        <v>18.898488120950326</v>
      </c>
      <c r="G23" s="367">
        <f t="shared" si="4"/>
        <v>24896.25</v>
      </c>
      <c r="H23" s="365">
        <v>5</v>
      </c>
      <c r="I23" s="261">
        <f t="shared" si="7"/>
        <v>11.065</v>
      </c>
      <c r="J23" s="270">
        <f t="shared" si="1"/>
        <v>0.23898488120950323</v>
      </c>
      <c r="K23" s="276">
        <f t="shared" si="5"/>
        <v>1.9961886875</v>
      </c>
      <c r="L23" s="262">
        <f t="shared" si="6"/>
        <v>10.933575731803808</v>
      </c>
      <c r="M23" s="256">
        <v>31.939019</v>
      </c>
    </row>
    <row r="24" spans="1:13" s="9" customFormat="1" ht="15">
      <c r="A24" s="239" t="s">
        <v>2</v>
      </c>
      <c r="B24" s="211">
        <v>550</v>
      </c>
      <c r="C24" s="345">
        <f>Volume!J24</f>
        <v>337.65</v>
      </c>
      <c r="D24" s="455">
        <v>51.73</v>
      </c>
      <c r="E24" s="260">
        <f t="shared" si="2"/>
        <v>28451.5</v>
      </c>
      <c r="F24" s="265">
        <f t="shared" si="3"/>
        <v>15.320598252628463</v>
      </c>
      <c r="G24" s="367">
        <f t="shared" si="4"/>
        <v>37736.875</v>
      </c>
      <c r="H24" s="365">
        <v>5</v>
      </c>
      <c r="I24" s="261">
        <f t="shared" si="7"/>
        <v>68.6125</v>
      </c>
      <c r="J24" s="270">
        <f t="shared" si="1"/>
        <v>0.2032059825262846</v>
      </c>
      <c r="K24" s="276">
        <f t="shared" si="5"/>
        <v>1.9308050625</v>
      </c>
      <c r="L24" s="262">
        <f t="shared" si="6"/>
        <v>10.57545486876422</v>
      </c>
      <c r="M24" s="277">
        <v>30.892881</v>
      </c>
    </row>
    <row r="25" spans="1:13" s="9" customFormat="1" ht="15">
      <c r="A25" s="239" t="s">
        <v>94</v>
      </c>
      <c r="B25" s="211">
        <v>1600</v>
      </c>
      <c r="C25" s="345">
        <f>Volume!J25</f>
        <v>195.2</v>
      </c>
      <c r="D25" s="455">
        <v>38.32</v>
      </c>
      <c r="E25" s="260">
        <f t="shared" si="2"/>
        <v>61312</v>
      </c>
      <c r="F25" s="265">
        <f t="shared" si="3"/>
        <v>19.631147540983605</v>
      </c>
      <c r="G25" s="367">
        <f t="shared" si="4"/>
        <v>76928</v>
      </c>
      <c r="H25" s="365">
        <v>5</v>
      </c>
      <c r="I25" s="261">
        <f t="shared" si="7"/>
        <v>48.08</v>
      </c>
      <c r="J25" s="270">
        <f t="shared" si="1"/>
        <v>0.24631147540983608</v>
      </c>
      <c r="K25" s="276">
        <f t="shared" si="5"/>
        <v>3.0089745625</v>
      </c>
      <c r="L25" s="262">
        <f t="shared" si="6"/>
        <v>16.480832428404884</v>
      </c>
      <c r="M25" s="277">
        <v>48.143593</v>
      </c>
    </row>
    <row r="26" spans="1:13" s="8" customFormat="1" ht="15">
      <c r="A26" s="239" t="s">
        <v>156</v>
      </c>
      <c r="B26" s="211">
        <v>850</v>
      </c>
      <c r="C26" s="345">
        <f>Volume!J26</f>
        <v>368.8</v>
      </c>
      <c r="D26" s="455">
        <v>113.37</v>
      </c>
      <c r="E26" s="260">
        <f t="shared" si="2"/>
        <v>96364.5</v>
      </c>
      <c r="F26" s="265">
        <f t="shared" si="3"/>
        <v>30.740238611713664</v>
      </c>
      <c r="G26" s="367">
        <f t="shared" si="4"/>
        <v>114232.86</v>
      </c>
      <c r="H26" s="365">
        <v>5.7</v>
      </c>
      <c r="I26" s="261">
        <f t="shared" si="7"/>
        <v>134.3916</v>
      </c>
      <c r="J26" s="270">
        <f t="shared" si="1"/>
        <v>0.36440238611713666</v>
      </c>
      <c r="K26" s="276">
        <f t="shared" si="5"/>
        <v>1.9778185</v>
      </c>
      <c r="L26" s="262">
        <f t="shared" si="6"/>
        <v>10.832958071010314</v>
      </c>
      <c r="M26" s="277">
        <v>31.645096</v>
      </c>
    </row>
    <row r="27" spans="1:13" s="8" customFormat="1" ht="15">
      <c r="A27" s="239" t="s">
        <v>181</v>
      </c>
      <c r="B27" s="211">
        <v>1100</v>
      </c>
      <c r="C27" s="345">
        <f>Volume!J27</f>
        <v>258.55</v>
      </c>
      <c r="D27" s="455">
        <v>66.55</v>
      </c>
      <c r="E27" s="260">
        <f t="shared" si="2"/>
        <v>73205</v>
      </c>
      <c r="F27" s="265">
        <f t="shared" si="3"/>
        <v>25.73970218526397</v>
      </c>
      <c r="G27" s="367">
        <f t="shared" si="4"/>
        <v>87425.25</v>
      </c>
      <c r="H27" s="365">
        <v>5</v>
      </c>
      <c r="I27" s="261">
        <f t="shared" si="7"/>
        <v>79.4775</v>
      </c>
      <c r="J27" s="270">
        <f t="shared" si="1"/>
        <v>0.30739702185263973</v>
      </c>
      <c r="K27" s="276">
        <f t="shared" si="5"/>
        <v>2.50633025</v>
      </c>
      <c r="L27" s="262">
        <f t="shared" si="6"/>
        <v>13.727736144825624</v>
      </c>
      <c r="M27" s="256">
        <v>40.101284</v>
      </c>
    </row>
    <row r="28" spans="1:13" s="8" customFormat="1" ht="15">
      <c r="A28" s="239" t="s">
        <v>182</v>
      </c>
      <c r="B28" s="211">
        <v>6900</v>
      </c>
      <c r="C28" s="345">
        <f>Volume!J28</f>
        <v>33.85</v>
      </c>
      <c r="D28" s="455">
        <v>6.04</v>
      </c>
      <c r="E28" s="260">
        <f t="shared" si="2"/>
        <v>41676</v>
      </c>
      <c r="F28" s="265">
        <f t="shared" si="3"/>
        <v>17.843426883308712</v>
      </c>
      <c r="G28" s="367">
        <f t="shared" si="4"/>
        <v>53354.25</v>
      </c>
      <c r="H28" s="365">
        <v>5</v>
      </c>
      <c r="I28" s="261">
        <f t="shared" si="7"/>
        <v>7.7325</v>
      </c>
      <c r="J28" s="270">
        <f t="shared" si="1"/>
        <v>0.22843426883308715</v>
      </c>
      <c r="K28" s="276">
        <f t="shared" si="5"/>
        <v>2.6727703125</v>
      </c>
      <c r="L28" s="262">
        <f t="shared" si="6"/>
        <v>14.63936591186382</v>
      </c>
      <c r="M28" s="256">
        <v>42.764325</v>
      </c>
    </row>
    <row r="29" spans="1:13" s="8" customFormat="1" ht="15">
      <c r="A29" s="239" t="s">
        <v>157</v>
      </c>
      <c r="B29" s="211">
        <v>950</v>
      </c>
      <c r="C29" s="345">
        <f>Volume!J29</f>
        <v>176.3</v>
      </c>
      <c r="D29" s="455">
        <v>40.62</v>
      </c>
      <c r="E29" s="260">
        <f t="shared" si="2"/>
        <v>38589</v>
      </c>
      <c r="F29" s="265">
        <f t="shared" si="3"/>
        <v>23.040272263187745</v>
      </c>
      <c r="G29" s="367">
        <f t="shared" si="4"/>
        <v>46963.25</v>
      </c>
      <c r="H29" s="365">
        <v>5</v>
      </c>
      <c r="I29" s="261">
        <f t="shared" si="7"/>
        <v>49.435</v>
      </c>
      <c r="J29" s="270">
        <f t="shared" si="1"/>
        <v>0.2804027226318775</v>
      </c>
      <c r="K29" s="276">
        <f t="shared" si="5"/>
        <v>2.0115625625</v>
      </c>
      <c r="L29" s="262">
        <f t="shared" si="6"/>
        <v>11.017781913141455</v>
      </c>
      <c r="M29" s="277">
        <v>32.185001</v>
      </c>
    </row>
    <row r="30" spans="1:13" s="9" customFormat="1" ht="15">
      <c r="A30" s="239" t="s">
        <v>3</v>
      </c>
      <c r="B30" s="211">
        <v>2500</v>
      </c>
      <c r="C30" s="345">
        <f>Volume!J30</f>
        <v>210.9</v>
      </c>
      <c r="D30" s="455">
        <v>31.4</v>
      </c>
      <c r="E30" s="260">
        <f t="shared" si="2"/>
        <v>78500</v>
      </c>
      <c r="F30" s="265">
        <f t="shared" si="3"/>
        <v>14.888572783309625</v>
      </c>
      <c r="G30" s="367">
        <f t="shared" si="4"/>
        <v>104862.5</v>
      </c>
      <c r="H30" s="365">
        <v>5</v>
      </c>
      <c r="I30" s="261">
        <f t="shared" si="7"/>
        <v>41.945</v>
      </c>
      <c r="J30" s="270">
        <f t="shared" si="1"/>
        <v>0.19888572783309624</v>
      </c>
      <c r="K30" s="276">
        <f t="shared" si="5"/>
        <v>1.569496625</v>
      </c>
      <c r="L30" s="262">
        <f t="shared" si="6"/>
        <v>8.596487054407266</v>
      </c>
      <c r="M30" s="277">
        <v>25.111946</v>
      </c>
    </row>
    <row r="31" spans="1:13" s="8" customFormat="1" ht="15">
      <c r="A31" s="239" t="s">
        <v>158</v>
      </c>
      <c r="B31" s="211">
        <v>1300</v>
      </c>
      <c r="C31" s="345">
        <f>Volume!J31</f>
        <v>135.1</v>
      </c>
      <c r="D31" s="455">
        <v>21.23</v>
      </c>
      <c r="E31" s="260">
        <f t="shared" si="2"/>
        <v>27599</v>
      </c>
      <c r="F31" s="265">
        <f t="shared" si="3"/>
        <v>15.714285714285714</v>
      </c>
      <c r="G31" s="367">
        <f t="shared" si="4"/>
        <v>36380.5</v>
      </c>
      <c r="H31" s="365">
        <v>5</v>
      </c>
      <c r="I31" s="261">
        <f t="shared" si="7"/>
        <v>27.985</v>
      </c>
      <c r="J31" s="270">
        <f t="shared" si="1"/>
        <v>0.20714285714285716</v>
      </c>
      <c r="K31" s="276">
        <f t="shared" si="5"/>
        <v>1.660863125</v>
      </c>
      <c r="L31" s="262">
        <f t="shared" si="6"/>
        <v>9.096921984910225</v>
      </c>
      <c r="M31" s="277">
        <v>26.57381</v>
      </c>
    </row>
    <row r="32" spans="1:13" s="8" customFormat="1" ht="15">
      <c r="A32" s="239" t="s">
        <v>242</v>
      </c>
      <c r="B32" s="211">
        <v>1050</v>
      </c>
      <c r="C32" s="345">
        <f>Volume!J32</f>
        <v>405.05</v>
      </c>
      <c r="D32" s="455">
        <v>70.32</v>
      </c>
      <c r="E32" s="260">
        <f t="shared" si="2"/>
        <v>73836</v>
      </c>
      <c r="F32" s="265">
        <f t="shared" si="3"/>
        <v>17.360819651894825</v>
      </c>
      <c r="G32" s="367">
        <f t="shared" si="4"/>
        <v>95101.125</v>
      </c>
      <c r="H32" s="365">
        <v>5</v>
      </c>
      <c r="I32" s="261">
        <f t="shared" si="7"/>
        <v>90.5725</v>
      </c>
      <c r="J32" s="270">
        <f t="shared" si="1"/>
        <v>0.22360819651894828</v>
      </c>
      <c r="K32" s="276">
        <f t="shared" si="5"/>
        <v>2.1442865</v>
      </c>
      <c r="L32" s="262">
        <f t="shared" si="6"/>
        <v>11.744740858038014</v>
      </c>
      <c r="M32" s="277">
        <v>34.308584</v>
      </c>
    </row>
    <row r="33" spans="1:13" s="8" customFormat="1" ht="15">
      <c r="A33" s="239" t="s">
        <v>183</v>
      </c>
      <c r="B33" s="211">
        <v>600</v>
      </c>
      <c r="C33" s="345">
        <f>Volume!J33</f>
        <v>222.45</v>
      </c>
      <c r="D33" s="455">
        <v>47.67</v>
      </c>
      <c r="E33" s="260">
        <f t="shared" si="2"/>
        <v>28602</v>
      </c>
      <c r="F33" s="265">
        <f t="shared" si="3"/>
        <v>21.429534726904926</v>
      </c>
      <c r="G33" s="367">
        <f t="shared" si="4"/>
        <v>35275.5</v>
      </c>
      <c r="H33" s="365">
        <v>5</v>
      </c>
      <c r="I33" s="261">
        <f t="shared" si="7"/>
        <v>58.7925</v>
      </c>
      <c r="J33" s="270">
        <f t="shared" si="1"/>
        <v>0.26429534726904924</v>
      </c>
      <c r="K33" s="276">
        <f t="shared" si="5"/>
        <v>2.4969513125</v>
      </c>
      <c r="L33" s="262">
        <f t="shared" si="6"/>
        <v>13.676365588483812</v>
      </c>
      <c r="M33" s="256">
        <v>39.951221</v>
      </c>
    </row>
    <row r="34" spans="1:13" s="8" customFormat="1" ht="15">
      <c r="A34" s="239" t="s">
        <v>205</v>
      </c>
      <c r="B34" s="211">
        <v>1900</v>
      </c>
      <c r="C34" s="345">
        <f>Volume!J34</f>
        <v>178.85</v>
      </c>
      <c r="D34" s="455">
        <v>34.2</v>
      </c>
      <c r="E34" s="260">
        <f t="shared" si="2"/>
        <v>64980.00000000001</v>
      </c>
      <c r="F34" s="265">
        <f t="shared" si="3"/>
        <v>19.122169415711493</v>
      </c>
      <c r="G34" s="367">
        <f t="shared" si="4"/>
        <v>81970.75</v>
      </c>
      <c r="H34" s="365">
        <v>5</v>
      </c>
      <c r="I34" s="261">
        <f>G34/B34</f>
        <v>43.1425</v>
      </c>
      <c r="J34" s="270">
        <f t="shared" si="1"/>
        <v>0.2412216941571149</v>
      </c>
      <c r="K34" s="276">
        <f>M34/16</f>
        <v>2.2397535</v>
      </c>
      <c r="L34" s="262">
        <f>K34*SQRT(30)</f>
        <v>12.26763515201147</v>
      </c>
      <c r="M34" s="277">
        <v>35.836056</v>
      </c>
    </row>
    <row r="35" spans="1:13" s="8" customFormat="1" ht="15">
      <c r="A35" s="239" t="s">
        <v>243</v>
      </c>
      <c r="B35" s="211">
        <v>3600</v>
      </c>
      <c r="C35" s="345">
        <f>Volume!J35</f>
        <v>137.15</v>
      </c>
      <c r="D35" s="455">
        <v>28.16</v>
      </c>
      <c r="E35" s="260">
        <f t="shared" si="2"/>
        <v>101376</v>
      </c>
      <c r="F35" s="265">
        <f t="shared" si="3"/>
        <v>20.53226394458622</v>
      </c>
      <c r="G35" s="367">
        <f t="shared" si="4"/>
        <v>126063</v>
      </c>
      <c r="H35" s="365">
        <v>5</v>
      </c>
      <c r="I35" s="261">
        <f t="shared" si="7"/>
        <v>35.0175</v>
      </c>
      <c r="J35" s="270">
        <f t="shared" si="1"/>
        <v>0.2553226394458622</v>
      </c>
      <c r="K35" s="276">
        <f t="shared" si="5"/>
        <v>2.4717550625</v>
      </c>
      <c r="L35" s="262">
        <f t="shared" si="6"/>
        <v>13.538360043588419</v>
      </c>
      <c r="M35" s="277">
        <v>39.548081</v>
      </c>
    </row>
    <row r="36" spans="1:13" s="8" customFormat="1" ht="15">
      <c r="A36" s="239" t="s">
        <v>184</v>
      </c>
      <c r="B36" s="211">
        <v>250</v>
      </c>
      <c r="C36" s="345">
        <f>Volume!J36</f>
        <v>1386.65</v>
      </c>
      <c r="D36" s="455">
        <v>239.64</v>
      </c>
      <c r="E36" s="260">
        <f t="shared" si="2"/>
        <v>59910</v>
      </c>
      <c r="F36" s="265">
        <f t="shared" si="3"/>
        <v>17.281938484837557</v>
      </c>
      <c r="G36" s="367">
        <f t="shared" si="4"/>
        <v>77243.125</v>
      </c>
      <c r="H36" s="365">
        <v>5</v>
      </c>
      <c r="I36" s="261">
        <f t="shared" si="7"/>
        <v>308.9725</v>
      </c>
      <c r="J36" s="270">
        <f t="shared" si="1"/>
        <v>0.22281938484837557</v>
      </c>
      <c r="K36" s="276">
        <f t="shared" si="5"/>
        <v>1.899083625</v>
      </c>
      <c r="L36" s="262">
        <f t="shared" si="6"/>
        <v>10.401709400011818</v>
      </c>
      <c r="M36" s="256">
        <v>30.385338</v>
      </c>
    </row>
    <row r="37" spans="1:13" s="9" customFormat="1" ht="15">
      <c r="A37" s="239" t="s">
        <v>216</v>
      </c>
      <c r="B37" s="211">
        <v>400</v>
      </c>
      <c r="C37" s="345">
        <f>Volume!J37</f>
        <v>1301.55</v>
      </c>
      <c r="D37" s="455">
        <v>215.42</v>
      </c>
      <c r="E37" s="260">
        <f t="shared" si="2"/>
        <v>86168</v>
      </c>
      <c r="F37" s="265">
        <f t="shared" si="3"/>
        <v>16.551035304060544</v>
      </c>
      <c r="G37" s="367">
        <f t="shared" si="4"/>
        <v>112199</v>
      </c>
      <c r="H37" s="365">
        <v>5</v>
      </c>
      <c r="I37" s="261">
        <f t="shared" si="7"/>
        <v>280.4975</v>
      </c>
      <c r="J37" s="270">
        <f t="shared" si="1"/>
        <v>0.21551035304060545</v>
      </c>
      <c r="K37" s="276">
        <f t="shared" si="5"/>
        <v>2.1296369375</v>
      </c>
      <c r="L37" s="262">
        <f t="shared" si="6"/>
        <v>11.664501899649697</v>
      </c>
      <c r="M37" s="277">
        <v>34.074191</v>
      </c>
    </row>
    <row r="38" spans="1:13" s="8" customFormat="1" ht="15">
      <c r="A38" s="239" t="s">
        <v>244</v>
      </c>
      <c r="B38" s="211">
        <v>2400</v>
      </c>
      <c r="C38" s="345">
        <f>Volume!J38</f>
        <v>65.6</v>
      </c>
      <c r="D38" s="226">
        <v>18.19</v>
      </c>
      <c r="E38" s="260">
        <f t="shared" si="2"/>
        <v>43656</v>
      </c>
      <c r="F38" s="265">
        <f t="shared" si="3"/>
        <v>27.72865853658537</v>
      </c>
      <c r="G38" s="367">
        <f t="shared" si="4"/>
        <v>52567.104</v>
      </c>
      <c r="H38" s="365">
        <v>5.66</v>
      </c>
      <c r="I38" s="261">
        <f t="shared" si="7"/>
        <v>21.90296</v>
      </c>
      <c r="J38" s="270">
        <f t="shared" si="1"/>
        <v>0.3338865853658537</v>
      </c>
      <c r="K38" s="276">
        <f t="shared" si="5"/>
        <v>3.516833375</v>
      </c>
      <c r="L38" s="262">
        <f t="shared" si="6"/>
        <v>19.26248970474525</v>
      </c>
      <c r="M38" s="256">
        <v>56.269334</v>
      </c>
    </row>
    <row r="39" spans="1:13" s="8" customFormat="1" ht="15">
      <c r="A39" s="239" t="s">
        <v>185</v>
      </c>
      <c r="B39" s="211">
        <v>5650</v>
      </c>
      <c r="C39" s="345">
        <f>Volume!J39</f>
        <v>42.55</v>
      </c>
      <c r="D39" s="455">
        <v>13.37</v>
      </c>
      <c r="E39" s="260">
        <f t="shared" si="2"/>
        <v>75540.5</v>
      </c>
      <c r="F39" s="265">
        <f t="shared" si="3"/>
        <v>31.42185663924794</v>
      </c>
      <c r="G39" s="367">
        <f t="shared" si="4"/>
        <v>94244.2035</v>
      </c>
      <c r="H39" s="365">
        <v>7.78</v>
      </c>
      <c r="I39" s="261">
        <f t="shared" si="7"/>
        <v>16.68039</v>
      </c>
      <c r="J39" s="270">
        <f t="shared" si="1"/>
        <v>0.39201856639247945</v>
      </c>
      <c r="K39" s="276">
        <f t="shared" si="5"/>
        <v>3.8372424375</v>
      </c>
      <c r="L39" s="262">
        <f t="shared" si="6"/>
        <v>21.017442416348576</v>
      </c>
      <c r="M39" s="256">
        <v>61.395879</v>
      </c>
    </row>
    <row r="40" spans="1:13" s="8" customFormat="1" ht="15">
      <c r="A40" s="239" t="s">
        <v>186</v>
      </c>
      <c r="B40" s="211">
        <v>1300</v>
      </c>
      <c r="C40" s="345">
        <f>Volume!J40</f>
        <v>164.25</v>
      </c>
      <c r="D40" s="455">
        <v>34.79</v>
      </c>
      <c r="E40" s="260">
        <f t="shared" si="2"/>
        <v>45227</v>
      </c>
      <c r="F40" s="265">
        <f t="shared" si="3"/>
        <v>21.181126331811264</v>
      </c>
      <c r="G40" s="367">
        <f t="shared" si="4"/>
        <v>55903.25</v>
      </c>
      <c r="H40" s="365">
        <v>5</v>
      </c>
      <c r="I40" s="261">
        <f t="shared" si="7"/>
        <v>43.0025</v>
      </c>
      <c r="J40" s="270">
        <f t="shared" si="1"/>
        <v>0.2618112633181126</v>
      </c>
      <c r="K40" s="276">
        <f t="shared" si="5"/>
        <v>2.5182943125</v>
      </c>
      <c r="L40" s="262">
        <f t="shared" si="6"/>
        <v>13.793266013932142</v>
      </c>
      <c r="M40" s="256">
        <v>40.292709</v>
      </c>
    </row>
    <row r="41" spans="1:13" s="9" customFormat="1" ht="15">
      <c r="A41" s="239" t="s">
        <v>105</v>
      </c>
      <c r="B41" s="211">
        <v>1500</v>
      </c>
      <c r="C41" s="345">
        <f>Volume!J41</f>
        <v>246.6</v>
      </c>
      <c r="D41" s="455">
        <v>40.75</v>
      </c>
      <c r="E41" s="260">
        <f t="shared" si="2"/>
        <v>61125</v>
      </c>
      <c r="F41" s="265">
        <f t="shared" si="3"/>
        <v>16.524736415247364</v>
      </c>
      <c r="G41" s="367">
        <f t="shared" si="4"/>
        <v>79620</v>
      </c>
      <c r="H41" s="365">
        <v>5</v>
      </c>
      <c r="I41" s="261">
        <f t="shared" si="7"/>
        <v>53.08</v>
      </c>
      <c r="J41" s="270">
        <f t="shared" si="1"/>
        <v>0.21524736415247364</v>
      </c>
      <c r="K41" s="276">
        <f t="shared" si="5"/>
        <v>1.957323625</v>
      </c>
      <c r="L41" s="262">
        <f t="shared" si="6"/>
        <v>10.720703017502826</v>
      </c>
      <c r="M41" s="277">
        <v>31.317178</v>
      </c>
    </row>
    <row r="42" spans="1:13" s="8" customFormat="1" ht="15">
      <c r="A42" s="239" t="s">
        <v>160</v>
      </c>
      <c r="B42" s="211">
        <v>1350</v>
      </c>
      <c r="C42" s="345">
        <f>Volume!J42</f>
        <v>229.9</v>
      </c>
      <c r="D42" s="455">
        <v>42.45</v>
      </c>
      <c r="E42" s="260">
        <f t="shared" si="2"/>
        <v>57307.50000000001</v>
      </c>
      <c r="F42" s="265">
        <f t="shared" si="3"/>
        <v>18.464549804262724</v>
      </c>
      <c r="G42" s="367">
        <f t="shared" si="4"/>
        <v>72825.75</v>
      </c>
      <c r="H42" s="365">
        <v>5</v>
      </c>
      <c r="I42" s="261">
        <f t="shared" si="7"/>
        <v>53.945</v>
      </c>
      <c r="J42" s="270">
        <f t="shared" si="1"/>
        <v>0.23464549804262722</v>
      </c>
      <c r="K42" s="276">
        <f t="shared" si="5"/>
        <v>2.3570685625</v>
      </c>
      <c r="L42" s="262">
        <f t="shared" si="6"/>
        <v>12.910196212675254</v>
      </c>
      <c r="M42" s="277">
        <v>37.713097</v>
      </c>
    </row>
    <row r="43" spans="1:13" s="8" customFormat="1" ht="15">
      <c r="A43" s="239" t="s">
        <v>245</v>
      </c>
      <c r="B43" s="211">
        <v>300</v>
      </c>
      <c r="C43" s="345">
        <f>Volume!J43</f>
        <v>1026</v>
      </c>
      <c r="D43" s="455">
        <v>189.3</v>
      </c>
      <c r="E43" s="260">
        <f t="shared" si="2"/>
        <v>56790</v>
      </c>
      <c r="F43" s="265">
        <f t="shared" si="3"/>
        <v>18.45029239766082</v>
      </c>
      <c r="G43" s="367">
        <f t="shared" si="4"/>
        <v>72180</v>
      </c>
      <c r="H43" s="365">
        <v>5</v>
      </c>
      <c r="I43" s="261">
        <f t="shared" si="7"/>
        <v>240.6</v>
      </c>
      <c r="J43" s="270">
        <f t="shared" si="1"/>
        <v>0.23450292397660819</v>
      </c>
      <c r="K43" s="276">
        <f t="shared" si="5"/>
        <v>2.3306816875</v>
      </c>
      <c r="L43" s="262">
        <f t="shared" si="6"/>
        <v>12.765669346079562</v>
      </c>
      <c r="M43" s="277">
        <v>37.290907</v>
      </c>
    </row>
    <row r="44" spans="1:13" s="8" customFormat="1" ht="15">
      <c r="A44" s="239" t="s">
        <v>187</v>
      </c>
      <c r="B44" s="211">
        <v>2950</v>
      </c>
      <c r="C44" s="345">
        <f>Volume!J44</f>
        <v>95.3</v>
      </c>
      <c r="D44" s="456">
        <v>19.91</v>
      </c>
      <c r="E44" s="260">
        <f t="shared" si="2"/>
        <v>58734.5</v>
      </c>
      <c r="F44" s="265">
        <f t="shared" si="3"/>
        <v>20.891920251836307</v>
      </c>
      <c r="G44" s="367">
        <f t="shared" si="4"/>
        <v>72791.25</v>
      </c>
      <c r="H44" s="365">
        <v>5</v>
      </c>
      <c r="I44" s="261">
        <f t="shared" si="7"/>
        <v>24.675</v>
      </c>
      <c r="J44" s="270">
        <f t="shared" si="1"/>
        <v>0.2589192025183631</v>
      </c>
      <c r="K44" s="276">
        <f t="shared" si="5"/>
        <v>3.9440149375</v>
      </c>
      <c r="L44" s="262">
        <f t="shared" si="6"/>
        <v>21.602259484060777</v>
      </c>
      <c r="M44" s="256">
        <v>63.104239</v>
      </c>
    </row>
    <row r="45" spans="1:13" s="9" customFormat="1" ht="15">
      <c r="A45" s="239" t="s">
        <v>246</v>
      </c>
      <c r="B45" s="211">
        <v>175</v>
      </c>
      <c r="C45" s="345">
        <f>Volume!J45</f>
        <v>1901.45</v>
      </c>
      <c r="D45" s="455">
        <v>407.97</v>
      </c>
      <c r="E45" s="260">
        <f t="shared" si="2"/>
        <v>71394.75</v>
      </c>
      <c r="F45" s="265">
        <f t="shared" si="3"/>
        <v>21.455731152541482</v>
      </c>
      <c r="G45" s="367">
        <f t="shared" si="4"/>
        <v>88032.4375</v>
      </c>
      <c r="H45" s="365">
        <v>5</v>
      </c>
      <c r="I45" s="261">
        <f t="shared" si="7"/>
        <v>503.0425</v>
      </c>
      <c r="J45" s="270">
        <f t="shared" si="1"/>
        <v>0.26455731152541484</v>
      </c>
      <c r="K45" s="276">
        <f t="shared" si="5"/>
        <v>2.0517983125</v>
      </c>
      <c r="L45" s="262">
        <f t="shared" si="6"/>
        <v>11.23816219207284</v>
      </c>
      <c r="M45" s="277">
        <v>32.828773</v>
      </c>
    </row>
    <row r="46" spans="1:13" s="9" customFormat="1" ht="15">
      <c r="A46" s="239" t="s">
        <v>217</v>
      </c>
      <c r="B46" s="211">
        <v>4125</v>
      </c>
      <c r="C46" s="345">
        <f>Volume!J46</f>
        <v>100.15</v>
      </c>
      <c r="D46" s="455">
        <v>15.3</v>
      </c>
      <c r="E46" s="260">
        <f t="shared" si="2"/>
        <v>63112.5</v>
      </c>
      <c r="F46" s="265">
        <f t="shared" si="3"/>
        <v>15.27708437343984</v>
      </c>
      <c r="G46" s="367">
        <f t="shared" si="4"/>
        <v>83768.4375</v>
      </c>
      <c r="H46" s="365">
        <v>5</v>
      </c>
      <c r="I46" s="261">
        <f t="shared" si="7"/>
        <v>20.3075</v>
      </c>
      <c r="J46" s="270">
        <f t="shared" si="1"/>
        <v>0.2027708437343984</v>
      </c>
      <c r="K46" s="276">
        <f t="shared" si="5"/>
        <v>2.5755325625</v>
      </c>
      <c r="L46" s="262">
        <f t="shared" si="6"/>
        <v>14.10677282070334</v>
      </c>
      <c r="M46" s="277">
        <v>41.208521</v>
      </c>
    </row>
    <row r="47" spans="1:13" s="9" customFormat="1" ht="15">
      <c r="A47" s="239" t="s">
        <v>219</v>
      </c>
      <c r="B47" s="211">
        <v>650</v>
      </c>
      <c r="C47" s="345">
        <f>Volume!J47</f>
        <v>488.45</v>
      </c>
      <c r="D47" s="455">
        <v>86.42</v>
      </c>
      <c r="E47" s="260">
        <f t="shared" si="2"/>
        <v>56173</v>
      </c>
      <c r="F47" s="265">
        <f t="shared" si="3"/>
        <v>17.692701402395333</v>
      </c>
      <c r="G47" s="367">
        <f t="shared" si="4"/>
        <v>72047.625</v>
      </c>
      <c r="H47" s="365">
        <v>5</v>
      </c>
      <c r="I47" s="261">
        <f t="shared" si="7"/>
        <v>110.8425</v>
      </c>
      <c r="J47" s="270">
        <f t="shared" si="1"/>
        <v>0.22692701402395332</v>
      </c>
      <c r="K47" s="276">
        <f t="shared" si="5"/>
        <v>1.9766821875</v>
      </c>
      <c r="L47" s="262">
        <f t="shared" si="6"/>
        <v>10.826734231124064</v>
      </c>
      <c r="M47" s="277">
        <v>31.626915</v>
      </c>
    </row>
    <row r="48" spans="1:13" s="9" customFormat="1" ht="15">
      <c r="A48" s="239" t="s">
        <v>4</v>
      </c>
      <c r="B48" s="211">
        <v>300</v>
      </c>
      <c r="C48" s="345">
        <f>Volume!J48</f>
        <v>1166.5</v>
      </c>
      <c r="D48" s="455">
        <v>252.11</v>
      </c>
      <c r="E48" s="260">
        <f t="shared" si="2"/>
        <v>75633</v>
      </c>
      <c r="F48" s="265">
        <f t="shared" si="3"/>
        <v>21.61251607372482</v>
      </c>
      <c r="G48" s="367">
        <f t="shared" si="4"/>
        <v>93130.5</v>
      </c>
      <c r="H48" s="365">
        <v>5</v>
      </c>
      <c r="I48" s="261">
        <f t="shared" si="7"/>
        <v>310.435</v>
      </c>
      <c r="J48" s="270">
        <f t="shared" si="1"/>
        <v>0.2661251607372482</v>
      </c>
      <c r="K48" s="276">
        <f t="shared" si="5"/>
        <v>2.54707625</v>
      </c>
      <c r="L48" s="262">
        <f t="shared" si="6"/>
        <v>13.950911178106677</v>
      </c>
      <c r="M48" s="277">
        <v>40.75322</v>
      </c>
    </row>
    <row r="49" spans="1:13" s="9" customFormat="1" ht="15">
      <c r="A49" s="239" t="s">
        <v>95</v>
      </c>
      <c r="B49" s="211">
        <v>400</v>
      </c>
      <c r="C49" s="345">
        <f>Volume!J49</f>
        <v>779.3</v>
      </c>
      <c r="D49" s="455">
        <v>120.96</v>
      </c>
      <c r="E49" s="260">
        <f t="shared" si="2"/>
        <v>48384</v>
      </c>
      <c r="F49" s="265">
        <f t="shared" si="3"/>
        <v>15.52162196843321</v>
      </c>
      <c r="G49" s="367">
        <f t="shared" si="4"/>
        <v>63970</v>
      </c>
      <c r="H49" s="365">
        <v>5</v>
      </c>
      <c r="I49" s="261">
        <f t="shared" si="7"/>
        <v>159.925</v>
      </c>
      <c r="J49" s="270">
        <f t="shared" si="1"/>
        <v>0.20521621968433212</v>
      </c>
      <c r="K49" s="276">
        <f t="shared" si="5"/>
        <v>2.0710245625</v>
      </c>
      <c r="L49" s="262">
        <f t="shared" si="6"/>
        <v>11.343468700285177</v>
      </c>
      <c r="M49" s="277">
        <v>33.136393</v>
      </c>
    </row>
    <row r="50" spans="1:13" s="9" customFormat="1" ht="15">
      <c r="A50" s="239" t="s">
        <v>218</v>
      </c>
      <c r="B50" s="211">
        <v>400</v>
      </c>
      <c r="C50" s="345">
        <f>Volume!J50</f>
        <v>748.15</v>
      </c>
      <c r="D50" s="455">
        <v>121.65</v>
      </c>
      <c r="E50" s="260">
        <f t="shared" si="2"/>
        <v>48660</v>
      </c>
      <c r="F50" s="265">
        <f t="shared" si="3"/>
        <v>16.260108267058744</v>
      </c>
      <c r="G50" s="367">
        <f t="shared" si="4"/>
        <v>63623</v>
      </c>
      <c r="H50" s="365">
        <v>5</v>
      </c>
      <c r="I50" s="261">
        <f t="shared" si="7"/>
        <v>159.0575</v>
      </c>
      <c r="J50" s="270">
        <f t="shared" si="1"/>
        <v>0.21260108267058747</v>
      </c>
      <c r="K50" s="276">
        <f t="shared" si="5"/>
        <v>1.8244164375</v>
      </c>
      <c r="L50" s="262">
        <f t="shared" si="6"/>
        <v>9.992740371019641</v>
      </c>
      <c r="M50" s="277">
        <v>29.190663</v>
      </c>
    </row>
    <row r="51" spans="1:13" s="9" customFormat="1" ht="15">
      <c r="A51" s="239" t="s">
        <v>5</v>
      </c>
      <c r="B51" s="211">
        <v>1595</v>
      </c>
      <c r="C51" s="345">
        <f>Volume!J51</f>
        <v>168.6</v>
      </c>
      <c r="D51" s="455">
        <v>33.69</v>
      </c>
      <c r="E51" s="260">
        <f t="shared" si="2"/>
        <v>53735.549999999996</v>
      </c>
      <c r="F51" s="265">
        <f t="shared" si="3"/>
        <v>19.98220640569395</v>
      </c>
      <c r="G51" s="367">
        <f t="shared" si="4"/>
        <v>67181.4</v>
      </c>
      <c r="H51" s="365">
        <v>5</v>
      </c>
      <c r="I51" s="261">
        <f t="shared" si="7"/>
        <v>42.12</v>
      </c>
      <c r="J51" s="270">
        <f t="shared" si="1"/>
        <v>0.2498220640569395</v>
      </c>
      <c r="K51" s="276">
        <f t="shared" si="5"/>
        <v>2.4790638125</v>
      </c>
      <c r="L51" s="262">
        <f t="shared" si="6"/>
        <v>13.578391716010078</v>
      </c>
      <c r="M51" s="277">
        <v>39.665021</v>
      </c>
    </row>
    <row r="52" spans="1:13" s="9" customFormat="1" ht="15">
      <c r="A52" s="239" t="s">
        <v>220</v>
      </c>
      <c r="B52" s="211">
        <v>2000</v>
      </c>
      <c r="C52" s="345">
        <f>Volume!J52</f>
        <v>237.7</v>
      </c>
      <c r="D52" s="455">
        <v>47.07</v>
      </c>
      <c r="E52" s="260">
        <f t="shared" si="2"/>
        <v>94140</v>
      </c>
      <c r="F52" s="265">
        <f t="shared" si="3"/>
        <v>19.80227177114009</v>
      </c>
      <c r="G52" s="367">
        <f t="shared" si="4"/>
        <v>117910</v>
      </c>
      <c r="H52" s="365">
        <v>5</v>
      </c>
      <c r="I52" s="261">
        <f t="shared" si="7"/>
        <v>58.955</v>
      </c>
      <c r="J52" s="270">
        <f t="shared" si="1"/>
        <v>0.24802271771140094</v>
      </c>
      <c r="K52" s="276">
        <f t="shared" si="5"/>
        <v>1.5857181875</v>
      </c>
      <c r="L52" s="262">
        <f t="shared" si="6"/>
        <v>8.685336211399566</v>
      </c>
      <c r="M52" s="277">
        <v>25.371491</v>
      </c>
    </row>
    <row r="53" spans="1:13" s="9" customFormat="1" ht="15">
      <c r="A53" s="239" t="s">
        <v>221</v>
      </c>
      <c r="B53" s="211">
        <v>650</v>
      </c>
      <c r="C53" s="345">
        <f>Volume!J53</f>
        <v>223.9</v>
      </c>
      <c r="D53" s="455">
        <v>47.27</v>
      </c>
      <c r="E53" s="260">
        <f t="shared" si="2"/>
        <v>30725.500000000004</v>
      </c>
      <c r="F53" s="265">
        <f t="shared" si="3"/>
        <v>21.11210361768647</v>
      </c>
      <c r="G53" s="367">
        <f t="shared" si="4"/>
        <v>38002.25</v>
      </c>
      <c r="H53" s="365">
        <v>5</v>
      </c>
      <c r="I53" s="261">
        <f t="shared" si="7"/>
        <v>58.465</v>
      </c>
      <c r="J53" s="270">
        <f t="shared" si="1"/>
        <v>0.26112103617686466</v>
      </c>
      <c r="K53" s="276">
        <f t="shared" si="5"/>
        <v>1.8256170625</v>
      </c>
      <c r="L53" s="262">
        <f t="shared" si="6"/>
        <v>9.999316464975687</v>
      </c>
      <c r="M53" s="277">
        <v>29.209873</v>
      </c>
    </row>
    <row r="54" spans="1:13" s="9" customFormat="1" ht="15">
      <c r="A54" s="239" t="s">
        <v>59</v>
      </c>
      <c r="B54" s="211">
        <v>600</v>
      </c>
      <c r="C54" s="345">
        <f>Volume!J54</f>
        <v>1136.85</v>
      </c>
      <c r="D54" s="226">
        <v>239.55</v>
      </c>
      <c r="E54" s="260">
        <f t="shared" si="2"/>
        <v>143730</v>
      </c>
      <c r="F54" s="265">
        <f t="shared" si="3"/>
        <v>21.071381448739942</v>
      </c>
      <c r="G54" s="367">
        <f t="shared" si="4"/>
        <v>177835.5</v>
      </c>
      <c r="H54" s="365">
        <v>5</v>
      </c>
      <c r="I54" s="261">
        <f t="shared" si="7"/>
        <v>296.3925</v>
      </c>
      <c r="J54" s="270">
        <f t="shared" si="1"/>
        <v>0.2607138144873994</v>
      </c>
      <c r="K54" s="276">
        <f t="shared" si="5"/>
        <v>1.9883809375</v>
      </c>
      <c r="L54" s="262">
        <f t="shared" si="6"/>
        <v>10.890810923820197</v>
      </c>
      <c r="M54" s="277">
        <v>31.814095</v>
      </c>
    </row>
    <row r="55" spans="1:13" s="9" customFormat="1" ht="15">
      <c r="A55" s="239" t="s">
        <v>222</v>
      </c>
      <c r="B55" s="211">
        <v>700</v>
      </c>
      <c r="C55" s="345">
        <f>Volume!J55</f>
        <v>498.95</v>
      </c>
      <c r="D55" s="455">
        <v>66.84</v>
      </c>
      <c r="E55" s="260">
        <f t="shared" si="2"/>
        <v>46788</v>
      </c>
      <c r="F55" s="265">
        <f t="shared" si="3"/>
        <v>13.396131876941578</v>
      </c>
      <c r="G55" s="367">
        <f t="shared" si="4"/>
        <v>64251.25</v>
      </c>
      <c r="H55" s="365">
        <v>5</v>
      </c>
      <c r="I55" s="261">
        <f t="shared" si="7"/>
        <v>91.7875</v>
      </c>
      <c r="J55" s="270">
        <f t="shared" si="1"/>
        <v>0.18396131876941577</v>
      </c>
      <c r="K55" s="276">
        <f t="shared" si="5"/>
        <v>1.9703373125</v>
      </c>
      <c r="L55" s="262">
        <f t="shared" si="6"/>
        <v>10.791981919503558</v>
      </c>
      <c r="M55" s="277">
        <v>31.525397</v>
      </c>
    </row>
    <row r="56" spans="1:13" s="8" customFormat="1" ht="15">
      <c r="A56" s="239" t="s">
        <v>162</v>
      </c>
      <c r="B56" s="211">
        <v>2400</v>
      </c>
      <c r="C56" s="345">
        <f>Volume!J56</f>
        <v>55.2</v>
      </c>
      <c r="D56" s="455">
        <v>13.17</v>
      </c>
      <c r="E56" s="260">
        <f t="shared" si="2"/>
        <v>31608</v>
      </c>
      <c r="F56" s="265">
        <f t="shared" si="3"/>
        <v>23.85869565217391</v>
      </c>
      <c r="G56" s="367">
        <f t="shared" si="4"/>
        <v>38232</v>
      </c>
      <c r="H56" s="365">
        <v>5</v>
      </c>
      <c r="I56" s="261">
        <f t="shared" si="7"/>
        <v>15.93</v>
      </c>
      <c r="J56" s="270">
        <f t="shared" si="1"/>
        <v>0.2885869565217391</v>
      </c>
      <c r="K56" s="276">
        <f t="shared" si="5"/>
        <v>2.9129004375</v>
      </c>
      <c r="L56" s="262">
        <f t="shared" si="6"/>
        <v>15.954612773854173</v>
      </c>
      <c r="M56" s="277">
        <v>46.606407</v>
      </c>
    </row>
    <row r="57" spans="1:13" s="8" customFormat="1" ht="15">
      <c r="A57" s="239" t="s">
        <v>206</v>
      </c>
      <c r="B57" s="211">
        <v>5900</v>
      </c>
      <c r="C57" s="345">
        <f>Volume!J57</f>
        <v>53.15</v>
      </c>
      <c r="D57" s="455">
        <v>10.06</v>
      </c>
      <c r="E57" s="260">
        <f t="shared" si="2"/>
        <v>59354</v>
      </c>
      <c r="F57" s="265">
        <f t="shared" si="3"/>
        <v>18.927563499529633</v>
      </c>
      <c r="G57" s="367">
        <f>(B57*C57)*H57%+E57</f>
        <v>75033.25</v>
      </c>
      <c r="H57" s="365">
        <v>5</v>
      </c>
      <c r="I57" s="261">
        <f>G57/B57</f>
        <v>12.7175</v>
      </c>
      <c r="J57" s="270">
        <f>I57/C57</f>
        <v>0.23927563499529633</v>
      </c>
      <c r="K57" s="276">
        <f>M57/16</f>
        <v>2.0515198125</v>
      </c>
      <c r="L57" s="262">
        <f t="shared" si="6"/>
        <v>11.23663678475019</v>
      </c>
      <c r="M57" s="277">
        <v>32.824317</v>
      </c>
    </row>
    <row r="58" spans="1:13" s="8" customFormat="1" ht="15">
      <c r="A58" s="239" t="s">
        <v>197</v>
      </c>
      <c r="B58" s="211">
        <v>15750</v>
      </c>
      <c r="C58" s="345">
        <f>Volume!J58</f>
        <v>8.6</v>
      </c>
      <c r="D58" s="456">
        <v>2.11</v>
      </c>
      <c r="E58" s="260">
        <f t="shared" si="2"/>
        <v>33232.5</v>
      </c>
      <c r="F58" s="265">
        <f t="shared" si="3"/>
        <v>24.53488372093023</v>
      </c>
      <c r="G58" s="367">
        <f t="shared" si="4"/>
        <v>42023.205</v>
      </c>
      <c r="H58" s="365">
        <v>6.49</v>
      </c>
      <c r="I58" s="261">
        <f t="shared" si="7"/>
        <v>2.66814</v>
      </c>
      <c r="J58" s="270">
        <f t="shared" si="1"/>
        <v>0.31024883720930235</v>
      </c>
      <c r="K58" s="276">
        <f t="shared" si="5"/>
        <v>4.2404976875</v>
      </c>
      <c r="L58" s="262">
        <f t="shared" si="6"/>
        <v>23.226162384922425</v>
      </c>
      <c r="M58" s="256">
        <v>67.847963</v>
      </c>
    </row>
    <row r="59" spans="1:13" s="8" customFormat="1" ht="15">
      <c r="A59" s="239" t="s">
        <v>163</v>
      </c>
      <c r="B59" s="211">
        <v>350</v>
      </c>
      <c r="C59" s="345">
        <f>Volume!J59</f>
        <v>1142.1</v>
      </c>
      <c r="D59" s="455">
        <v>269.96</v>
      </c>
      <c r="E59" s="260">
        <f t="shared" si="2"/>
        <v>94486</v>
      </c>
      <c r="F59" s="265">
        <f t="shared" si="3"/>
        <v>23.63715961824709</v>
      </c>
      <c r="G59" s="367">
        <f t="shared" si="4"/>
        <v>114472.75</v>
      </c>
      <c r="H59" s="365">
        <v>5</v>
      </c>
      <c r="I59" s="261">
        <f t="shared" si="7"/>
        <v>327.065</v>
      </c>
      <c r="J59" s="270">
        <f t="shared" si="1"/>
        <v>0.28637159618247093</v>
      </c>
      <c r="K59" s="276">
        <f t="shared" si="5"/>
        <v>2.46829475</v>
      </c>
      <c r="L59" s="262">
        <f t="shared" si="6"/>
        <v>13.519407131465746</v>
      </c>
      <c r="M59" s="277">
        <v>39.492716</v>
      </c>
    </row>
    <row r="60" spans="1:13" s="8" customFormat="1" ht="15">
      <c r="A60" s="239" t="s">
        <v>198</v>
      </c>
      <c r="B60" s="211">
        <v>2900</v>
      </c>
      <c r="C60" s="345">
        <f>Volume!J60</f>
        <v>164.5</v>
      </c>
      <c r="D60" s="226">
        <v>47.54</v>
      </c>
      <c r="E60" s="260">
        <f t="shared" si="2"/>
        <v>137866</v>
      </c>
      <c r="F60" s="265">
        <f t="shared" si="3"/>
        <v>28.89969604863222</v>
      </c>
      <c r="G60" s="367">
        <f t="shared" si="4"/>
        <v>166822.935</v>
      </c>
      <c r="H60" s="365">
        <v>6.07</v>
      </c>
      <c r="I60" s="261">
        <f t="shared" si="7"/>
        <v>57.52515</v>
      </c>
      <c r="J60" s="270">
        <f t="shared" si="1"/>
        <v>0.34969696048632215</v>
      </c>
      <c r="K60" s="276">
        <f t="shared" si="5"/>
        <v>4.2871013125</v>
      </c>
      <c r="L60" s="262">
        <f t="shared" si="6"/>
        <v>23.481420951662543</v>
      </c>
      <c r="M60" s="256">
        <v>68.593621</v>
      </c>
    </row>
    <row r="61" spans="1:13" s="8" customFormat="1" ht="15">
      <c r="A61" s="239" t="s">
        <v>188</v>
      </c>
      <c r="B61" s="211">
        <v>3850</v>
      </c>
      <c r="C61" s="345">
        <f>Volume!J61</f>
        <v>32.3</v>
      </c>
      <c r="D61" s="455">
        <v>9.05</v>
      </c>
      <c r="E61" s="260">
        <f t="shared" si="2"/>
        <v>34842.5</v>
      </c>
      <c r="F61" s="265">
        <f t="shared" si="3"/>
        <v>28.018575851393194</v>
      </c>
      <c r="G61" s="367">
        <f t="shared" si="4"/>
        <v>41483.057</v>
      </c>
      <c r="H61" s="365">
        <v>5.34</v>
      </c>
      <c r="I61" s="261">
        <f t="shared" si="7"/>
        <v>10.77482</v>
      </c>
      <c r="J61" s="270">
        <f t="shared" si="1"/>
        <v>0.3335857585139319</v>
      </c>
      <c r="K61" s="276">
        <f t="shared" si="5"/>
        <v>2.628129625</v>
      </c>
      <c r="L61" s="262">
        <f t="shared" si="6"/>
        <v>14.394858796600932</v>
      </c>
      <c r="M61" s="256">
        <v>42.050074</v>
      </c>
    </row>
    <row r="62" spans="1:13" s="9" customFormat="1" ht="15">
      <c r="A62" s="239" t="s">
        <v>223</v>
      </c>
      <c r="B62" s="211">
        <v>100</v>
      </c>
      <c r="C62" s="345">
        <f>Volume!J62</f>
        <v>3105</v>
      </c>
      <c r="D62" s="455">
        <v>418.78</v>
      </c>
      <c r="E62" s="260">
        <f t="shared" si="2"/>
        <v>41878</v>
      </c>
      <c r="F62" s="265">
        <f t="shared" si="3"/>
        <v>13.487278582930756</v>
      </c>
      <c r="G62" s="367">
        <f t="shared" si="4"/>
        <v>57403</v>
      </c>
      <c r="H62" s="365">
        <v>5</v>
      </c>
      <c r="I62" s="261">
        <f t="shared" si="7"/>
        <v>574.03</v>
      </c>
      <c r="J62" s="270">
        <f t="shared" si="1"/>
        <v>0.18487278582930755</v>
      </c>
      <c r="K62" s="276">
        <f t="shared" si="5"/>
        <v>2.032421875</v>
      </c>
      <c r="L62" s="262">
        <f t="shared" si="6"/>
        <v>11.13203307304445</v>
      </c>
      <c r="M62" s="277">
        <v>32.51875</v>
      </c>
    </row>
    <row r="63" spans="1:13" s="8" customFormat="1" ht="15">
      <c r="A63" s="239" t="s">
        <v>164</v>
      </c>
      <c r="B63" s="211">
        <v>2950</v>
      </c>
      <c r="C63" s="345">
        <f>Volume!J63</f>
        <v>83.1</v>
      </c>
      <c r="D63" s="455">
        <v>18.3</v>
      </c>
      <c r="E63" s="260">
        <f t="shared" si="2"/>
        <v>53985</v>
      </c>
      <c r="F63" s="265">
        <f t="shared" si="3"/>
        <v>22.021660649819495</v>
      </c>
      <c r="G63" s="367">
        <f t="shared" si="4"/>
        <v>66242.25</v>
      </c>
      <c r="H63" s="365">
        <v>5</v>
      </c>
      <c r="I63" s="261">
        <f t="shared" si="7"/>
        <v>22.455</v>
      </c>
      <c r="J63" s="270">
        <f t="shared" si="1"/>
        <v>0.27021660649819496</v>
      </c>
      <c r="K63" s="276">
        <f t="shared" si="5"/>
        <v>3.251137875</v>
      </c>
      <c r="L63" s="262">
        <f t="shared" si="6"/>
        <v>17.807215516969112</v>
      </c>
      <c r="M63" s="277">
        <v>52.018206</v>
      </c>
    </row>
    <row r="64" spans="1:13" s="9" customFormat="1" ht="15">
      <c r="A64" s="239" t="s">
        <v>106</v>
      </c>
      <c r="B64" s="211">
        <v>600</v>
      </c>
      <c r="C64" s="345">
        <f>Volume!J64</f>
        <v>408.5</v>
      </c>
      <c r="D64" s="455">
        <v>79.16</v>
      </c>
      <c r="E64" s="260">
        <f t="shared" si="2"/>
        <v>47496</v>
      </c>
      <c r="F64" s="265">
        <f t="shared" si="3"/>
        <v>19.378212974296204</v>
      </c>
      <c r="G64" s="367">
        <f t="shared" si="4"/>
        <v>59751</v>
      </c>
      <c r="H64" s="365">
        <v>5</v>
      </c>
      <c r="I64" s="261">
        <f t="shared" si="7"/>
        <v>99.585</v>
      </c>
      <c r="J64" s="270">
        <f t="shared" si="1"/>
        <v>0.24378212974296204</v>
      </c>
      <c r="K64" s="276">
        <f t="shared" si="5"/>
        <v>1.4907551875</v>
      </c>
      <c r="L64" s="262">
        <f t="shared" si="6"/>
        <v>8.165202439115935</v>
      </c>
      <c r="M64" s="277">
        <v>23.852083</v>
      </c>
    </row>
    <row r="65" spans="1:13" s="9" customFormat="1" ht="15">
      <c r="A65" s="239" t="s">
        <v>50</v>
      </c>
      <c r="B65" s="211">
        <v>2200</v>
      </c>
      <c r="C65" s="345">
        <f>Volume!J65</f>
        <v>249.6</v>
      </c>
      <c r="D65" s="455">
        <v>53.3</v>
      </c>
      <c r="E65" s="260">
        <f t="shared" si="2"/>
        <v>117260</v>
      </c>
      <c r="F65" s="265">
        <f t="shared" si="3"/>
        <v>21.354166666666664</v>
      </c>
      <c r="G65" s="367">
        <f t="shared" si="4"/>
        <v>144716</v>
      </c>
      <c r="H65" s="365">
        <v>5</v>
      </c>
      <c r="I65" s="261">
        <f t="shared" si="7"/>
        <v>65.78</v>
      </c>
      <c r="J65" s="270">
        <f t="shared" si="1"/>
        <v>0.2635416666666667</v>
      </c>
      <c r="K65" s="276">
        <f t="shared" si="5"/>
        <v>2.5674725625</v>
      </c>
      <c r="L65" s="262">
        <f t="shared" si="6"/>
        <v>14.062626382568425</v>
      </c>
      <c r="M65" s="277">
        <v>41.079561</v>
      </c>
    </row>
    <row r="66" spans="1:13" s="9" customFormat="1" ht="15">
      <c r="A66" s="239" t="s">
        <v>6</v>
      </c>
      <c r="B66" s="211">
        <v>2250</v>
      </c>
      <c r="C66" s="345">
        <f>Volume!J66</f>
        <v>175.1</v>
      </c>
      <c r="D66" s="455">
        <v>29.48</v>
      </c>
      <c r="E66" s="260">
        <f t="shared" si="2"/>
        <v>66330</v>
      </c>
      <c r="F66" s="265">
        <f t="shared" si="3"/>
        <v>16.83609366076528</v>
      </c>
      <c r="G66" s="367">
        <f>(B66*C66)*H66%+E66</f>
        <v>86028.75</v>
      </c>
      <c r="H66" s="365">
        <v>5</v>
      </c>
      <c r="I66" s="261">
        <f>G66/B66</f>
        <v>38.235</v>
      </c>
      <c r="J66" s="270">
        <f t="shared" si="1"/>
        <v>0.21836093660765277</v>
      </c>
      <c r="K66" s="276">
        <f t="shared" si="5"/>
        <v>1.8437914375</v>
      </c>
      <c r="L66" s="262">
        <f t="shared" si="6"/>
        <v>10.098861616536267</v>
      </c>
      <c r="M66" s="277">
        <v>29.500663</v>
      </c>
    </row>
    <row r="67" spans="1:13" s="8" customFormat="1" ht="15">
      <c r="A67" s="239" t="s">
        <v>199</v>
      </c>
      <c r="B67" s="211">
        <v>2000</v>
      </c>
      <c r="C67" s="345">
        <f>Volume!J67</f>
        <v>227.25</v>
      </c>
      <c r="D67" s="226">
        <v>60.52</v>
      </c>
      <c r="E67" s="260">
        <f t="shared" si="2"/>
        <v>121040</v>
      </c>
      <c r="F67" s="265">
        <f t="shared" si="3"/>
        <v>26.631463146314633</v>
      </c>
      <c r="G67" s="367">
        <f t="shared" si="4"/>
        <v>146219.3</v>
      </c>
      <c r="H67" s="365">
        <v>5.54</v>
      </c>
      <c r="I67" s="261">
        <f t="shared" si="7"/>
        <v>73.10964999999999</v>
      </c>
      <c r="J67" s="270">
        <f aca="true" t="shared" si="8" ref="J67:J113">I67/C67</f>
        <v>0.32171463146314627</v>
      </c>
      <c r="K67" s="276">
        <f t="shared" si="5"/>
        <v>2.9814259375</v>
      </c>
      <c r="L67" s="262">
        <f t="shared" si="6"/>
        <v>16.329942394997374</v>
      </c>
      <c r="M67" s="256">
        <v>47.702815</v>
      </c>
    </row>
    <row r="68" spans="1:13" s="8" customFormat="1" ht="15">
      <c r="A68" s="239" t="s">
        <v>189</v>
      </c>
      <c r="B68" s="211">
        <v>600</v>
      </c>
      <c r="C68" s="345">
        <f>Volume!J68</f>
        <v>364.8</v>
      </c>
      <c r="D68" s="455">
        <v>50.93</v>
      </c>
      <c r="E68" s="260">
        <f t="shared" si="2"/>
        <v>30558</v>
      </c>
      <c r="F68" s="265">
        <f t="shared" si="3"/>
        <v>13.961074561403509</v>
      </c>
      <c r="G68" s="367">
        <f aca="true" t="shared" si="9" ref="G68:G113">(B68*C68)*H68%+E68</f>
        <v>41502</v>
      </c>
      <c r="H68" s="365">
        <v>5</v>
      </c>
      <c r="I68" s="261">
        <f t="shared" si="7"/>
        <v>69.17</v>
      </c>
      <c r="J68" s="270">
        <f t="shared" si="8"/>
        <v>0.1896107456140351</v>
      </c>
      <c r="K68" s="276">
        <f t="shared" si="5"/>
        <v>2.6487720625</v>
      </c>
      <c r="L68" s="262">
        <f t="shared" si="6"/>
        <v>14.507922083207337</v>
      </c>
      <c r="M68" s="256">
        <v>42.380353</v>
      </c>
    </row>
    <row r="69" spans="1:13" s="9" customFormat="1" ht="15">
      <c r="A69" s="239" t="s">
        <v>150</v>
      </c>
      <c r="B69" s="211">
        <v>200</v>
      </c>
      <c r="C69" s="345">
        <f>Volume!J69</f>
        <v>554.5</v>
      </c>
      <c r="D69" s="455">
        <v>105.01</v>
      </c>
      <c r="E69" s="260">
        <f aca="true" t="shared" si="10" ref="E69:E124">D69*B69</f>
        <v>21002</v>
      </c>
      <c r="F69" s="265">
        <f aca="true" t="shared" si="11" ref="F69:F124">D69/C69*100</f>
        <v>18.937781785392247</v>
      </c>
      <c r="G69" s="367">
        <f t="shared" si="9"/>
        <v>26547</v>
      </c>
      <c r="H69" s="365">
        <v>5</v>
      </c>
      <c r="I69" s="261">
        <f t="shared" si="7"/>
        <v>132.735</v>
      </c>
      <c r="J69" s="270">
        <f t="shared" si="8"/>
        <v>0.23937781785392248</v>
      </c>
      <c r="K69" s="276">
        <f t="shared" si="5"/>
        <v>2.286104</v>
      </c>
      <c r="L69" s="262">
        <f t="shared" si="6"/>
        <v>12.521507296027902</v>
      </c>
      <c r="M69" s="277">
        <v>36.577664</v>
      </c>
    </row>
    <row r="70" spans="1:13" s="8" customFormat="1" ht="15">
      <c r="A70" s="239" t="s">
        <v>165</v>
      </c>
      <c r="B70" s="211">
        <v>250</v>
      </c>
      <c r="C70" s="345">
        <f>Volume!J70</f>
        <v>1502.45</v>
      </c>
      <c r="D70" s="455">
        <v>379.48</v>
      </c>
      <c r="E70" s="260">
        <f t="shared" si="10"/>
        <v>94870</v>
      </c>
      <c r="F70" s="265">
        <f t="shared" si="11"/>
        <v>25.257412892275948</v>
      </c>
      <c r="G70" s="367">
        <f t="shared" si="9"/>
        <v>113650.625</v>
      </c>
      <c r="H70" s="365">
        <v>5</v>
      </c>
      <c r="I70" s="261">
        <f t="shared" si="7"/>
        <v>454.6025</v>
      </c>
      <c r="J70" s="270">
        <f t="shared" si="8"/>
        <v>0.3025741289227595</v>
      </c>
      <c r="K70" s="276">
        <f aca="true" t="shared" si="12" ref="K70:K113">M70/16</f>
        <v>2.0563596875</v>
      </c>
      <c r="L70" s="262">
        <f aca="true" t="shared" si="13" ref="L70:L113">K70*SQRT(30)</f>
        <v>11.263145871880242</v>
      </c>
      <c r="M70" s="277">
        <v>32.901755</v>
      </c>
    </row>
    <row r="71" spans="1:13" s="9" customFormat="1" ht="15">
      <c r="A71" s="239" t="s">
        <v>151</v>
      </c>
      <c r="B71" s="211">
        <v>6250</v>
      </c>
      <c r="C71" s="345">
        <f>Volume!J71</f>
        <v>24.65</v>
      </c>
      <c r="D71" s="455">
        <v>4.23</v>
      </c>
      <c r="E71" s="260">
        <f t="shared" si="10"/>
        <v>26437.500000000004</v>
      </c>
      <c r="F71" s="265">
        <f t="shared" si="11"/>
        <v>17.160243407707913</v>
      </c>
      <c r="G71" s="367">
        <f t="shared" si="9"/>
        <v>34140.625</v>
      </c>
      <c r="H71" s="365">
        <v>5</v>
      </c>
      <c r="I71" s="261">
        <f t="shared" si="7"/>
        <v>5.4625</v>
      </c>
      <c r="J71" s="270">
        <f t="shared" si="8"/>
        <v>0.22160243407707914</v>
      </c>
      <c r="K71" s="276">
        <f t="shared" si="12"/>
        <v>1.318279625</v>
      </c>
      <c r="L71" s="262">
        <f t="shared" si="13"/>
        <v>7.220514877119513</v>
      </c>
      <c r="M71" s="277">
        <v>21.092474</v>
      </c>
    </row>
    <row r="72" spans="1:13" s="8" customFormat="1" ht="15">
      <c r="A72" s="239" t="s">
        <v>190</v>
      </c>
      <c r="B72" s="211">
        <v>2000</v>
      </c>
      <c r="C72" s="345">
        <f>Volume!J72</f>
        <v>97.75</v>
      </c>
      <c r="D72" s="455">
        <v>27.14</v>
      </c>
      <c r="E72" s="260">
        <f t="shared" si="10"/>
        <v>54280</v>
      </c>
      <c r="F72" s="265">
        <f t="shared" si="11"/>
        <v>27.764705882352942</v>
      </c>
      <c r="G72" s="367">
        <f t="shared" si="9"/>
        <v>65501.7</v>
      </c>
      <c r="H72" s="365">
        <v>5.74</v>
      </c>
      <c r="I72" s="261">
        <f t="shared" si="7"/>
        <v>32.75085</v>
      </c>
      <c r="J72" s="270">
        <f t="shared" si="8"/>
        <v>0.3350470588235294</v>
      </c>
      <c r="K72" s="276">
        <f t="shared" si="12"/>
        <v>3.029816125</v>
      </c>
      <c r="L72" s="262">
        <f t="shared" si="13"/>
        <v>16.594986367553922</v>
      </c>
      <c r="M72" s="256">
        <v>48.477058</v>
      </c>
    </row>
    <row r="73" spans="1:13" s="8" customFormat="1" ht="15">
      <c r="A73" s="239" t="s">
        <v>200</v>
      </c>
      <c r="B73" s="211">
        <v>2500</v>
      </c>
      <c r="C73" s="345">
        <f>Volume!J73</f>
        <v>90.55</v>
      </c>
      <c r="D73" s="226">
        <v>19.41</v>
      </c>
      <c r="E73" s="260">
        <f t="shared" si="10"/>
        <v>48525</v>
      </c>
      <c r="F73" s="265">
        <f t="shared" si="11"/>
        <v>21.435670900055218</v>
      </c>
      <c r="G73" s="367">
        <f t="shared" si="9"/>
        <v>59843.75</v>
      </c>
      <c r="H73" s="365">
        <v>5</v>
      </c>
      <c r="I73" s="261">
        <f aca="true" t="shared" si="14" ref="I73:I124">G73/B73</f>
        <v>23.9375</v>
      </c>
      <c r="J73" s="270">
        <f t="shared" si="8"/>
        <v>0.2643567090005522</v>
      </c>
      <c r="K73" s="276">
        <f t="shared" si="12"/>
        <v>2.449027375</v>
      </c>
      <c r="L73" s="262">
        <f t="shared" si="13"/>
        <v>13.413875372351635</v>
      </c>
      <c r="M73" s="256">
        <v>39.184438</v>
      </c>
    </row>
    <row r="74" spans="1:13" s="8" customFormat="1" ht="15">
      <c r="A74" s="239" t="s">
        <v>166</v>
      </c>
      <c r="B74" s="211">
        <v>850</v>
      </c>
      <c r="C74" s="345">
        <f>Volume!J74</f>
        <v>154.45</v>
      </c>
      <c r="D74" s="455">
        <v>22.34</v>
      </c>
      <c r="E74" s="260">
        <f t="shared" si="10"/>
        <v>18989</v>
      </c>
      <c r="F74" s="265">
        <f t="shared" si="11"/>
        <v>14.464227905471027</v>
      </c>
      <c r="G74" s="367">
        <f t="shared" si="9"/>
        <v>25553.125</v>
      </c>
      <c r="H74" s="365">
        <v>5</v>
      </c>
      <c r="I74" s="261">
        <f t="shared" si="14"/>
        <v>30.0625</v>
      </c>
      <c r="J74" s="270">
        <f t="shared" si="8"/>
        <v>0.19464227905471027</v>
      </c>
      <c r="K74" s="276">
        <f t="shared" si="12"/>
        <v>1.7379801875</v>
      </c>
      <c r="L74" s="262">
        <f t="shared" si="13"/>
        <v>9.519309531908082</v>
      </c>
      <c r="M74" s="277">
        <v>27.807683</v>
      </c>
    </row>
    <row r="75" spans="1:13" s="9" customFormat="1" ht="15">
      <c r="A75" s="239" t="s">
        <v>7</v>
      </c>
      <c r="B75" s="211">
        <v>1250</v>
      </c>
      <c r="C75" s="345">
        <f>Volume!J75</f>
        <v>598.45</v>
      </c>
      <c r="D75" s="455">
        <v>99.31</v>
      </c>
      <c r="E75" s="260">
        <f t="shared" si="10"/>
        <v>124137.5</v>
      </c>
      <c r="F75" s="265">
        <f t="shared" si="11"/>
        <v>16.59453588436795</v>
      </c>
      <c r="G75" s="367">
        <f t="shared" si="9"/>
        <v>161540.625</v>
      </c>
      <c r="H75" s="365">
        <v>5</v>
      </c>
      <c r="I75" s="261">
        <f t="shared" si="14"/>
        <v>129.2325</v>
      </c>
      <c r="J75" s="270">
        <f t="shared" si="8"/>
        <v>0.21594535884367946</v>
      </c>
      <c r="K75" s="276">
        <f t="shared" si="12"/>
        <v>2.0338194375</v>
      </c>
      <c r="L75" s="262">
        <f t="shared" si="13"/>
        <v>11.139687838112184</v>
      </c>
      <c r="M75" s="277">
        <v>32.541111</v>
      </c>
    </row>
    <row r="76" spans="1:13" s="8" customFormat="1" ht="15">
      <c r="A76" s="239" t="s">
        <v>191</v>
      </c>
      <c r="B76" s="211">
        <v>1200</v>
      </c>
      <c r="C76" s="345">
        <f>Volume!J76</f>
        <v>293.6</v>
      </c>
      <c r="D76" s="455">
        <v>70.58</v>
      </c>
      <c r="E76" s="260">
        <f t="shared" si="10"/>
        <v>84696</v>
      </c>
      <c r="F76" s="265">
        <f t="shared" si="11"/>
        <v>24.03950953678474</v>
      </c>
      <c r="G76" s="367">
        <f t="shared" si="9"/>
        <v>102312</v>
      </c>
      <c r="H76" s="365">
        <v>5</v>
      </c>
      <c r="I76" s="261">
        <f t="shared" si="14"/>
        <v>85.26</v>
      </c>
      <c r="J76" s="270">
        <f t="shared" si="8"/>
        <v>0.2903950953678474</v>
      </c>
      <c r="K76" s="276">
        <f t="shared" si="12"/>
        <v>2.4084019375</v>
      </c>
      <c r="L76" s="262">
        <f t="shared" si="13"/>
        <v>13.191360687078971</v>
      </c>
      <c r="M76" s="256">
        <v>38.534431</v>
      </c>
    </row>
    <row r="77" spans="1:13" s="8" customFormat="1" ht="15">
      <c r="A77" s="239" t="s">
        <v>247</v>
      </c>
      <c r="B77" s="211">
        <v>800</v>
      </c>
      <c r="C77" s="345">
        <f>Volume!J77</f>
        <v>781.1</v>
      </c>
      <c r="D77" s="455">
        <v>149.07</v>
      </c>
      <c r="E77" s="260">
        <f t="shared" si="10"/>
        <v>119256</v>
      </c>
      <c r="F77" s="265">
        <f t="shared" si="11"/>
        <v>19.084624247855587</v>
      </c>
      <c r="G77" s="367">
        <f t="shared" si="9"/>
        <v>150500</v>
      </c>
      <c r="H77" s="365">
        <v>5</v>
      </c>
      <c r="I77" s="261">
        <f t="shared" si="14"/>
        <v>188.125</v>
      </c>
      <c r="J77" s="270">
        <f t="shared" si="8"/>
        <v>0.24084624247855588</v>
      </c>
      <c r="K77" s="276">
        <f t="shared" si="12"/>
        <v>1.941140375</v>
      </c>
      <c r="L77" s="262">
        <f t="shared" si="13"/>
        <v>10.632063706715373</v>
      </c>
      <c r="M77" s="277">
        <v>31.058246</v>
      </c>
    </row>
    <row r="78" spans="1:13" s="9" customFormat="1" ht="15">
      <c r="A78" s="239" t="s">
        <v>229</v>
      </c>
      <c r="B78" s="211">
        <v>1250</v>
      </c>
      <c r="C78" s="345">
        <f>Volume!J78</f>
        <v>259.75</v>
      </c>
      <c r="D78" s="455">
        <v>67.85</v>
      </c>
      <c r="E78" s="260">
        <f t="shared" si="10"/>
        <v>84812.5</v>
      </c>
      <c r="F78" s="265">
        <f t="shared" si="11"/>
        <v>26.121270452358036</v>
      </c>
      <c r="G78" s="367">
        <f t="shared" si="9"/>
        <v>101046.875</v>
      </c>
      <c r="H78" s="365">
        <v>5</v>
      </c>
      <c r="I78" s="261">
        <f t="shared" si="14"/>
        <v>80.8375</v>
      </c>
      <c r="J78" s="270">
        <f t="shared" si="8"/>
        <v>0.3112127045235804</v>
      </c>
      <c r="K78" s="276">
        <f t="shared" si="12"/>
        <v>3.49888425</v>
      </c>
      <c r="L78" s="262">
        <f t="shared" si="13"/>
        <v>19.16417829824545</v>
      </c>
      <c r="M78" s="277">
        <v>55.982148</v>
      </c>
    </row>
    <row r="79" spans="1:13" s="8" customFormat="1" ht="15">
      <c r="A79" s="239" t="s">
        <v>192</v>
      </c>
      <c r="B79" s="211">
        <v>1600</v>
      </c>
      <c r="C79" s="345">
        <f>Volume!J79</f>
        <v>137.95</v>
      </c>
      <c r="D79" s="455">
        <v>31.17</v>
      </c>
      <c r="E79" s="260">
        <f t="shared" si="10"/>
        <v>49872</v>
      </c>
      <c r="F79" s="265">
        <f t="shared" si="11"/>
        <v>22.59514316781443</v>
      </c>
      <c r="G79" s="367">
        <f t="shared" si="9"/>
        <v>60908</v>
      </c>
      <c r="H79" s="365">
        <v>5</v>
      </c>
      <c r="I79" s="261">
        <f t="shared" si="14"/>
        <v>38.0675</v>
      </c>
      <c r="J79" s="270">
        <f t="shared" si="8"/>
        <v>0.2759514316781443</v>
      </c>
      <c r="K79" s="276">
        <f t="shared" si="12"/>
        <v>2.4298685</v>
      </c>
      <c r="L79" s="262">
        <f t="shared" si="13"/>
        <v>13.308937892212418</v>
      </c>
      <c r="M79" s="256">
        <v>38.877896</v>
      </c>
    </row>
    <row r="80" spans="1:13" s="8" customFormat="1" ht="15">
      <c r="A80" s="239" t="s">
        <v>167</v>
      </c>
      <c r="B80" s="211">
        <v>4450</v>
      </c>
      <c r="C80" s="345">
        <f>Volume!J80</f>
        <v>34.9</v>
      </c>
      <c r="D80" s="455">
        <v>7.14</v>
      </c>
      <c r="E80" s="260">
        <f t="shared" si="10"/>
        <v>31773</v>
      </c>
      <c r="F80" s="265">
        <f t="shared" si="11"/>
        <v>20.458452722063036</v>
      </c>
      <c r="G80" s="367">
        <f t="shared" si="9"/>
        <v>39538.25</v>
      </c>
      <c r="H80" s="365">
        <v>5</v>
      </c>
      <c r="I80" s="261">
        <f t="shared" si="14"/>
        <v>8.885</v>
      </c>
      <c r="J80" s="270">
        <f t="shared" si="8"/>
        <v>0.25458452722063035</v>
      </c>
      <c r="K80" s="276">
        <f t="shared" si="12"/>
        <v>2.00400875</v>
      </c>
      <c r="L80" s="262">
        <f t="shared" si="13"/>
        <v>10.97640797812731</v>
      </c>
      <c r="M80" s="277">
        <v>32.06414</v>
      </c>
    </row>
    <row r="81" spans="1:13" s="9" customFormat="1" ht="15">
      <c r="A81" s="239" t="s">
        <v>8</v>
      </c>
      <c r="B81" s="211">
        <v>1600</v>
      </c>
      <c r="C81" s="345">
        <f>Volume!J81</f>
        <v>146.25</v>
      </c>
      <c r="D81" s="455">
        <v>32.68</v>
      </c>
      <c r="E81" s="260">
        <f t="shared" si="10"/>
        <v>52288</v>
      </c>
      <c r="F81" s="265">
        <f t="shared" si="11"/>
        <v>22.345299145299144</v>
      </c>
      <c r="G81" s="367">
        <f t="shared" si="9"/>
        <v>63988</v>
      </c>
      <c r="H81" s="365">
        <v>5</v>
      </c>
      <c r="I81" s="261">
        <f t="shared" si="14"/>
        <v>39.9925</v>
      </c>
      <c r="J81" s="270">
        <f t="shared" si="8"/>
        <v>0.27345299145299146</v>
      </c>
      <c r="K81" s="276">
        <f t="shared" si="12"/>
        <v>2.87971125</v>
      </c>
      <c r="L81" s="262">
        <f t="shared" si="13"/>
        <v>15.772828107263988</v>
      </c>
      <c r="M81" s="277">
        <v>46.07538</v>
      </c>
    </row>
    <row r="82" spans="1:13" s="8" customFormat="1" ht="15">
      <c r="A82" s="239" t="s">
        <v>201</v>
      </c>
      <c r="B82" s="211">
        <v>14000</v>
      </c>
      <c r="C82" s="345">
        <f>Volume!J82</f>
        <v>10.85</v>
      </c>
      <c r="D82" s="226">
        <v>2.51</v>
      </c>
      <c r="E82" s="260">
        <f t="shared" si="10"/>
        <v>35140</v>
      </c>
      <c r="F82" s="265">
        <f t="shared" si="11"/>
        <v>23.13364055299539</v>
      </c>
      <c r="G82" s="367">
        <f t="shared" si="9"/>
        <v>42735</v>
      </c>
      <c r="H82" s="365">
        <v>5</v>
      </c>
      <c r="I82" s="261">
        <f t="shared" si="14"/>
        <v>3.0525</v>
      </c>
      <c r="J82" s="270">
        <f t="shared" si="8"/>
        <v>0.2813364055299539</v>
      </c>
      <c r="K82" s="276">
        <f t="shared" si="12"/>
        <v>2.3320794375</v>
      </c>
      <c r="L82" s="262">
        <f t="shared" si="13"/>
        <v>12.773325138127092</v>
      </c>
      <c r="M82" s="256">
        <v>37.313271</v>
      </c>
    </row>
    <row r="83" spans="1:13" s="9" customFormat="1" ht="15">
      <c r="A83" s="239" t="s">
        <v>224</v>
      </c>
      <c r="B83" s="211">
        <v>1150</v>
      </c>
      <c r="C83" s="345">
        <f>Volume!J83</f>
        <v>212.9</v>
      </c>
      <c r="D83" s="455">
        <v>47.86</v>
      </c>
      <c r="E83" s="260">
        <f t="shared" si="10"/>
        <v>55039</v>
      </c>
      <c r="F83" s="265">
        <f t="shared" si="11"/>
        <v>22.480037576326914</v>
      </c>
      <c r="G83" s="367">
        <f t="shared" si="9"/>
        <v>67452.1345</v>
      </c>
      <c r="H83" s="365">
        <v>5.07</v>
      </c>
      <c r="I83" s="261">
        <f t="shared" si="14"/>
        <v>58.65403</v>
      </c>
      <c r="J83" s="270">
        <f t="shared" si="8"/>
        <v>0.27550037576326913</v>
      </c>
      <c r="K83" s="276">
        <f t="shared" si="12"/>
        <v>2.3567065625</v>
      </c>
      <c r="L83" s="262">
        <f t="shared" si="13"/>
        <v>12.908213457017085</v>
      </c>
      <c r="M83" s="277">
        <v>37.707305</v>
      </c>
    </row>
    <row r="84" spans="1:13" s="8" customFormat="1" ht="15">
      <c r="A84" s="239" t="s">
        <v>193</v>
      </c>
      <c r="B84" s="211">
        <v>1100</v>
      </c>
      <c r="C84" s="345">
        <f>Volume!J84</f>
        <v>166.45</v>
      </c>
      <c r="D84" s="455">
        <v>40.72</v>
      </c>
      <c r="E84" s="260">
        <f t="shared" si="10"/>
        <v>44792</v>
      </c>
      <c r="F84" s="265">
        <f t="shared" si="11"/>
        <v>24.463802943826977</v>
      </c>
      <c r="G84" s="367">
        <f t="shared" si="9"/>
        <v>53983.369</v>
      </c>
      <c r="H84" s="365">
        <v>5.02</v>
      </c>
      <c r="I84" s="261">
        <f t="shared" si="14"/>
        <v>49.07579</v>
      </c>
      <c r="J84" s="270">
        <f t="shared" si="8"/>
        <v>0.29483802943826976</v>
      </c>
      <c r="K84" s="276">
        <f t="shared" si="12"/>
        <v>3.8065883125</v>
      </c>
      <c r="L84" s="262">
        <f t="shared" si="13"/>
        <v>20.849542858917747</v>
      </c>
      <c r="M84" s="256">
        <v>60.905413</v>
      </c>
    </row>
    <row r="85" spans="1:13" s="8" customFormat="1" ht="15">
      <c r="A85" s="239" t="s">
        <v>168</v>
      </c>
      <c r="B85" s="211">
        <v>2950</v>
      </c>
      <c r="C85" s="345">
        <f>Volume!J85</f>
        <v>58.05</v>
      </c>
      <c r="D85" s="455">
        <v>16.99</v>
      </c>
      <c r="E85" s="260">
        <f t="shared" si="10"/>
        <v>50120.49999999999</v>
      </c>
      <c r="F85" s="265">
        <f t="shared" si="11"/>
        <v>29.267872523686478</v>
      </c>
      <c r="G85" s="367">
        <f t="shared" si="9"/>
        <v>58682.87499999999</v>
      </c>
      <c r="H85" s="365">
        <v>5</v>
      </c>
      <c r="I85" s="261">
        <f t="shared" si="14"/>
        <v>19.8925</v>
      </c>
      <c r="J85" s="270">
        <f t="shared" si="8"/>
        <v>0.34267872523686477</v>
      </c>
      <c r="K85" s="276">
        <f t="shared" si="12"/>
        <v>2.416310875</v>
      </c>
      <c r="L85" s="262">
        <f t="shared" si="13"/>
        <v>13.234679721825458</v>
      </c>
      <c r="M85" s="277">
        <v>38.660974</v>
      </c>
    </row>
    <row r="86" spans="1:13" s="8" customFormat="1" ht="15">
      <c r="A86" s="239" t="s">
        <v>169</v>
      </c>
      <c r="B86" s="211">
        <v>1045</v>
      </c>
      <c r="C86" s="345">
        <f>Volume!J86</f>
        <v>191.65</v>
      </c>
      <c r="D86" s="455">
        <v>38.52</v>
      </c>
      <c r="E86" s="260">
        <f t="shared" si="10"/>
        <v>40253.4</v>
      </c>
      <c r="F86" s="265">
        <f t="shared" si="11"/>
        <v>20.09913905557005</v>
      </c>
      <c r="G86" s="367">
        <f t="shared" si="9"/>
        <v>50267.1125</v>
      </c>
      <c r="H86" s="365">
        <v>5</v>
      </c>
      <c r="I86" s="261">
        <f t="shared" si="14"/>
        <v>48.102500000000006</v>
      </c>
      <c r="J86" s="270">
        <f t="shared" si="8"/>
        <v>0.2509913905557005</v>
      </c>
      <c r="K86" s="276">
        <f t="shared" si="12"/>
        <v>2.2823721875</v>
      </c>
      <c r="L86" s="262">
        <f t="shared" si="13"/>
        <v>12.501067317161606</v>
      </c>
      <c r="M86" s="277">
        <v>36.517955</v>
      </c>
    </row>
    <row r="87" spans="1:13" s="9" customFormat="1" ht="15">
      <c r="A87" s="239" t="s">
        <v>140</v>
      </c>
      <c r="B87" s="211">
        <v>3250</v>
      </c>
      <c r="C87" s="345">
        <f>Volume!J87</f>
        <v>115.5</v>
      </c>
      <c r="D87" s="455">
        <v>15.7</v>
      </c>
      <c r="E87" s="260">
        <f t="shared" si="10"/>
        <v>51025</v>
      </c>
      <c r="F87" s="265">
        <f t="shared" si="11"/>
        <v>13.593073593073592</v>
      </c>
      <c r="G87" s="367">
        <f t="shared" si="9"/>
        <v>69793.75</v>
      </c>
      <c r="H87" s="365">
        <v>5</v>
      </c>
      <c r="I87" s="261">
        <f t="shared" si="14"/>
        <v>21.475</v>
      </c>
      <c r="J87" s="270">
        <f t="shared" si="8"/>
        <v>0.18593073593073595</v>
      </c>
      <c r="K87" s="276">
        <f t="shared" si="12"/>
        <v>2.0264920625</v>
      </c>
      <c r="L87" s="262">
        <f t="shared" si="13"/>
        <v>11.09955415236419</v>
      </c>
      <c r="M87" s="277">
        <v>32.423873</v>
      </c>
    </row>
    <row r="88" spans="1:13" s="9" customFormat="1" ht="15">
      <c r="A88" s="239" t="s">
        <v>52</v>
      </c>
      <c r="B88" s="211">
        <v>300</v>
      </c>
      <c r="C88" s="345">
        <f>Volume!J88</f>
        <v>1088</v>
      </c>
      <c r="D88" s="455">
        <v>169.06</v>
      </c>
      <c r="E88" s="260">
        <f t="shared" si="10"/>
        <v>50718</v>
      </c>
      <c r="F88" s="265">
        <f t="shared" si="11"/>
        <v>15.538602941176471</v>
      </c>
      <c r="G88" s="367">
        <f t="shared" si="9"/>
        <v>67038</v>
      </c>
      <c r="H88" s="365">
        <v>5</v>
      </c>
      <c r="I88" s="261">
        <f t="shared" si="14"/>
        <v>223.46</v>
      </c>
      <c r="J88" s="270">
        <f t="shared" si="8"/>
        <v>0.2053860294117647</v>
      </c>
      <c r="K88" s="276">
        <f t="shared" si="12"/>
        <v>1.8829678125</v>
      </c>
      <c r="L88" s="262">
        <f t="shared" si="13"/>
        <v>10.313439459624082</v>
      </c>
      <c r="M88" s="277">
        <v>30.127485</v>
      </c>
    </row>
    <row r="89" spans="1:13" s="8" customFormat="1" ht="15">
      <c r="A89" s="239" t="s">
        <v>194</v>
      </c>
      <c r="B89" s="211">
        <v>1050</v>
      </c>
      <c r="C89" s="345">
        <f>Volume!J89</f>
        <v>193.55</v>
      </c>
      <c r="D89" s="455">
        <v>52.27</v>
      </c>
      <c r="E89" s="260">
        <f t="shared" si="10"/>
        <v>54883.5</v>
      </c>
      <c r="F89" s="265">
        <f t="shared" si="11"/>
        <v>27.00594161715319</v>
      </c>
      <c r="G89" s="367">
        <f>(B89*C89)*H89%+E89</f>
        <v>65044.875</v>
      </c>
      <c r="H89" s="365">
        <v>5</v>
      </c>
      <c r="I89" s="261">
        <f>G89/B89</f>
        <v>61.9475</v>
      </c>
      <c r="J89" s="270">
        <f t="shared" si="8"/>
        <v>0.3200594161715319</v>
      </c>
      <c r="K89" s="276">
        <f t="shared" si="12"/>
        <v>2.1313848125</v>
      </c>
      <c r="L89" s="262">
        <f t="shared" si="13"/>
        <v>11.67407540530169</v>
      </c>
      <c r="M89" s="256">
        <v>34.102157</v>
      </c>
    </row>
    <row r="90" spans="1:13" s="9" customFormat="1" ht="15">
      <c r="A90" s="239" t="s">
        <v>96</v>
      </c>
      <c r="B90" s="211">
        <v>600</v>
      </c>
      <c r="C90" s="345">
        <f>Volume!J90</f>
        <v>165.8</v>
      </c>
      <c r="D90" s="455">
        <v>28.17</v>
      </c>
      <c r="E90" s="260">
        <f t="shared" si="10"/>
        <v>16902</v>
      </c>
      <c r="F90" s="265">
        <f t="shared" si="11"/>
        <v>16.99034981905911</v>
      </c>
      <c r="G90" s="367">
        <f t="shared" si="9"/>
        <v>21876</v>
      </c>
      <c r="H90" s="365">
        <v>5</v>
      </c>
      <c r="I90" s="261">
        <f t="shared" si="14"/>
        <v>36.46</v>
      </c>
      <c r="J90" s="270">
        <f t="shared" si="8"/>
        <v>0.21990349819059107</v>
      </c>
      <c r="K90" s="276">
        <f t="shared" si="12"/>
        <v>2.0108650625</v>
      </c>
      <c r="L90" s="262">
        <f t="shared" si="13"/>
        <v>11.013961548302857</v>
      </c>
      <c r="M90" s="277">
        <v>32.173841</v>
      </c>
    </row>
    <row r="91" spans="1:13" s="8" customFormat="1" ht="15">
      <c r="A91" s="239" t="s">
        <v>248</v>
      </c>
      <c r="B91" s="211">
        <v>650</v>
      </c>
      <c r="C91" s="345">
        <f>Volume!J91</f>
        <v>314.05</v>
      </c>
      <c r="D91" s="455">
        <v>50.01</v>
      </c>
      <c r="E91" s="260">
        <f t="shared" si="10"/>
        <v>32506.5</v>
      </c>
      <c r="F91" s="265">
        <f t="shared" si="11"/>
        <v>15.924215889189618</v>
      </c>
      <c r="G91" s="367">
        <f t="shared" si="9"/>
        <v>42713.125</v>
      </c>
      <c r="H91" s="365">
        <v>5</v>
      </c>
      <c r="I91" s="261">
        <f t="shared" si="14"/>
        <v>65.7125</v>
      </c>
      <c r="J91" s="270">
        <f t="shared" si="8"/>
        <v>0.2092421588918962</v>
      </c>
      <c r="K91" s="276">
        <f t="shared" si="12"/>
        <v>2.3200560625</v>
      </c>
      <c r="L91" s="262">
        <f t="shared" si="13"/>
        <v>12.707470401078655</v>
      </c>
      <c r="M91" s="277">
        <v>37.120897</v>
      </c>
    </row>
    <row r="92" spans="1:13" s="9" customFormat="1" ht="15">
      <c r="A92" s="239" t="s">
        <v>97</v>
      </c>
      <c r="B92" s="211">
        <v>600</v>
      </c>
      <c r="C92" s="345">
        <f>Volume!J92</f>
        <v>326.3</v>
      </c>
      <c r="D92" s="455">
        <v>53.33</v>
      </c>
      <c r="E92" s="260">
        <f t="shared" si="10"/>
        <v>31998</v>
      </c>
      <c r="F92" s="265">
        <f t="shared" si="11"/>
        <v>16.343855347839412</v>
      </c>
      <c r="G92" s="367">
        <f t="shared" si="9"/>
        <v>41787</v>
      </c>
      <c r="H92" s="365">
        <v>5</v>
      </c>
      <c r="I92" s="261">
        <f t="shared" si="14"/>
        <v>69.645</v>
      </c>
      <c r="J92" s="270">
        <f t="shared" si="8"/>
        <v>0.2134385534783941</v>
      </c>
      <c r="K92" s="276">
        <f t="shared" si="12"/>
        <v>2.156410125</v>
      </c>
      <c r="L92" s="262">
        <f t="shared" si="13"/>
        <v>11.81114468695035</v>
      </c>
      <c r="M92" s="277">
        <v>34.502562</v>
      </c>
    </row>
    <row r="93" spans="1:13" s="9" customFormat="1" ht="15">
      <c r="A93" s="239" t="s">
        <v>249</v>
      </c>
      <c r="B93" s="211">
        <v>2800</v>
      </c>
      <c r="C93" s="345">
        <f>Volume!J93</f>
        <v>70.85</v>
      </c>
      <c r="D93" s="455">
        <v>16.79</v>
      </c>
      <c r="E93" s="260">
        <f t="shared" si="10"/>
        <v>47012</v>
      </c>
      <c r="F93" s="265">
        <f t="shared" si="11"/>
        <v>23.697953422724066</v>
      </c>
      <c r="G93" s="367">
        <f t="shared" si="9"/>
        <v>56931</v>
      </c>
      <c r="H93" s="365">
        <v>5</v>
      </c>
      <c r="I93" s="261">
        <f t="shared" si="14"/>
        <v>20.3325</v>
      </c>
      <c r="J93" s="270">
        <f t="shared" si="8"/>
        <v>0.28697953422724065</v>
      </c>
      <c r="K93" s="276">
        <f t="shared" si="12"/>
        <v>2.8480510625</v>
      </c>
      <c r="L93" s="262">
        <f t="shared" si="13"/>
        <v>15.599418118578058</v>
      </c>
      <c r="M93" s="277">
        <v>45.568817</v>
      </c>
    </row>
    <row r="94" spans="1:13" s="9" customFormat="1" ht="15">
      <c r="A94" s="239" t="s">
        <v>250</v>
      </c>
      <c r="B94" s="211">
        <v>300</v>
      </c>
      <c r="C94" s="345">
        <f>Volume!J94</f>
        <v>689.75</v>
      </c>
      <c r="D94" s="455">
        <v>165.19</v>
      </c>
      <c r="E94" s="260">
        <f t="shared" si="10"/>
        <v>49557</v>
      </c>
      <c r="F94" s="265">
        <f t="shared" si="11"/>
        <v>23.94925697716564</v>
      </c>
      <c r="G94" s="367">
        <f t="shared" si="9"/>
        <v>60834.4125</v>
      </c>
      <c r="H94" s="365">
        <v>5.45</v>
      </c>
      <c r="I94" s="261">
        <f t="shared" si="14"/>
        <v>202.781375</v>
      </c>
      <c r="J94" s="270">
        <f t="shared" si="8"/>
        <v>0.2939925697716564</v>
      </c>
      <c r="K94" s="276">
        <f t="shared" si="12"/>
        <v>1.8929418125</v>
      </c>
      <c r="L94" s="262">
        <f t="shared" si="13"/>
        <v>10.368069307509646</v>
      </c>
      <c r="M94" s="277">
        <v>30.287069</v>
      </c>
    </row>
    <row r="95" spans="1:13" s="9" customFormat="1" ht="15">
      <c r="A95" s="239" t="s">
        <v>251</v>
      </c>
      <c r="B95" s="211">
        <v>400</v>
      </c>
      <c r="C95" s="345">
        <f>Volume!J95</f>
        <v>346.85</v>
      </c>
      <c r="D95" s="455">
        <v>53.44</v>
      </c>
      <c r="E95" s="260">
        <f t="shared" si="10"/>
        <v>21376</v>
      </c>
      <c r="F95" s="265">
        <f t="shared" si="11"/>
        <v>15.407236557589735</v>
      </c>
      <c r="G95" s="367">
        <f t="shared" si="9"/>
        <v>28313</v>
      </c>
      <c r="H95" s="365">
        <v>5</v>
      </c>
      <c r="I95" s="261">
        <f t="shared" si="14"/>
        <v>70.7825</v>
      </c>
      <c r="J95" s="270">
        <f t="shared" si="8"/>
        <v>0.20407236557589734</v>
      </c>
      <c r="K95" s="276">
        <f t="shared" si="12"/>
        <v>2.2527251875</v>
      </c>
      <c r="L95" s="262">
        <f t="shared" si="13"/>
        <v>12.338684010538048</v>
      </c>
      <c r="M95" s="277">
        <v>36.043603</v>
      </c>
    </row>
    <row r="96" spans="1:13" s="9" customFormat="1" ht="15">
      <c r="A96" s="239" t="s">
        <v>115</v>
      </c>
      <c r="B96" s="211">
        <v>550</v>
      </c>
      <c r="C96" s="345">
        <f>Volume!J96</f>
        <v>453.25</v>
      </c>
      <c r="D96" s="455">
        <v>81.58</v>
      </c>
      <c r="E96" s="260">
        <f t="shared" si="10"/>
        <v>44869</v>
      </c>
      <c r="F96" s="265">
        <f t="shared" si="11"/>
        <v>17.99889685603971</v>
      </c>
      <c r="G96" s="367">
        <f t="shared" si="9"/>
        <v>57333.375</v>
      </c>
      <c r="H96" s="365">
        <v>5</v>
      </c>
      <c r="I96" s="261">
        <f t="shared" si="14"/>
        <v>104.2425</v>
      </c>
      <c r="J96" s="270">
        <f t="shared" si="8"/>
        <v>0.22998896856039713</v>
      </c>
      <c r="K96" s="276">
        <f t="shared" si="12"/>
        <v>2.349818375</v>
      </c>
      <c r="L96" s="262">
        <f t="shared" si="13"/>
        <v>12.870485300276334</v>
      </c>
      <c r="M96" s="277">
        <v>37.597094</v>
      </c>
    </row>
    <row r="97" spans="1:13" s="8" customFormat="1" ht="15">
      <c r="A97" s="239" t="s">
        <v>170</v>
      </c>
      <c r="B97" s="211">
        <v>1100</v>
      </c>
      <c r="C97" s="345">
        <f>Volume!J97</f>
        <v>472.5</v>
      </c>
      <c r="D97" s="455">
        <v>137.8</v>
      </c>
      <c r="E97" s="260">
        <f t="shared" si="10"/>
        <v>151580</v>
      </c>
      <c r="F97" s="265">
        <f t="shared" si="11"/>
        <v>29.164021164021165</v>
      </c>
      <c r="G97" s="367">
        <f t="shared" si="9"/>
        <v>177567.5</v>
      </c>
      <c r="H97" s="365">
        <v>5</v>
      </c>
      <c r="I97" s="261">
        <f t="shared" si="14"/>
        <v>161.425</v>
      </c>
      <c r="J97" s="270">
        <f t="shared" si="8"/>
        <v>0.3416402116402117</v>
      </c>
      <c r="K97" s="276">
        <f t="shared" si="12"/>
        <v>2.7307569375</v>
      </c>
      <c r="L97" s="262">
        <f t="shared" si="13"/>
        <v>14.95697173732475</v>
      </c>
      <c r="M97" s="277">
        <v>43.692111</v>
      </c>
    </row>
    <row r="98" spans="1:13" s="9" customFormat="1" ht="15">
      <c r="A98" s="239" t="s">
        <v>225</v>
      </c>
      <c r="B98" s="211">
        <v>600</v>
      </c>
      <c r="C98" s="345">
        <f>Volume!J98</f>
        <v>1031.6</v>
      </c>
      <c r="D98" s="455">
        <v>168.75</v>
      </c>
      <c r="E98" s="260">
        <f t="shared" si="10"/>
        <v>101250</v>
      </c>
      <c r="F98" s="265">
        <f t="shared" si="11"/>
        <v>16.35808452888717</v>
      </c>
      <c r="G98" s="367">
        <f t="shared" si="9"/>
        <v>132198</v>
      </c>
      <c r="H98" s="365">
        <v>5</v>
      </c>
      <c r="I98" s="261">
        <f t="shared" si="14"/>
        <v>220.33</v>
      </c>
      <c r="J98" s="270">
        <f t="shared" si="8"/>
        <v>0.2135808452888717</v>
      </c>
      <c r="K98" s="276">
        <f t="shared" si="12"/>
        <v>1.491602375</v>
      </c>
      <c r="L98" s="262">
        <f t="shared" si="13"/>
        <v>8.1698426761578</v>
      </c>
      <c r="M98" s="277">
        <v>23.865638</v>
      </c>
    </row>
    <row r="99" spans="1:13" s="9" customFormat="1" ht="15">
      <c r="A99" s="239" t="s">
        <v>240</v>
      </c>
      <c r="B99" s="211">
        <v>3350</v>
      </c>
      <c r="C99" s="345">
        <f>Volume!J99</f>
        <v>61.55</v>
      </c>
      <c r="D99" s="455">
        <v>6.75</v>
      </c>
      <c r="E99" s="260">
        <f>D99*B99</f>
        <v>22612.5</v>
      </c>
      <c r="F99" s="265">
        <f>D99/C99*100</f>
        <v>10.966693744922827</v>
      </c>
      <c r="G99" s="367">
        <f>(B99*C99)*H99%+E99</f>
        <v>32922.125</v>
      </c>
      <c r="H99" s="365">
        <v>5</v>
      </c>
      <c r="I99" s="261">
        <f>G99/B99</f>
        <v>9.8275</v>
      </c>
      <c r="J99" s="270">
        <f>I99/C99</f>
        <v>0.15966693744922827</v>
      </c>
      <c r="K99" s="276">
        <f>M99/16</f>
        <v>1.491602375</v>
      </c>
      <c r="L99" s="262">
        <f t="shared" si="13"/>
        <v>8.1698426761578</v>
      </c>
      <c r="M99" s="277">
        <v>23.865638</v>
      </c>
    </row>
    <row r="100" spans="1:13" s="9" customFormat="1" ht="15">
      <c r="A100" s="239" t="s">
        <v>226</v>
      </c>
      <c r="B100" s="211">
        <v>600</v>
      </c>
      <c r="C100" s="345">
        <f>Volume!J100</f>
        <v>691.75</v>
      </c>
      <c r="D100" s="226">
        <v>112.19</v>
      </c>
      <c r="E100" s="260">
        <f t="shared" si="10"/>
        <v>67314</v>
      </c>
      <c r="F100" s="265">
        <f t="shared" si="11"/>
        <v>16.21828695337911</v>
      </c>
      <c r="G100" s="367">
        <f t="shared" si="9"/>
        <v>88066.5</v>
      </c>
      <c r="H100" s="365">
        <v>5</v>
      </c>
      <c r="I100" s="261">
        <f t="shared" si="14"/>
        <v>146.7775</v>
      </c>
      <c r="J100" s="270">
        <f t="shared" si="8"/>
        <v>0.21218286953379112</v>
      </c>
      <c r="K100" s="276">
        <f t="shared" si="12"/>
        <v>2.334646</v>
      </c>
      <c r="L100" s="262">
        <f t="shared" si="13"/>
        <v>12.787382779892061</v>
      </c>
      <c r="M100" s="277">
        <v>37.354336</v>
      </c>
    </row>
    <row r="101" spans="1:13" s="9" customFormat="1" ht="15">
      <c r="A101" s="239" t="s">
        <v>227</v>
      </c>
      <c r="B101" s="211">
        <v>500</v>
      </c>
      <c r="C101" s="345">
        <f>Volume!J101</f>
        <v>721.75</v>
      </c>
      <c r="D101" s="226">
        <v>92.94</v>
      </c>
      <c r="E101" s="260">
        <f t="shared" si="10"/>
        <v>46470</v>
      </c>
      <c r="F101" s="265">
        <f t="shared" si="11"/>
        <v>12.877034984412886</v>
      </c>
      <c r="G101" s="367">
        <f t="shared" si="9"/>
        <v>64513.75</v>
      </c>
      <c r="H101" s="365">
        <v>5</v>
      </c>
      <c r="I101" s="261">
        <f t="shared" si="14"/>
        <v>129.0275</v>
      </c>
      <c r="J101" s="270">
        <f t="shared" si="8"/>
        <v>0.17877034984412885</v>
      </c>
      <c r="K101" s="276">
        <f t="shared" si="12"/>
        <v>2.008872625</v>
      </c>
      <c r="L101" s="262">
        <f t="shared" si="13"/>
        <v>11.003048518671164</v>
      </c>
      <c r="M101" s="277">
        <v>32.141962</v>
      </c>
    </row>
    <row r="102" spans="1:13" s="8" customFormat="1" ht="15">
      <c r="A102" s="239" t="s">
        <v>53</v>
      </c>
      <c r="B102" s="211">
        <v>1600</v>
      </c>
      <c r="C102" s="345">
        <f>Volume!J102</f>
        <v>131.1</v>
      </c>
      <c r="D102" s="226">
        <v>21.13</v>
      </c>
      <c r="E102" s="260">
        <f t="shared" si="10"/>
        <v>33808</v>
      </c>
      <c r="F102" s="265">
        <f t="shared" si="11"/>
        <v>16.117467581998472</v>
      </c>
      <c r="G102" s="367">
        <f t="shared" si="9"/>
        <v>44296</v>
      </c>
      <c r="H102" s="365">
        <v>5</v>
      </c>
      <c r="I102" s="261">
        <f t="shared" si="14"/>
        <v>27.685</v>
      </c>
      <c r="J102" s="270">
        <f t="shared" si="8"/>
        <v>0.21117467581998475</v>
      </c>
      <c r="K102" s="276">
        <f t="shared" si="12"/>
        <v>1.7991241875</v>
      </c>
      <c r="L102" s="262">
        <f t="shared" si="13"/>
        <v>9.85420901246904</v>
      </c>
      <c r="M102" s="277">
        <v>28.785987</v>
      </c>
    </row>
    <row r="103" spans="1:13" s="8" customFormat="1" ht="15">
      <c r="A103" s="239" t="s">
        <v>252</v>
      </c>
      <c r="B103" s="211">
        <v>750</v>
      </c>
      <c r="C103" s="345">
        <f>Volume!J103</f>
        <v>881.25</v>
      </c>
      <c r="D103" s="226">
        <v>203.71</v>
      </c>
      <c r="E103" s="260">
        <f t="shared" si="10"/>
        <v>152782.5</v>
      </c>
      <c r="F103" s="265">
        <f t="shared" si="11"/>
        <v>23.11602836879433</v>
      </c>
      <c r="G103" s="367">
        <f t="shared" si="9"/>
        <v>185829.375</v>
      </c>
      <c r="H103" s="365">
        <v>5</v>
      </c>
      <c r="I103" s="261">
        <f t="shared" si="14"/>
        <v>247.7725</v>
      </c>
      <c r="J103" s="270">
        <f t="shared" si="8"/>
        <v>0.28116028368794327</v>
      </c>
      <c r="K103" s="276">
        <f t="shared" si="12"/>
        <v>2.2710314375</v>
      </c>
      <c r="L103" s="262">
        <f t="shared" si="13"/>
        <v>12.438951471221339</v>
      </c>
      <c r="M103" s="277">
        <v>36.336503</v>
      </c>
    </row>
    <row r="104" spans="1:13" s="8" customFormat="1" ht="15">
      <c r="A104" s="239" t="s">
        <v>202</v>
      </c>
      <c r="B104" s="211">
        <v>1500</v>
      </c>
      <c r="C104" s="345">
        <f>Volume!J104</f>
        <v>192.05</v>
      </c>
      <c r="D104" s="226">
        <v>59.3</v>
      </c>
      <c r="E104" s="260">
        <f t="shared" si="10"/>
        <v>88950</v>
      </c>
      <c r="F104" s="265">
        <f t="shared" si="11"/>
        <v>30.877375683415774</v>
      </c>
      <c r="G104" s="367">
        <f t="shared" si="9"/>
        <v>105168.6225</v>
      </c>
      <c r="H104" s="365">
        <v>5.63</v>
      </c>
      <c r="I104" s="261">
        <f t="shared" si="14"/>
        <v>70.112415</v>
      </c>
      <c r="J104" s="270">
        <f t="shared" si="8"/>
        <v>0.36507375683415777</v>
      </c>
      <c r="K104" s="276">
        <f t="shared" si="12"/>
        <v>2.63304325</v>
      </c>
      <c r="L104" s="262">
        <f t="shared" si="13"/>
        <v>14.421771829117144</v>
      </c>
      <c r="M104" s="256">
        <v>42.128692</v>
      </c>
    </row>
    <row r="105" spans="1:13" s="8" customFormat="1" ht="15">
      <c r="A105" s="239" t="s">
        <v>203</v>
      </c>
      <c r="B105" s="211">
        <v>850</v>
      </c>
      <c r="C105" s="345">
        <f>Volume!J105</f>
        <v>283.75</v>
      </c>
      <c r="D105" s="226">
        <v>61.34</v>
      </c>
      <c r="E105" s="260">
        <f t="shared" si="10"/>
        <v>52139</v>
      </c>
      <c r="F105" s="265">
        <f t="shared" si="11"/>
        <v>21.61762114537445</v>
      </c>
      <c r="G105" s="367">
        <f t="shared" si="9"/>
        <v>64198.375</v>
      </c>
      <c r="H105" s="365">
        <v>5</v>
      </c>
      <c r="I105" s="261">
        <f t="shared" si="14"/>
        <v>75.5275</v>
      </c>
      <c r="J105" s="270">
        <f t="shared" si="8"/>
        <v>0.2661762114537445</v>
      </c>
      <c r="K105" s="276">
        <f t="shared" si="12"/>
        <v>3.8531335625</v>
      </c>
      <c r="L105" s="262">
        <f t="shared" si="13"/>
        <v>21.104481692614918</v>
      </c>
      <c r="M105" s="256">
        <v>61.650137</v>
      </c>
    </row>
    <row r="106" spans="1:13" s="8" customFormat="1" ht="15">
      <c r="A106" s="239" t="s">
        <v>171</v>
      </c>
      <c r="B106" s="211">
        <v>1750</v>
      </c>
      <c r="C106" s="345">
        <f>Volume!J106</f>
        <v>406.95</v>
      </c>
      <c r="D106" s="226">
        <v>135.86</v>
      </c>
      <c r="E106" s="260">
        <f t="shared" si="10"/>
        <v>237755.00000000003</v>
      </c>
      <c r="F106" s="265">
        <f t="shared" si="11"/>
        <v>33.38493672441332</v>
      </c>
      <c r="G106" s="367">
        <f t="shared" si="9"/>
        <v>280983.26375000004</v>
      </c>
      <c r="H106" s="365">
        <v>6.07</v>
      </c>
      <c r="I106" s="261">
        <f t="shared" si="14"/>
        <v>160.561865</v>
      </c>
      <c r="J106" s="270">
        <f t="shared" si="8"/>
        <v>0.3945493672441332</v>
      </c>
      <c r="K106" s="276">
        <f t="shared" si="12"/>
        <v>3.7626370625</v>
      </c>
      <c r="L106" s="262">
        <f t="shared" si="13"/>
        <v>20.608811948362256</v>
      </c>
      <c r="M106" s="277">
        <v>60.202193</v>
      </c>
    </row>
    <row r="107" spans="1:13" s="8" customFormat="1" ht="15">
      <c r="A107" s="239" t="s">
        <v>172</v>
      </c>
      <c r="B107" s="211">
        <v>450</v>
      </c>
      <c r="C107" s="345">
        <f>Volume!J107</f>
        <v>744.2</v>
      </c>
      <c r="D107" s="226">
        <v>102.88</v>
      </c>
      <c r="E107" s="260">
        <f t="shared" si="10"/>
        <v>46296</v>
      </c>
      <c r="F107" s="265">
        <f t="shared" si="11"/>
        <v>13.824240795485082</v>
      </c>
      <c r="G107" s="367">
        <f t="shared" si="9"/>
        <v>63040.5</v>
      </c>
      <c r="H107" s="365">
        <v>5</v>
      </c>
      <c r="I107" s="261">
        <f t="shared" si="14"/>
        <v>140.09</v>
      </c>
      <c r="J107" s="270">
        <f t="shared" si="8"/>
        <v>0.18824240795485084</v>
      </c>
      <c r="K107" s="276">
        <f t="shared" si="12"/>
        <v>1.40567225</v>
      </c>
      <c r="L107" s="262">
        <f t="shared" si="13"/>
        <v>7.699183997840413</v>
      </c>
      <c r="M107" s="277">
        <v>22.490756</v>
      </c>
    </row>
    <row r="108" spans="1:13" s="8" customFormat="1" ht="15">
      <c r="A108" s="239" t="s">
        <v>237</v>
      </c>
      <c r="B108" s="211">
        <v>250</v>
      </c>
      <c r="C108" s="345">
        <f>Volume!J108</f>
        <v>1069.2</v>
      </c>
      <c r="D108" s="226">
        <v>262.09</v>
      </c>
      <c r="E108" s="260">
        <f>D108*B108</f>
        <v>65522.49999999999</v>
      </c>
      <c r="F108" s="265">
        <f>D108/C108*100</f>
        <v>24.512719790497563</v>
      </c>
      <c r="G108" s="367">
        <f>(B108*C108)*H108%+E108</f>
        <v>81079.35999999999</v>
      </c>
      <c r="H108" s="365">
        <v>5.82</v>
      </c>
      <c r="I108" s="261">
        <f>G108/B108</f>
        <v>324.3174399999999</v>
      </c>
      <c r="J108" s="270">
        <f>I108/C108</f>
        <v>0.3033271979049756</v>
      </c>
      <c r="K108" s="276">
        <f>M108/16</f>
        <v>1.40567225</v>
      </c>
      <c r="L108" s="262">
        <f t="shared" si="13"/>
        <v>7.699183997840413</v>
      </c>
      <c r="M108" s="277">
        <v>22.490756</v>
      </c>
    </row>
    <row r="109" spans="1:13" s="9" customFormat="1" ht="15">
      <c r="A109" s="239" t="s">
        <v>253</v>
      </c>
      <c r="B109" s="211">
        <v>400</v>
      </c>
      <c r="C109" s="345">
        <f>Volume!J109</f>
        <v>1068.3</v>
      </c>
      <c r="D109" s="226">
        <v>297.03</v>
      </c>
      <c r="E109" s="260">
        <f t="shared" si="10"/>
        <v>118811.99999999999</v>
      </c>
      <c r="F109" s="265">
        <f t="shared" si="11"/>
        <v>27.803987643920248</v>
      </c>
      <c r="G109" s="367">
        <f>(B109*C109)*H109%+E109</f>
        <v>140178</v>
      </c>
      <c r="H109" s="365">
        <v>5</v>
      </c>
      <c r="I109" s="261">
        <f>G109/B109</f>
        <v>350.445</v>
      </c>
      <c r="J109" s="270">
        <f>I109/C109</f>
        <v>0.32803987643920246</v>
      </c>
      <c r="K109" s="276">
        <f>M109/16</f>
        <v>2.9234956875</v>
      </c>
      <c r="L109" s="262">
        <f t="shared" si="13"/>
        <v>16.01264534812824</v>
      </c>
      <c r="M109" s="277">
        <v>46.775931</v>
      </c>
    </row>
    <row r="110" spans="1:13" s="8" customFormat="1" ht="15">
      <c r="A110" s="239" t="s">
        <v>107</v>
      </c>
      <c r="B110" s="211">
        <v>3800</v>
      </c>
      <c r="C110" s="345">
        <f>Volume!J110</f>
        <v>48.95</v>
      </c>
      <c r="D110" s="226">
        <v>10.96</v>
      </c>
      <c r="E110" s="260">
        <f t="shared" si="10"/>
        <v>41648</v>
      </c>
      <c r="F110" s="265">
        <f t="shared" si="11"/>
        <v>22.390194075587335</v>
      </c>
      <c r="G110" s="367">
        <f t="shared" si="9"/>
        <v>50948.5</v>
      </c>
      <c r="H110" s="365">
        <v>5</v>
      </c>
      <c r="I110" s="261">
        <f t="shared" si="14"/>
        <v>13.4075</v>
      </c>
      <c r="J110" s="270">
        <f t="shared" si="8"/>
        <v>0.2739019407558733</v>
      </c>
      <c r="K110" s="276">
        <f t="shared" si="12"/>
        <v>2.669121375</v>
      </c>
      <c r="L110" s="262">
        <f t="shared" si="13"/>
        <v>14.619379858067056</v>
      </c>
      <c r="M110" s="277">
        <v>42.705942</v>
      </c>
    </row>
    <row r="111" spans="1:13" s="9" customFormat="1" ht="15">
      <c r="A111" s="239" t="s">
        <v>173</v>
      </c>
      <c r="B111" s="211">
        <v>1350</v>
      </c>
      <c r="C111" s="345">
        <f>Volume!J111</f>
        <v>212.45</v>
      </c>
      <c r="D111" s="226">
        <v>32.5</v>
      </c>
      <c r="E111" s="260">
        <f t="shared" si="10"/>
        <v>43875</v>
      </c>
      <c r="F111" s="265">
        <f t="shared" si="11"/>
        <v>15.297717109908216</v>
      </c>
      <c r="G111" s="367">
        <f t="shared" si="9"/>
        <v>58215.375</v>
      </c>
      <c r="H111" s="365">
        <v>5</v>
      </c>
      <c r="I111" s="261">
        <f t="shared" si="14"/>
        <v>43.1225</v>
      </c>
      <c r="J111" s="270">
        <f t="shared" si="8"/>
        <v>0.20297717109908217</v>
      </c>
      <c r="K111" s="276">
        <f t="shared" si="12"/>
        <v>2.3790286875</v>
      </c>
      <c r="L111" s="262">
        <f t="shared" si="13"/>
        <v>13.030476770956586</v>
      </c>
      <c r="M111" s="277">
        <v>38.064459</v>
      </c>
    </row>
    <row r="112" spans="1:13" s="9" customFormat="1" ht="15">
      <c r="A112" s="239" t="s">
        <v>230</v>
      </c>
      <c r="B112" s="211">
        <v>825</v>
      </c>
      <c r="C112" s="345">
        <f>Volume!J112</f>
        <v>770.8</v>
      </c>
      <c r="D112" s="226">
        <v>138.02</v>
      </c>
      <c r="E112" s="260">
        <f t="shared" si="10"/>
        <v>113866.50000000001</v>
      </c>
      <c r="F112" s="265">
        <f t="shared" si="11"/>
        <v>17.90607161390763</v>
      </c>
      <c r="G112" s="367">
        <f t="shared" si="9"/>
        <v>145662</v>
      </c>
      <c r="H112" s="365">
        <v>5</v>
      </c>
      <c r="I112" s="261">
        <f t="shared" si="14"/>
        <v>176.56</v>
      </c>
      <c r="J112" s="270">
        <f t="shared" si="8"/>
        <v>0.2290607161390763</v>
      </c>
      <c r="K112" s="276">
        <f t="shared" si="12"/>
        <v>2.3136475</v>
      </c>
      <c r="L112" s="262">
        <f t="shared" si="13"/>
        <v>12.672369258654339</v>
      </c>
      <c r="M112" s="277">
        <v>37.01836</v>
      </c>
    </row>
    <row r="113" spans="1:13" s="9" customFormat="1" ht="15">
      <c r="A113" s="239" t="s">
        <v>254</v>
      </c>
      <c r="B113" s="211">
        <v>800</v>
      </c>
      <c r="C113" s="345">
        <f>Volume!J113</f>
        <v>473.4</v>
      </c>
      <c r="D113" s="226">
        <v>79.58</v>
      </c>
      <c r="E113" s="260">
        <f t="shared" si="10"/>
        <v>63664</v>
      </c>
      <c r="F113" s="265">
        <f t="shared" si="11"/>
        <v>16.810308407266582</v>
      </c>
      <c r="G113" s="367">
        <f t="shared" si="9"/>
        <v>82600</v>
      </c>
      <c r="H113" s="365">
        <v>5</v>
      </c>
      <c r="I113" s="261">
        <f t="shared" si="14"/>
        <v>103.25</v>
      </c>
      <c r="J113" s="270">
        <f t="shared" si="8"/>
        <v>0.21810308407266582</v>
      </c>
      <c r="K113" s="276">
        <f t="shared" si="12"/>
        <v>1.9027798125</v>
      </c>
      <c r="L113" s="262">
        <f t="shared" si="13"/>
        <v>10.421954252717004</v>
      </c>
      <c r="M113" s="277">
        <v>30.444477</v>
      </c>
    </row>
    <row r="114" spans="1:13" s="9" customFormat="1" ht="15">
      <c r="A114" s="239" t="s">
        <v>207</v>
      </c>
      <c r="B114" s="211">
        <v>675</v>
      </c>
      <c r="C114" s="345">
        <f>Volume!J114</f>
        <v>522.9</v>
      </c>
      <c r="D114" s="226">
        <v>132.4</v>
      </c>
      <c r="E114" s="260">
        <f t="shared" si="10"/>
        <v>89370</v>
      </c>
      <c r="F114" s="265">
        <f t="shared" si="11"/>
        <v>25.32032893478677</v>
      </c>
      <c r="G114" s="367">
        <f>(B114*C114)*H114%+E114</f>
        <v>107017.875</v>
      </c>
      <c r="H114" s="365">
        <v>5</v>
      </c>
      <c r="I114" s="261">
        <f>G114/B114</f>
        <v>158.545</v>
      </c>
      <c r="J114" s="270">
        <f>I114/C114</f>
        <v>0.30320328934786767</v>
      </c>
      <c r="K114" s="276">
        <f>M114/16</f>
        <v>2.0888886875</v>
      </c>
      <c r="L114" s="262">
        <f>K114*SQRT(30)</f>
        <v>11.441314542611098</v>
      </c>
      <c r="M114" s="277">
        <v>33.422219</v>
      </c>
    </row>
    <row r="115" spans="1:13" s="9" customFormat="1" ht="15">
      <c r="A115" s="239" t="s">
        <v>228</v>
      </c>
      <c r="B115" s="211">
        <v>550</v>
      </c>
      <c r="C115" s="345">
        <f>Volume!J115</f>
        <v>762</v>
      </c>
      <c r="D115" s="226">
        <v>129.87</v>
      </c>
      <c r="E115" s="260">
        <f t="shared" si="10"/>
        <v>71428.5</v>
      </c>
      <c r="F115" s="265">
        <f t="shared" si="11"/>
        <v>17.043307086614174</v>
      </c>
      <c r="G115" s="367">
        <f aca="true" t="shared" si="15" ref="G115:G124">(B115*C115)*H115%+E115</f>
        <v>92383.5</v>
      </c>
      <c r="H115" s="365">
        <v>5</v>
      </c>
      <c r="I115" s="261">
        <f t="shared" si="14"/>
        <v>167.97</v>
      </c>
      <c r="J115" s="270">
        <f aca="true" t="shared" si="16" ref="J115:J124">I115/C115</f>
        <v>0.22043307086614172</v>
      </c>
      <c r="K115" s="276">
        <f aca="true" t="shared" si="17" ref="K115:K124">M115/16</f>
        <v>1.4179453125</v>
      </c>
      <c r="L115" s="262">
        <f aca="true" t="shared" si="18" ref="L115:L124">K115*SQRT(30)</f>
        <v>7.76640632964962</v>
      </c>
      <c r="M115" s="277">
        <v>22.687125</v>
      </c>
    </row>
    <row r="116" spans="1:13" s="8" customFormat="1" ht="15">
      <c r="A116" s="239" t="s">
        <v>136</v>
      </c>
      <c r="B116" s="211">
        <v>250</v>
      </c>
      <c r="C116" s="345">
        <f>Volume!J116</f>
        <v>1746.7</v>
      </c>
      <c r="D116" s="226">
        <v>266.59</v>
      </c>
      <c r="E116" s="260">
        <f t="shared" si="10"/>
        <v>66647.5</v>
      </c>
      <c r="F116" s="265">
        <f t="shared" si="11"/>
        <v>15.262494990553613</v>
      </c>
      <c r="G116" s="367">
        <f t="shared" si="15"/>
        <v>88481.25</v>
      </c>
      <c r="H116" s="365">
        <v>5</v>
      </c>
      <c r="I116" s="261">
        <f t="shared" si="14"/>
        <v>353.925</v>
      </c>
      <c r="J116" s="270">
        <f t="shared" si="16"/>
        <v>0.20262494990553614</v>
      </c>
      <c r="K116" s="276">
        <f t="shared" si="17"/>
        <v>1.705155625</v>
      </c>
      <c r="L116" s="262">
        <f t="shared" si="18"/>
        <v>9.339521998693199</v>
      </c>
      <c r="M116" s="277">
        <v>27.28249</v>
      </c>
    </row>
    <row r="117" spans="1:13" s="8" customFormat="1" ht="15">
      <c r="A117" s="239" t="s">
        <v>255</v>
      </c>
      <c r="B117" s="211">
        <v>822</v>
      </c>
      <c r="C117" s="345">
        <f>Volume!J117</f>
        <v>605.05</v>
      </c>
      <c r="D117" s="226">
        <v>138.76</v>
      </c>
      <c r="E117" s="260">
        <f t="shared" si="10"/>
        <v>114060.71999999999</v>
      </c>
      <c r="F117" s="265">
        <f t="shared" si="11"/>
        <v>22.933641847781175</v>
      </c>
      <c r="G117" s="367">
        <f t="shared" si="15"/>
        <v>139574.83143</v>
      </c>
      <c r="H117" s="365">
        <v>5.13</v>
      </c>
      <c r="I117" s="261">
        <f t="shared" si="14"/>
        <v>169.79906499999998</v>
      </c>
      <c r="J117" s="270">
        <f t="shared" si="16"/>
        <v>0.28063641847781173</v>
      </c>
      <c r="K117" s="276">
        <f t="shared" si="17"/>
        <v>3.4490265625</v>
      </c>
      <c r="L117" s="262">
        <f t="shared" si="18"/>
        <v>18.891096497157516</v>
      </c>
      <c r="M117" s="256">
        <v>55.184425</v>
      </c>
    </row>
    <row r="118" spans="1:13" s="9" customFormat="1" ht="15">
      <c r="A118" s="239" t="s">
        <v>195</v>
      </c>
      <c r="B118" s="211">
        <v>2950</v>
      </c>
      <c r="C118" s="345">
        <f>Volume!J118</f>
        <v>92</v>
      </c>
      <c r="D118" s="226">
        <v>21.01</v>
      </c>
      <c r="E118" s="260">
        <f t="shared" si="10"/>
        <v>61979.50000000001</v>
      </c>
      <c r="F118" s="265">
        <f t="shared" si="11"/>
        <v>22.836956521739133</v>
      </c>
      <c r="G118" s="367">
        <f t="shared" si="15"/>
        <v>75549.5</v>
      </c>
      <c r="H118" s="365">
        <v>5</v>
      </c>
      <c r="I118" s="261">
        <f t="shared" si="14"/>
        <v>25.61</v>
      </c>
      <c r="J118" s="270">
        <f t="shared" si="16"/>
        <v>0.2783695652173913</v>
      </c>
      <c r="K118" s="276">
        <f t="shared" si="17"/>
        <v>2.5099641875</v>
      </c>
      <c r="L118" s="262">
        <f t="shared" si="18"/>
        <v>13.747640040238764</v>
      </c>
      <c r="M118" s="256">
        <v>40.159427</v>
      </c>
    </row>
    <row r="119" spans="1:13" s="8" customFormat="1" ht="15">
      <c r="A119" s="239" t="s">
        <v>98</v>
      </c>
      <c r="B119" s="211">
        <v>2100</v>
      </c>
      <c r="C119" s="345">
        <f>Volume!J119</f>
        <v>91</v>
      </c>
      <c r="D119" s="226">
        <v>17.6</v>
      </c>
      <c r="E119" s="260">
        <f t="shared" si="10"/>
        <v>36960</v>
      </c>
      <c r="F119" s="265">
        <f t="shared" si="11"/>
        <v>19.340659340659343</v>
      </c>
      <c r="G119" s="367">
        <f t="shared" si="15"/>
        <v>46515</v>
      </c>
      <c r="H119" s="365">
        <v>5</v>
      </c>
      <c r="I119" s="261">
        <f t="shared" si="14"/>
        <v>22.15</v>
      </c>
      <c r="J119" s="270">
        <f t="shared" si="16"/>
        <v>0.2434065934065934</v>
      </c>
      <c r="K119" s="276">
        <f t="shared" si="17"/>
        <v>3.002034875</v>
      </c>
      <c r="L119" s="262">
        <f t="shared" si="18"/>
        <v>16.442822194547016</v>
      </c>
      <c r="M119" s="277">
        <v>48.032558</v>
      </c>
    </row>
    <row r="120" spans="1:13" s="8" customFormat="1" ht="15">
      <c r="A120" s="239" t="s">
        <v>174</v>
      </c>
      <c r="B120" s="211">
        <v>900</v>
      </c>
      <c r="C120" s="345">
        <f>Volume!J120</f>
        <v>274.1</v>
      </c>
      <c r="D120" s="226">
        <v>52.4</v>
      </c>
      <c r="E120" s="260">
        <f t="shared" si="10"/>
        <v>47160</v>
      </c>
      <c r="F120" s="265">
        <f t="shared" si="11"/>
        <v>19.117110543597224</v>
      </c>
      <c r="G120" s="367">
        <f t="shared" si="15"/>
        <v>59494.5</v>
      </c>
      <c r="H120" s="365">
        <v>5</v>
      </c>
      <c r="I120" s="261">
        <f t="shared" si="14"/>
        <v>66.105</v>
      </c>
      <c r="J120" s="270">
        <f t="shared" si="16"/>
        <v>0.24117110543597226</v>
      </c>
      <c r="K120" s="276">
        <f t="shared" si="17"/>
        <v>2.9103555</v>
      </c>
      <c r="L120" s="262">
        <f t="shared" si="18"/>
        <v>15.940673577092266</v>
      </c>
      <c r="M120" s="277">
        <v>46.565688</v>
      </c>
    </row>
    <row r="121" spans="1:13" s="8" customFormat="1" ht="15">
      <c r="A121" s="239" t="s">
        <v>175</v>
      </c>
      <c r="B121" s="211">
        <v>3450</v>
      </c>
      <c r="C121" s="345">
        <f>Volume!J121</f>
        <v>37.3</v>
      </c>
      <c r="D121" s="226">
        <v>7.24</v>
      </c>
      <c r="E121" s="260">
        <f t="shared" si="10"/>
        <v>24978</v>
      </c>
      <c r="F121" s="265">
        <f t="shared" si="11"/>
        <v>19.410187667560326</v>
      </c>
      <c r="G121" s="367">
        <f t="shared" si="15"/>
        <v>31412.25</v>
      </c>
      <c r="H121" s="365">
        <v>5</v>
      </c>
      <c r="I121" s="261">
        <f t="shared" si="14"/>
        <v>9.105</v>
      </c>
      <c r="J121" s="270">
        <f t="shared" si="16"/>
        <v>0.24410187667560324</v>
      </c>
      <c r="K121" s="276">
        <f t="shared" si="17"/>
        <v>3.217672125</v>
      </c>
      <c r="L121" s="262">
        <f t="shared" si="18"/>
        <v>17.623916055180825</v>
      </c>
      <c r="M121" s="277">
        <v>51.482754</v>
      </c>
    </row>
    <row r="122" spans="1:13" s="9" customFormat="1" ht="15">
      <c r="A122" s="239" t="s">
        <v>176</v>
      </c>
      <c r="B122" s="211">
        <v>1050</v>
      </c>
      <c r="C122" s="345">
        <f>Volume!J122</f>
        <v>390.1</v>
      </c>
      <c r="D122" s="226">
        <v>99.53</v>
      </c>
      <c r="E122" s="260">
        <f t="shared" si="10"/>
        <v>104506.5</v>
      </c>
      <c r="F122" s="265">
        <f t="shared" si="11"/>
        <v>25.513970776723916</v>
      </c>
      <c r="G122" s="367">
        <f t="shared" si="15"/>
        <v>126010.7625</v>
      </c>
      <c r="H122" s="365">
        <v>5.25</v>
      </c>
      <c r="I122" s="261">
        <f t="shared" si="14"/>
        <v>120.01025</v>
      </c>
      <c r="J122" s="270">
        <f t="shared" si="16"/>
        <v>0.30763970776723915</v>
      </c>
      <c r="K122" s="276">
        <f t="shared" si="17"/>
        <v>3.5471505625</v>
      </c>
      <c r="L122" s="262">
        <f t="shared" si="18"/>
        <v>19.42854377948389</v>
      </c>
      <c r="M122" s="277">
        <v>56.754409</v>
      </c>
    </row>
    <row r="123" spans="1:13" s="8" customFormat="1" ht="15">
      <c r="A123" s="239" t="s">
        <v>54</v>
      </c>
      <c r="B123" s="211">
        <v>600</v>
      </c>
      <c r="C123" s="345">
        <f>Volume!J123</f>
        <v>468.85</v>
      </c>
      <c r="D123" s="226">
        <v>86.71</v>
      </c>
      <c r="E123" s="260">
        <f t="shared" si="10"/>
        <v>52025.99999999999</v>
      </c>
      <c r="F123" s="265">
        <f t="shared" si="11"/>
        <v>18.494187906579928</v>
      </c>
      <c r="G123" s="367">
        <f t="shared" si="15"/>
        <v>66091.5</v>
      </c>
      <c r="H123" s="365">
        <v>5</v>
      </c>
      <c r="I123" s="261">
        <f t="shared" si="14"/>
        <v>110.1525</v>
      </c>
      <c r="J123" s="270">
        <f t="shared" si="16"/>
        <v>0.2349418790657993</v>
      </c>
      <c r="K123" s="276">
        <f t="shared" si="17"/>
        <v>3.0278628125</v>
      </c>
      <c r="L123" s="262">
        <f t="shared" si="18"/>
        <v>16.584287634372853</v>
      </c>
      <c r="M123" s="277">
        <v>48.445805</v>
      </c>
    </row>
    <row r="124" spans="1:13" ht="15" thickBot="1">
      <c r="A124" s="240" t="s">
        <v>177</v>
      </c>
      <c r="B124" s="212">
        <v>600</v>
      </c>
      <c r="C124" s="346">
        <f>Volume!J124</f>
        <v>368.05</v>
      </c>
      <c r="D124" s="457">
        <v>59.66</v>
      </c>
      <c r="E124" s="266">
        <f t="shared" si="10"/>
        <v>35796</v>
      </c>
      <c r="F124" s="267">
        <f t="shared" si="11"/>
        <v>16.209754109495993</v>
      </c>
      <c r="G124" s="368">
        <f t="shared" si="15"/>
        <v>46837.5</v>
      </c>
      <c r="H124" s="365">
        <v>5</v>
      </c>
      <c r="I124" s="271">
        <f t="shared" si="14"/>
        <v>78.0625</v>
      </c>
      <c r="J124" s="272">
        <f t="shared" si="16"/>
        <v>0.21209754109495993</v>
      </c>
      <c r="K124" s="278">
        <f t="shared" si="17"/>
        <v>1.8787441875</v>
      </c>
      <c r="L124" s="279">
        <f t="shared" si="18"/>
        <v>10.290305712754654</v>
      </c>
      <c r="M124" s="280">
        <v>30.059907</v>
      </c>
    </row>
    <row r="125" spans="3:13" ht="12.75">
      <c r="C125" s="3"/>
      <c r="D125" s="119"/>
      <c r="M125" s="75"/>
    </row>
    <row r="126" spans="3:13" ht="14.25">
      <c r="C126" s="3"/>
      <c r="D126" s="120"/>
      <c r="F126" s="71"/>
      <c r="M126" s="75"/>
    </row>
    <row r="127" spans="3:13" ht="12.75">
      <c r="C127" s="3"/>
      <c r="D127" s="121"/>
      <c r="M127" s="75"/>
    </row>
    <row r="128" spans="3:13" ht="12.75">
      <c r="C128" s="3"/>
      <c r="D128" s="121"/>
      <c r="M128" s="2"/>
    </row>
    <row r="129" spans="3:13" ht="12.75">
      <c r="C129" s="3"/>
      <c r="D129" s="121"/>
      <c r="M129" s="2"/>
    </row>
    <row r="130" spans="3:13" ht="12.75">
      <c r="C130" s="3"/>
      <c r="D130" s="121"/>
      <c r="M130" s="2"/>
    </row>
    <row r="131" spans="3:13" ht="12.75">
      <c r="C131" s="3"/>
      <c r="D131" s="121"/>
      <c r="M131" s="2"/>
    </row>
    <row r="132" spans="3:13" ht="12.75">
      <c r="C132" s="3"/>
      <c r="D132" s="121"/>
      <c r="E132" s="3"/>
      <c r="F132" s="6"/>
      <c r="M132" s="2"/>
    </row>
    <row r="133" spans="3:13" ht="12.75">
      <c r="C133" s="3"/>
      <c r="D133" s="121"/>
      <c r="M133" s="2"/>
    </row>
    <row r="134" spans="3:13" ht="12.75">
      <c r="C134" s="3"/>
      <c r="D134" s="120"/>
      <c r="M134" s="2"/>
    </row>
    <row r="135" spans="3:13" ht="12.75">
      <c r="C135" s="3"/>
      <c r="D135" s="120"/>
      <c r="M135" s="2"/>
    </row>
    <row r="136" spans="3:13" ht="12.75">
      <c r="C136" s="3"/>
      <c r="D136" s="120"/>
      <c r="M136" s="2"/>
    </row>
    <row r="137" spans="3:13" ht="12.75">
      <c r="C137" s="3"/>
      <c r="D137" s="120"/>
      <c r="M137" s="2"/>
    </row>
    <row r="138" spans="3:13" ht="12.75">
      <c r="C138" s="3"/>
      <c r="D138" s="120"/>
      <c r="M138" s="2"/>
    </row>
    <row r="139" spans="1:13" ht="12.75">
      <c r="A139" s="81"/>
      <c r="C139" s="3"/>
      <c r="D139" s="120"/>
      <c r="M139" s="2"/>
    </row>
    <row r="140" spans="3:13" ht="12.75">
      <c r="C140" s="3"/>
      <c r="D140" s="120"/>
      <c r="M140" s="2"/>
    </row>
    <row r="141" spans="3:13" ht="12.75">
      <c r="C141" s="3"/>
      <c r="D141" s="120"/>
      <c r="M141" s="2"/>
    </row>
    <row r="142" spans="3:13" ht="12.75">
      <c r="C142" s="3"/>
      <c r="D142" s="120"/>
      <c r="M142" s="2"/>
    </row>
    <row r="143" spans="3:13" ht="12.75">
      <c r="C143" s="3"/>
      <c r="D143" s="120"/>
      <c r="M143" s="2"/>
    </row>
    <row r="144" spans="3:13" ht="12.75">
      <c r="C144" s="3"/>
      <c r="D144" s="120"/>
      <c r="M144" s="2"/>
    </row>
    <row r="145" spans="3:13" ht="12.75">
      <c r="C145" s="3"/>
      <c r="D145" s="120"/>
      <c r="M145" s="2"/>
    </row>
    <row r="146" spans="3:13" ht="12.75">
      <c r="C146" s="3"/>
      <c r="D146" s="120"/>
      <c r="M146" s="2"/>
    </row>
    <row r="147" spans="3:13" ht="12.75">
      <c r="C147" s="3"/>
      <c r="D147" s="120"/>
      <c r="M147" s="2"/>
    </row>
    <row r="148" spans="3:13" ht="12.75">
      <c r="C148" s="3"/>
      <c r="D148" s="120"/>
      <c r="M148" s="2"/>
    </row>
    <row r="149" spans="3:13" ht="12.75">
      <c r="C149" s="3"/>
      <c r="D149" s="120"/>
      <c r="M149" s="2"/>
    </row>
    <row r="150" spans="3:13" ht="12.75">
      <c r="C150" s="3"/>
      <c r="D150" s="120"/>
      <c r="M150" s="2"/>
    </row>
    <row r="151" spans="3:13" ht="12.75">
      <c r="C151" s="3"/>
      <c r="D151" s="120"/>
      <c r="M151" s="2"/>
    </row>
    <row r="152" spans="3:13" ht="12.75">
      <c r="C152" s="3"/>
      <c r="D152" s="120"/>
      <c r="M152" s="2"/>
    </row>
    <row r="153" spans="3:13" ht="12.75">
      <c r="C153" s="3"/>
      <c r="D153" s="120"/>
      <c r="M153" s="2"/>
    </row>
    <row r="154" spans="3:13" ht="12.75">
      <c r="C154" s="3"/>
      <c r="D154" s="120"/>
      <c r="M154" s="2"/>
    </row>
    <row r="155" spans="3:13" ht="12.75">
      <c r="C155" s="3"/>
      <c r="D155" s="120"/>
      <c r="M155" s="2"/>
    </row>
    <row r="156" spans="3:13" ht="12.75">
      <c r="C156" s="3"/>
      <c r="M156" s="2"/>
    </row>
    <row r="157" spans="3:13" ht="12.75">
      <c r="C157" s="3"/>
      <c r="M157" s="2"/>
    </row>
    <row r="158" ht="12.75">
      <c r="M158" s="2"/>
    </row>
    <row r="159" ht="12.75">
      <c r="M159" s="2"/>
    </row>
    <row r="160" ht="12.75">
      <c r="M160" s="2"/>
    </row>
    <row r="161" ht="12.75">
      <c r="M161" s="2"/>
    </row>
    <row r="162" ht="12.75">
      <c r="M162" s="2"/>
    </row>
    <row r="163" ht="12.75">
      <c r="M163" s="2"/>
    </row>
    <row r="164" ht="12.75">
      <c r="M164" s="2"/>
    </row>
    <row r="165" ht="12.75">
      <c r="M165" s="2"/>
    </row>
    <row r="166" ht="12.75">
      <c r="M166" s="2"/>
    </row>
    <row r="167" ht="12.75">
      <c r="M167" s="2"/>
    </row>
    <row r="168" ht="12.75">
      <c r="M168" s="2"/>
    </row>
    <row r="169" ht="12.75">
      <c r="M169" s="2"/>
    </row>
    <row r="170" ht="12.75">
      <c r="M170" s="2"/>
    </row>
    <row r="171" ht="12.75">
      <c r="M171" s="2"/>
    </row>
    <row r="172" ht="12.75">
      <c r="M172" s="2"/>
    </row>
    <row r="173" ht="12.75">
      <c r="M173" s="2"/>
    </row>
    <row r="174" ht="12.75">
      <c r="M174" s="2"/>
    </row>
    <row r="175" ht="12.75">
      <c r="M175" s="2"/>
    </row>
    <row r="176" ht="12.75">
      <c r="M176" s="2"/>
    </row>
    <row r="177" ht="12.75">
      <c r="M177" s="2"/>
    </row>
    <row r="178" ht="12.75">
      <c r="M178" s="2"/>
    </row>
    <row r="179" ht="12.75">
      <c r="M179" s="2"/>
    </row>
    <row r="180" ht="12.75">
      <c r="M180" s="2"/>
    </row>
    <row r="181" ht="12.75">
      <c r="M181" s="2"/>
    </row>
    <row r="182" ht="12.75">
      <c r="M182" s="2"/>
    </row>
    <row r="183" ht="12.75">
      <c r="M183" s="2"/>
    </row>
    <row r="184" ht="12.75">
      <c r="M184" s="2"/>
    </row>
    <row r="185" ht="12.75">
      <c r="M185" s="2"/>
    </row>
    <row r="186" ht="12.75">
      <c r="M186" s="2"/>
    </row>
    <row r="187" ht="12.75">
      <c r="M187" s="2"/>
    </row>
    <row r="188" ht="12.75">
      <c r="M188" s="2"/>
    </row>
    <row r="189" ht="12.75">
      <c r="M189" s="2"/>
    </row>
    <row r="190" ht="12.75">
      <c r="M190" s="2"/>
    </row>
    <row r="191" ht="12.75">
      <c r="M191" s="2"/>
    </row>
    <row r="192" ht="12.75">
      <c r="M192" s="2"/>
    </row>
    <row r="193" ht="12.75">
      <c r="M193" s="2"/>
    </row>
    <row r="194" ht="12.75">
      <c r="M194" s="2"/>
    </row>
    <row r="195" ht="12.75">
      <c r="M195" s="2"/>
    </row>
    <row r="196" ht="12.75">
      <c r="M196" s="2"/>
    </row>
    <row r="197" ht="12.75">
      <c r="M197" s="2"/>
    </row>
    <row r="198" ht="12.75">
      <c r="M198" s="2"/>
    </row>
    <row r="199" ht="12.75">
      <c r="M199" s="2"/>
    </row>
    <row r="200" ht="12.75">
      <c r="M200" s="2"/>
    </row>
    <row r="201" ht="12.75">
      <c r="M201" s="2"/>
    </row>
    <row r="202" ht="12.75">
      <c r="M202" s="2"/>
    </row>
    <row r="203" ht="12.75">
      <c r="M203" s="2"/>
    </row>
    <row r="204" ht="12.75">
      <c r="M204" s="2"/>
    </row>
    <row r="205" ht="12.75">
      <c r="M205" s="2"/>
    </row>
    <row r="206" ht="12.75">
      <c r="M206" s="2"/>
    </row>
    <row r="207" ht="12.75">
      <c r="M207" s="2"/>
    </row>
    <row r="208" ht="12.75">
      <c r="M208" s="2"/>
    </row>
    <row r="209" ht="12.75">
      <c r="M209" s="2"/>
    </row>
    <row r="210" ht="12.75">
      <c r="M210" s="2"/>
    </row>
    <row r="211" ht="12.75">
      <c r="M211" s="2"/>
    </row>
    <row r="212" ht="12.75">
      <c r="M212" s="2"/>
    </row>
    <row r="213" ht="12.75">
      <c r="M213" s="2"/>
    </row>
    <row r="214" ht="12.75">
      <c r="M214" s="2"/>
    </row>
    <row r="215" ht="12.75">
      <c r="M215" s="2"/>
    </row>
    <row r="216" ht="12.75">
      <c r="M216" s="2"/>
    </row>
    <row r="217" ht="12.75">
      <c r="M217" s="2"/>
    </row>
    <row r="218" ht="12.75">
      <c r="M218" s="2"/>
    </row>
    <row r="219" ht="12.75">
      <c r="M219" s="2"/>
    </row>
    <row r="220" ht="12.75">
      <c r="M220" s="2"/>
    </row>
    <row r="221" ht="12.75">
      <c r="M221" s="2"/>
    </row>
    <row r="222" ht="12.75">
      <c r="M222" s="2"/>
    </row>
    <row r="223" ht="12.75">
      <c r="M223" s="2"/>
    </row>
    <row r="224" ht="12.75">
      <c r="M224" s="2"/>
    </row>
    <row r="225" ht="12.75">
      <c r="M225" s="2"/>
    </row>
    <row r="226" ht="12.75">
      <c r="M226" s="2"/>
    </row>
    <row r="227" ht="12.75">
      <c r="M227" s="2"/>
    </row>
    <row r="228" ht="12.75">
      <c r="M228" s="2"/>
    </row>
    <row r="229" ht="12.75">
      <c r="M229" s="2"/>
    </row>
    <row r="230" ht="12.75">
      <c r="M230" s="2"/>
    </row>
    <row r="231" ht="12.75">
      <c r="M231" s="2"/>
    </row>
    <row r="232" ht="12.75">
      <c r="M232" s="2"/>
    </row>
    <row r="233" ht="12.75">
      <c r="M233" s="2"/>
    </row>
    <row r="234" ht="12.75">
      <c r="M234" s="2"/>
    </row>
    <row r="235" ht="12.75">
      <c r="M235" s="2"/>
    </row>
    <row r="236" ht="12.75">
      <c r="M236" s="2"/>
    </row>
    <row r="237" ht="12.75">
      <c r="M237" s="2"/>
    </row>
    <row r="238" ht="12.75">
      <c r="M238" s="2"/>
    </row>
    <row r="239" ht="12.75">
      <c r="M239" s="2"/>
    </row>
    <row r="240" ht="12.75">
      <c r="M240" s="2"/>
    </row>
    <row r="241" ht="12.75">
      <c r="M241" s="2"/>
    </row>
    <row r="242" ht="12.75">
      <c r="M242" s="2"/>
    </row>
    <row r="243" ht="12.75">
      <c r="M243" s="2"/>
    </row>
    <row r="244" ht="12.75">
      <c r="M244" s="2"/>
    </row>
    <row r="245" ht="12.75">
      <c r="M245" s="2"/>
    </row>
    <row r="246" ht="12.75">
      <c r="M246" s="2"/>
    </row>
    <row r="247" ht="12.75">
      <c r="M247" s="2"/>
    </row>
    <row r="248" ht="12.75">
      <c r="M248" s="2"/>
    </row>
    <row r="249" ht="12.75">
      <c r="M249" s="2"/>
    </row>
    <row r="250" ht="12.75">
      <c r="M250" s="2"/>
    </row>
    <row r="251" ht="12.75">
      <c r="M251" s="2"/>
    </row>
    <row r="252" ht="12.75">
      <c r="M252" s="2"/>
    </row>
    <row r="253" ht="12.75">
      <c r="M253" s="2"/>
    </row>
    <row r="254" ht="12.75">
      <c r="M254" s="2"/>
    </row>
    <row r="255" ht="12.75">
      <c r="M255" s="2"/>
    </row>
    <row r="256" ht="12.75">
      <c r="M256" s="6"/>
    </row>
    <row r="257" ht="12.75">
      <c r="M257" s="6"/>
    </row>
    <row r="258" ht="12.75">
      <c r="M258" s="6"/>
    </row>
    <row r="259" ht="12.75">
      <c r="M259" s="6"/>
    </row>
    <row r="260" ht="12.75">
      <c r="M260" s="6"/>
    </row>
    <row r="261" ht="12.75">
      <c r="M261" s="6"/>
    </row>
    <row r="262" ht="12.75">
      <c r="M262" s="6"/>
    </row>
    <row r="263" ht="12.75">
      <c r="M263" s="6"/>
    </row>
    <row r="264" ht="12.75">
      <c r="M264" s="6"/>
    </row>
    <row r="265" ht="12.75">
      <c r="M265" s="6"/>
    </row>
    <row r="266" ht="12.75">
      <c r="M266" s="6"/>
    </row>
    <row r="267" ht="12.75">
      <c r="M267" s="6"/>
    </row>
    <row r="268" ht="12.75">
      <c r="M268" s="6"/>
    </row>
    <row r="269" ht="12.75">
      <c r="M269" s="6"/>
    </row>
    <row r="270" ht="12.75">
      <c r="M270" s="6"/>
    </row>
    <row r="271" ht="12.75">
      <c r="M271" s="6"/>
    </row>
    <row r="272" ht="12.75">
      <c r="M272" s="6"/>
    </row>
    <row r="273" ht="12.75">
      <c r="M273" s="6"/>
    </row>
    <row r="274" ht="12.75">
      <c r="M274" s="6"/>
    </row>
    <row r="275" ht="12.75">
      <c r="M275" s="6"/>
    </row>
    <row r="276" ht="12.75">
      <c r="M276" s="6"/>
    </row>
    <row r="277" ht="12.75">
      <c r="M277" s="6"/>
    </row>
    <row r="278" ht="12.75">
      <c r="M278" s="6"/>
    </row>
    <row r="279" ht="12.75">
      <c r="M279" s="6"/>
    </row>
    <row r="280" ht="12.75">
      <c r="M280" s="6"/>
    </row>
    <row r="281" ht="12.75">
      <c r="M281" s="6"/>
    </row>
    <row r="282" ht="12.75">
      <c r="M282" s="6"/>
    </row>
    <row r="283" ht="12.75">
      <c r="M283" s="6"/>
    </row>
    <row r="284" ht="12.75">
      <c r="M284" s="6"/>
    </row>
    <row r="285" ht="12.75">
      <c r="M285" s="6"/>
    </row>
    <row r="286" ht="12.75">
      <c r="M286" s="6"/>
    </row>
    <row r="287" ht="12.75">
      <c r="M287" s="6"/>
    </row>
    <row r="288" ht="12.75">
      <c r="M288" s="6"/>
    </row>
    <row r="289" ht="12.75">
      <c r="M289" s="6"/>
    </row>
    <row r="290" ht="12.75">
      <c r="M290" s="6"/>
    </row>
    <row r="291" ht="12.75">
      <c r="M291" s="6"/>
    </row>
    <row r="292" ht="12.75">
      <c r="M292" s="6"/>
    </row>
    <row r="293" ht="12.75">
      <c r="M293" s="6"/>
    </row>
    <row r="294" ht="12.75">
      <c r="M294" s="6"/>
    </row>
    <row r="295" ht="12.75">
      <c r="M295" s="6"/>
    </row>
    <row r="296" ht="12.75">
      <c r="M296" s="6"/>
    </row>
    <row r="297" ht="12.75">
      <c r="M297" s="6"/>
    </row>
    <row r="298" ht="12.75">
      <c r="M298" s="6"/>
    </row>
    <row r="299" ht="12.75">
      <c r="M299" s="6"/>
    </row>
    <row r="300" ht="12.75">
      <c r="M300" s="6"/>
    </row>
    <row r="301" ht="12.75">
      <c r="M301" s="6"/>
    </row>
    <row r="302" ht="12.75">
      <c r="M302" s="6"/>
    </row>
    <row r="303" ht="12.75">
      <c r="M303" s="6"/>
    </row>
    <row r="304" ht="12.75">
      <c r="M304" s="6"/>
    </row>
    <row r="305" ht="12.75">
      <c r="M305" s="6"/>
    </row>
    <row r="306" ht="12.75">
      <c r="M306" s="6"/>
    </row>
    <row r="307" ht="12.75">
      <c r="M307" s="6"/>
    </row>
    <row r="308" ht="12.75">
      <c r="M308" s="6"/>
    </row>
    <row r="309" ht="12.75">
      <c r="M309" s="6"/>
    </row>
    <row r="310" ht="12.75">
      <c r="M310" s="6"/>
    </row>
    <row r="311" ht="12.75">
      <c r="M311" s="6"/>
    </row>
    <row r="312" ht="12.75">
      <c r="M312" s="6"/>
    </row>
    <row r="313" ht="12.75">
      <c r="M313" s="6"/>
    </row>
    <row r="314" ht="12.75">
      <c r="M314" s="6"/>
    </row>
    <row r="315" ht="12.75">
      <c r="M315" s="6"/>
    </row>
    <row r="316" ht="12.75">
      <c r="M316" s="6"/>
    </row>
    <row r="317" ht="12.75">
      <c r="M317" s="6"/>
    </row>
    <row r="318" ht="12.75">
      <c r="M318" s="6"/>
    </row>
    <row r="319" ht="12.75">
      <c r="M319" s="6"/>
    </row>
    <row r="320" ht="12.75">
      <c r="M320" s="6"/>
    </row>
    <row r="321" ht="12.75">
      <c r="M321" s="6"/>
    </row>
    <row r="322" ht="12.75">
      <c r="M322" s="6"/>
    </row>
    <row r="323" ht="12.75">
      <c r="M323" s="6"/>
    </row>
    <row r="324" ht="12.75">
      <c r="M324" s="6"/>
    </row>
    <row r="325" ht="12.75">
      <c r="M325" s="6"/>
    </row>
    <row r="326" ht="12.75">
      <c r="M326" s="6"/>
    </row>
    <row r="327" ht="12.75">
      <c r="M327" s="6"/>
    </row>
    <row r="328" ht="12.75">
      <c r="M328" s="6"/>
    </row>
    <row r="329" ht="12.75">
      <c r="M329" s="6"/>
    </row>
    <row r="330" ht="12.75">
      <c r="M330" s="6"/>
    </row>
    <row r="331" ht="12.75">
      <c r="M331" s="6"/>
    </row>
    <row r="332" ht="12.75">
      <c r="M332" s="6"/>
    </row>
    <row r="333" ht="12.75">
      <c r="M333" s="6"/>
    </row>
    <row r="334" ht="12.75">
      <c r="M334" s="6"/>
    </row>
    <row r="335" ht="12.75">
      <c r="M335" s="6"/>
    </row>
    <row r="336" ht="12.75">
      <c r="M336" s="6"/>
    </row>
    <row r="337" ht="12.75">
      <c r="M337" s="6"/>
    </row>
    <row r="338" ht="12.75">
      <c r="M338" s="6"/>
    </row>
    <row r="339" ht="12.75">
      <c r="M339" s="6"/>
    </row>
    <row r="340" ht="12.75">
      <c r="M340" s="6"/>
    </row>
    <row r="341" ht="12.75">
      <c r="M341" s="6"/>
    </row>
    <row r="342" ht="12.75">
      <c r="M342" s="6"/>
    </row>
    <row r="343" ht="12.75">
      <c r="M343" s="6"/>
    </row>
    <row r="344" ht="12.75">
      <c r="M344" s="6"/>
    </row>
    <row r="345" ht="12.75">
      <c r="M345" s="6"/>
    </row>
    <row r="346" ht="12.75">
      <c r="M346" s="6"/>
    </row>
    <row r="347" ht="12.75">
      <c r="M347" s="6"/>
    </row>
    <row r="348" ht="12.75">
      <c r="M348" s="6"/>
    </row>
    <row r="349" ht="12.75">
      <c r="M349" s="6"/>
    </row>
    <row r="350" ht="12.75">
      <c r="M350" s="6"/>
    </row>
    <row r="351" ht="12.75">
      <c r="M351" s="6"/>
    </row>
    <row r="352" ht="12.75">
      <c r="M352" s="6"/>
    </row>
    <row r="353" ht="12.75">
      <c r="M353" s="6"/>
    </row>
    <row r="354" ht="12.75">
      <c r="M354" s="6"/>
    </row>
    <row r="355" ht="12.75">
      <c r="M355" s="6"/>
    </row>
    <row r="356" ht="12.75">
      <c r="M356" s="6"/>
    </row>
    <row r="357" ht="12.75">
      <c r="M357" s="6"/>
    </row>
    <row r="358" ht="12.75">
      <c r="M358" s="6"/>
    </row>
    <row r="359" ht="12.75">
      <c r="M359" s="6"/>
    </row>
    <row r="360" ht="12.75">
      <c r="M360" s="6"/>
    </row>
    <row r="361" ht="12.75">
      <c r="M361" s="6"/>
    </row>
    <row r="362" ht="12.75">
      <c r="M362" s="6"/>
    </row>
    <row r="363" ht="12.75">
      <c r="M363" s="6"/>
    </row>
    <row r="364" ht="12.75">
      <c r="M364" s="6"/>
    </row>
    <row r="365" ht="12.75">
      <c r="M365" s="6"/>
    </row>
    <row r="366" ht="12.75">
      <c r="M366" s="6"/>
    </row>
    <row r="367" ht="12.75">
      <c r="M367" s="6"/>
    </row>
    <row r="368" ht="12.75">
      <c r="M368" s="6"/>
    </row>
    <row r="369" ht="12.75">
      <c r="M369" s="6"/>
    </row>
    <row r="370" ht="12.75">
      <c r="M370" s="6"/>
    </row>
    <row r="371" ht="12.75">
      <c r="M371" s="6"/>
    </row>
    <row r="372" ht="12.75">
      <c r="M372" s="6"/>
    </row>
    <row r="373" ht="12.75">
      <c r="M373" s="6"/>
    </row>
    <row r="374" ht="12.75">
      <c r="M374" s="6"/>
    </row>
    <row r="375" ht="12.75">
      <c r="M375" s="6"/>
    </row>
    <row r="376" ht="12.75">
      <c r="M376" s="6"/>
    </row>
    <row r="377" ht="12.75">
      <c r="M377" s="6"/>
    </row>
    <row r="378" ht="12.75">
      <c r="M378" s="6"/>
    </row>
    <row r="379" ht="12.75">
      <c r="M379" s="6"/>
    </row>
    <row r="380" ht="12.75">
      <c r="M380" s="6"/>
    </row>
    <row r="381" ht="12.75">
      <c r="M381" s="6"/>
    </row>
    <row r="382" ht="12.75">
      <c r="M382" s="6"/>
    </row>
    <row r="383" ht="12.75">
      <c r="M383" s="6"/>
    </row>
    <row r="384" ht="12.75">
      <c r="M384" s="6"/>
    </row>
    <row r="385" ht="12.75">
      <c r="M385" s="6"/>
    </row>
    <row r="386" ht="12.75">
      <c r="M386" s="6"/>
    </row>
    <row r="387" ht="12.75">
      <c r="M387" s="6"/>
    </row>
    <row r="388" ht="12.75">
      <c r="M388" s="6"/>
    </row>
    <row r="389" ht="12.75">
      <c r="M389" s="6"/>
    </row>
    <row r="390" ht="12.75">
      <c r="M390" s="6"/>
    </row>
    <row r="391" ht="12.75">
      <c r="M391" s="6"/>
    </row>
    <row r="392" ht="12.75">
      <c r="M392" s="6"/>
    </row>
    <row r="393" ht="12.75">
      <c r="M393" s="6"/>
    </row>
    <row r="394" ht="12.75">
      <c r="M394" s="6"/>
    </row>
    <row r="395" ht="12.75">
      <c r="M395" s="6"/>
    </row>
    <row r="396" ht="12.75">
      <c r="M396" s="6"/>
    </row>
    <row r="397" ht="12.75">
      <c r="M397" s="6"/>
    </row>
    <row r="398" ht="12.75">
      <c r="M398" s="6"/>
    </row>
    <row r="399" ht="12.75">
      <c r="M399" s="6"/>
    </row>
    <row r="400" ht="12.75">
      <c r="M400" s="6"/>
    </row>
    <row r="401" ht="12.75">
      <c r="M401" s="6"/>
    </row>
    <row r="402" ht="12.75">
      <c r="M402" s="6"/>
    </row>
    <row r="403" ht="12.75">
      <c r="M403" s="6"/>
    </row>
    <row r="404" ht="12.75">
      <c r="M404" s="6"/>
    </row>
    <row r="405" ht="12.75">
      <c r="M405" s="6"/>
    </row>
    <row r="406" ht="12.75">
      <c r="M406" s="6"/>
    </row>
    <row r="407" ht="12.75">
      <c r="M407" s="6"/>
    </row>
    <row r="408" ht="12.75">
      <c r="M408" s="6"/>
    </row>
    <row r="409" ht="12.75">
      <c r="M409" s="3"/>
    </row>
    <row r="410" ht="12.75">
      <c r="M410" s="3"/>
    </row>
    <row r="411" ht="12.75">
      <c r="M411" s="3"/>
    </row>
    <row r="412" ht="12.75">
      <c r="M412" s="3"/>
    </row>
    <row r="413" ht="12.75">
      <c r="M413" s="3"/>
    </row>
    <row r="414" ht="12.75">
      <c r="M414" s="3"/>
    </row>
  </sheetData>
  <mergeCells count="7">
    <mergeCell ref="A1:F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D30"/>
  <sheetViews>
    <sheetView workbookViewId="0" topLeftCell="A1">
      <selection activeCell="E45" sqref="E45"/>
    </sheetView>
  </sheetViews>
  <sheetFormatPr defaultColWidth="9.140625" defaultRowHeight="12.75"/>
  <cols>
    <col min="1" max="1" width="20.28125" style="26" customWidth="1"/>
    <col min="2" max="2" width="14.7109375" style="26" customWidth="1"/>
    <col min="3" max="3" width="28.57421875" style="26" customWidth="1"/>
    <col min="4" max="4" width="14.7109375" style="26" hidden="1" customWidth="1"/>
    <col min="5" max="5" width="12.28125" style="26" customWidth="1"/>
    <col min="6" max="6" width="20.8515625" style="26" customWidth="1"/>
    <col min="7" max="16384" width="9.140625" style="26" customWidth="1"/>
  </cols>
  <sheetData>
    <row r="1" spans="1:4" ht="13.5">
      <c r="A1" s="515" t="s">
        <v>145</v>
      </c>
      <c r="B1" s="515"/>
      <c r="C1" s="515"/>
      <c r="D1" s="99">
        <f ca="1">NOW()</f>
        <v>38905.801022569445</v>
      </c>
    </row>
    <row r="2" spans="1:3" ht="13.5">
      <c r="A2" s="101" t="s">
        <v>146</v>
      </c>
      <c r="B2" s="101" t="s">
        <v>147</v>
      </c>
      <c r="C2" s="102" t="s">
        <v>148</v>
      </c>
    </row>
    <row r="3" spans="1:3" ht="13.5">
      <c r="A3" s="26" t="s">
        <v>238</v>
      </c>
      <c r="B3" s="99">
        <v>38925</v>
      </c>
      <c r="C3" s="100">
        <v>27.350510532407498</v>
      </c>
    </row>
    <row r="4" spans="1:3" ht="13.5">
      <c r="A4" s="26" t="s">
        <v>256</v>
      </c>
      <c r="B4" s="99">
        <v>38960</v>
      </c>
      <c r="C4" s="100">
        <v>62.3505105324075</v>
      </c>
    </row>
    <row r="5" spans="1:3" ht="13.5">
      <c r="A5" s="26" t="s">
        <v>276</v>
      </c>
      <c r="B5" s="99">
        <v>38988</v>
      </c>
      <c r="C5" s="100">
        <f>B5-D1</f>
        <v>82.1989774305548</v>
      </c>
    </row>
    <row r="6" spans="1:3" ht="13.5">
      <c r="A6" s="55"/>
      <c r="B6" s="104"/>
      <c r="C6" s="100"/>
    </row>
    <row r="7" spans="1:3" ht="13.5">
      <c r="A7" s="514" t="s">
        <v>149</v>
      </c>
      <c r="B7" s="514"/>
      <c r="C7" s="514"/>
    </row>
    <row r="8" spans="1:3" ht="13.5">
      <c r="A8" s="97" t="s">
        <v>131</v>
      </c>
      <c r="B8" s="98" t="s">
        <v>134</v>
      </c>
      <c r="C8" s="97" t="s">
        <v>143</v>
      </c>
    </row>
    <row r="9" spans="1:3" ht="13.5">
      <c r="A9" s="26" t="s">
        <v>181</v>
      </c>
      <c r="B9" s="459">
        <v>38904</v>
      </c>
      <c r="C9" s="26" t="s">
        <v>258</v>
      </c>
    </row>
    <row r="10" spans="1:3" ht="13.5">
      <c r="A10" s="26" t="s">
        <v>222</v>
      </c>
      <c r="B10" s="459">
        <v>38904</v>
      </c>
      <c r="C10" s="26" t="s">
        <v>260</v>
      </c>
    </row>
    <row r="11" spans="1:3" ht="13.5">
      <c r="A11" s="26" t="s">
        <v>253</v>
      </c>
      <c r="B11" s="459">
        <v>38904</v>
      </c>
      <c r="C11" s="26" t="s">
        <v>259</v>
      </c>
    </row>
    <row r="12" spans="1:3" ht="13.5">
      <c r="A12" s="26" t="s">
        <v>216</v>
      </c>
      <c r="B12" s="459">
        <v>38905</v>
      </c>
      <c r="C12" s="26" t="s">
        <v>263</v>
      </c>
    </row>
    <row r="13" spans="1:3" ht="13.5">
      <c r="A13" s="26" t="s">
        <v>202</v>
      </c>
      <c r="B13" s="459">
        <v>38905</v>
      </c>
      <c r="C13" s="26" t="s">
        <v>261</v>
      </c>
    </row>
    <row r="14" spans="1:3" ht="13.5">
      <c r="A14" s="26" t="s">
        <v>254</v>
      </c>
      <c r="B14" s="459">
        <v>38905</v>
      </c>
      <c r="C14" s="26" t="s">
        <v>262</v>
      </c>
    </row>
    <row r="15" spans="1:3" ht="13.5">
      <c r="A15" s="26" t="s">
        <v>6</v>
      </c>
      <c r="B15" s="459">
        <v>38908</v>
      </c>
      <c r="C15" s="26" t="s">
        <v>264</v>
      </c>
    </row>
    <row r="16" spans="1:3" ht="13.5">
      <c r="A16" s="26" t="s">
        <v>154</v>
      </c>
      <c r="B16" s="459">
        <v>38910</v>
      </c>
      <c r="C16" s="26" t="s">
        <v>277</v>
      </c>
    </row>
    <row r="17" spans="1:3" ht="13.5">
      <c r="A17" s="26" t="s">
        <v>162</v>
      </c>
      <c r="B17" s="459">
        <v>38911</v>
      </c>
      <c r="C17" s="26" t="s">
        <v>265</v>
      </c>
    </row>
    <row r="18" spans="1:3" ht="13.5">
      <c r="A18" s="26" t="s">
        <v>223</v>
      </c>
      <c r="B18" s="459">
        <v>38911</v>
      </c>
      <c r="C18" s="26" t="s">
        <v>266</v>
      </c>
    </row>
    <row r="19" spans="1:3" ht="13.5">
      <c r="A19" s="26" t="s">
        <v>193</v>
      </c>
      <c r="B19" s="459">
        <v>38911</v>
      </c>
      <c r="C19" s="26" t="s">
        <v>278</v>
      </c>
    </row>
    <row r="20" spans="1:3" ht="13.5">
      <c r="A20" s="26" t="s">
        <v>5</v>
      </c>
      <c r="B20" s="459">
        <v>38912</v>
      </c>
      <c r="C20" s="26" t="s">
        <v>268</v>
      </c>
    </row>
    <row r="21" spans="1:3" ht="13.5">
      <c r="A21" s="26" t="s">
        <v>163</v>
      </c>
      <c r="B21" s="459">
        <v>38912</v>
      </c>
      <c r="C21" s="26" t="s">
        <v>267</v>
      </c>
    </row>
    <row r="22" spans="1:3" ht="13.5">
      <c r="A22" s="26" t="s">
        <v>182</v>
      </c>
      <c r="B22" s="459">
        <v>38915</v>
      </c>
      <c r="C22" s="26" t="s">
        <v>269</v>
      </c>
    </row>
    <row r="23" spans="1:3" ht="13.5">
      <c r="A23" s="26" t="s">
        <v>205</v>
      </c>
      <c r="B23" s="459">
        <v>38915</v>
      </c>
      <c r="C23" s="26" t="s">
        <v>270</v>
      </c>
    </row>
    <row r="24" spans="1:3" ht="13.5">
      <c r="A24" s="26" t="s">
        <v>206</v>
      </c>
      <c r="B24" s="459">
        <v>38917</v>
      </c>
      <c r="C24" s="26" t="s">
        <v>272</v>
      </c>
    </row>
    <row r="25" spans="1:3" ht="13.5">
      <c r="A25" s="26" t="s">
        <v>166</v>
      </c>
      <c r="B25" s="459">
        <v>38917</v>
      </c>
      <c r="C25" s="26" t="s">
        <v>271</v>
      </c>
    </row>
    <row r="26" spans="1:3" ht="13.5">
      <c r="A26" s="26" t="s">
        <v>155</v>
      </c>
      <c r="B26" s="459">
        <v>38918</v>
      </c>
      <c r="C26" s="26" t="s">
        <v>273</v>
      </c>
    </row>
    <row r="27" spans="1:3" ht="13.5">
      <c r="A27" s="26" t="s">
        <v>228</v>
      </c>
      <c r="B27" s="459">
        <v>38919</v>
      </c>
      <c r="C27" s="26" t="s">
        <v>274</v>
      </c>
    </row>
    <row r="28" spans="1:3" ht="13.5">
      <c r="A28" s="26" t="s">
        <v>242</v>
      </c>
      <c r="B28" s="459">
        <v>38926</v>
      </c>
      <c r="C28" s="26" t="s">
        <v>275</v>
      </c>
    </row>
    <row r="29" spans="1:3" ht="13.5">
      <c r="A29" s="26" t="s">
        <v>198</v>
      </c>
      <c r="B29" s="459">
        <v>38926</v>
      </c>
      <c r="C29" s="26" t="s">
        <v>275</v>
      </c>
    </row>
    <row r="30" spans="1:3" ht="13.5">
      <c r="A30" s="26" t="s">
        <v>136</v>
      </c>
      <c r="B30" s="459">
        <v>38926</v>
      </c>
      <c r="C30" s="26" t="s">
        <v>266</v>
      </c>
    </row>
  </sheetData>
  <mergeCells count="2">
    <mergeCell ref="A7:C7"/>
    <mergeCell ref="A1:C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santosh</cp:lastModifiedBy>
  <cp:lastPrinted>2006-05-10T06:53:57Z</cp:lastPrinted>
  <dcterms:created xsi:type="dcterms:W3CDTF">2003-08-14T05:49:12Z</dcterms:created>
  <dcterms:modified xsi:type="dcterms:W3CDTF">2006-07-07T13:43:28Z</dcterms:modified>
  <cp:category/>
  <cp:version/>
  <cp:contentType/>
  <cp:contentStatus/>
</cp:coreProperties>
</file>