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<sst xmlns="http://schemas.openxmlformats.org/spreadsheetml/2006/main" count="1828" uniqueCount="498">
  <si>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</si>
  <si>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</si>
  <si>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</si>
  <si>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</si>
  <si>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</si>
  <si>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</si>
  <si>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</si>
  <si>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</si>
  <si>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</si>
  <si>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</si>
  <si>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</si>
  <si>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</si>
  <si>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</si>
  <si>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</si>
  <si>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</si>
  <si>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</si>
  <si>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</si>
  <si>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</si>
  <si>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</si>
  <si>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</si>
  <si>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</si>
  <si>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</si>
  <si>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</si>
  <si>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</si>
  <si>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</si>
  <si>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</si>
  <si>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</si>
  <si>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</si>
  <si>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</si>
  <si>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</si>
  <si>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</si>
  <si>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</si>
  <si>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</si>
  <si>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</si>
  <si>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</si>
  <si>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</si>
  <si>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</si>
  <si>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</si>
  <si>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</si>
  <si>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</si>
  <si>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</si>
  <si>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</si>
  <si>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</si>
  <si>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</si>
  <si>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</si>
  <si>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</si>
  <si>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</si>
  <si>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</si>
  <si>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</si>
  <si>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</si>
  <si>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</si>
  <si>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</si>
  <si>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</si>
  <si>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</si>
  <si>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</si>
  <si>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</si>
  <si>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</si>
  <si>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</si>
  <si>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</si>
  <si>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</si>
  <si>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</si>
  <si>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</si>
  <si>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</si>
  <si>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</si>
  <si>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</si>
  <si>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</si>
  <si>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</si>
  <si>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</si>
  <si>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</si>
  <si>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</si>
  <si>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</si>
  <si>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</si>
  <si>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</si>
  <si>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</si>
  <si>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</si>
  <si>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</si>
  <si>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</si>
  <si>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</si>
  <si>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</si>
  <si>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</si>
  <si>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</si>
  <si>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</si>
  <si>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</si>
  <si>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</si>
  <si>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</si>
  <si>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</si>
  <si>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</si>
  <si>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</si>
  <si>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</si>
  <si>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</si>
  <si>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</si>
  <si>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</si>
  <si>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</si>
  <si>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</si>
  <si>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</si>
  <si>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</si>
  <si>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</si>
  <si>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</si>
  <si>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</si>
  <si>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</si>
  <si>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</si>
  <si>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</si>
  <si>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</si>
  <si>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</si>
  <si>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</si>
  <si>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</si>
  <si>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</si>
  <si>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</si>
  <si>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</si>
  <si>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</si>
  <si>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</si>
  <si>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</si>
  <si>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</si>
  <si>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</si>
  <si>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</si>
  <si>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</si>
  <si>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</si>
  <si>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</si>
  <si>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</si>
  <si>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</si>
  <si>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</si>
  <si>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</si>
  <si>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</si>
  <si>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</si>
  <si>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</si>
  <si>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</si>
  <si>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</si>
  <si>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</si>
  <si>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</si>
  <si>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</si>
  <si>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</si>
  <si>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</si>
  <si>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</si>
  <si>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</si>
  <si>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</si>
  <si>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</si>
  <si>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</si>
  <si>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</si>
  <si>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</si>
  <si>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</si>
  <si>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</si>
  <si>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</si>
  <si>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</si>
  <si>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</si>
  <si>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</si>
  <si>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</si>
  <si>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</si>
  <si>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</si>
  <si>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</si>
  <si>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</si>
  <si>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</si>
  <si>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</si>
  <si>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</si>
  <si>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</si>
  <si>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</si>
  <si>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</si>
  <si>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</si>
  <si>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</si>
  <si>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</si>
  <si>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</si>
  <si>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</si>
  <si>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</si>
  <si>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</si>
  <si>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</si>
  <si>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</si>
  <si>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</si>
  <si>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</si>
  <si>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</si>
  <si>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</si>
  <si>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</si>
  <si>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</si>
  <si>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</si>
  <si>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</si>
  <si>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</si>
  <si>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</si>
  <si>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</si>
  <si>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</si>
  <si>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</si>
  <si>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</si>
  <si>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</si>
  <si>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</si>
  <si>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</si>
  <si>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</si>
  <si>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</si>
  <si>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</si>
  <si>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</si>
  <si>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</si>
  <si>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</si>
  <si>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</si>
  <si>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</si>
  <si>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</si>
  <si>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</si>
  <si>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</si>
  <si>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</si>
  <si>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</si>
  <si>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</si>
  <si>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</si>
  <si>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</si>
  <si>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</si>
  <si>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</si>
  <si>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</si>
  <si>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</si>
  <si>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</si>
  <si>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</si>
  <si>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</si>
  <si>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</si>
  <si>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</si>
  <si>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</si>
  <si>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</si>
  <si>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</si>
  <si>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</si>
  <si>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</si>
  <si>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</si>
  <si>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</si>
  <si>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</si>
  <si>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</si>
  <si>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</si>
  <si>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</si>
  <si>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</si>
  <si>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</si>
  <si>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</si>
  <si>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</si>
  <si>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</si>
  <si>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</si>
  <si>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</si>
  <si>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</si>
  <si>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</si>
  <si>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</si>
  <si>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</si>
  <si>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</si>
  <si>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</si>
  <si>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</si>
  <si>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</si>
  <si>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</si>
  <si>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</si>
  <si>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</si>
  <si>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</si>
  <si>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</si>
  <si>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</si>
  <si>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</si>
  <si>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</si>
  <si>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</si>
  <si>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</si>
  <si>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</si>
  <si>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</si>
  <si>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</si>
  <si>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</si>
  <si>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</si>
  <si>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</si>
  <si>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</si>
  <si>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</si>
  <si>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</si>
  <si>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</si>
  <si>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</si>
  <si>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</si>
  <si>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</si>
  <si>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</si>
  <si>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</si>
  <si>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</si>
  <si>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</si>
  <si>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</si>
  <si>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</si>
  <si>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</si>
  <si>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</si>
  <si>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</si>
  <si>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</si>
  <si>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</si>
  <si>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</si>
  <si>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</si>
  <si>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</si>
  <si>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</si>
  <si>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</si>
  <si>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</si>
  <si>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</si>
  <si>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</si>
  <si>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</si>
  <si>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</si>
  <si>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</si>
  <si>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</si>
  <si>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</si>
  <si>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</si>
  <si>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</si>
  <si>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</si>
  <si>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</si>
  <si>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</si>
  <si>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</si>
  <si>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</si>
  <si>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</si>
  <si>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</si>
  <si>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</si>
  <si>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</si>
  <si>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</si>
  <si>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</si>
  <si>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</si>
  <si>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</si>
  <si>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</si>
  <si>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</si>
  <si>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</si>
  <si>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</si>
  <si>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</si>
  <si>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</si>
  <si>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</si>
  <si>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</si>
  <si>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</si>
  <si>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</si>
  <si>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</si>
  <si>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</si>
  <si>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</si>
  <si>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</si>
  <si>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</si>
  <si>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</si>
  <si>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</si>
  <si>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</si>
  <si>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</si>
  <si>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</si>
  <si>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</si>
  <si>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</si>
  <si>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</si>
  <si>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</si>
  <si>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</si>
  <si>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</si>
  <si>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</si>
  <si>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</si>
  <si>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</si>
  <si>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</si>
  <si>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</si>
  <si>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</si>
  <si>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</si>
  <si>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</si>
  <si>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</si>
  <si>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</si>
  <si>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</si>
  <si>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</si>
  <si>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</si>
  <si>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</si>
  <si>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</si>
  <si>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</si>
  <si>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</si>
  <si>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</si>
  <si>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</si>
  <si>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</si>
  <si>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</si>
  <si>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</si>
  <si>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</si>
  <si>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</si>
  <si>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</si>
  <si>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</si>
  <si>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</si>
  <si>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</si>
  <si>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</si>
  <si>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</si>
  <si>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</si>
  <si>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</si>
  <si>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</si>
  <si>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</si>
  <si>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</si>
  <si>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</si>
  <si>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</si>
  <si>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</si>
  <si>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</si>
  <si>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</si>
  <si>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</si>
  <si>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</si>
  <si>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</si>
  <si>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</si>
  <si>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</si>
  <si>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</si>
  <si>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</si>
  <si>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</si>
  <si>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</si>
  <si>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</si>
  <si>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</si>
  <si>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</si>
  <si>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</si>
  <si>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</si>
  <si>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</si>
  <si>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</si>
  <si>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</si>
  <si>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</si>
  <si>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</si>
  <si>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</si>
  <si>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</si>
  <si>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</si>
  <si>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</si>
  <si>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</si>
  <si>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</si>
  <si>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</si>
  <si>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</si>
  <si>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</si>
  <si>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</si>
  <si>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</si>
  <si>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</si>
  <si>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</si>
  <si>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</si>
  <si>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May</t>
  </si>
  <si>
    <t>ZEEL</t>
  </si>
  <si>
    <t>Indianb</t>
  </si>
  <si>
    <t>INDIANB</t>
  </si>
  <si>
    <t>IDEA</t>
  </si>
  <si>
    <t>-</t>
  </si>
  <si>
    <t>Jun</t>
  </si>
  <si>
    <t>HINDUJATMT</t>
  </si>
  <si>
    <t>AGM</t>
  </si>
  <si>
    <t>AGM/DIV-RS.3.50 PER SH</t>
  </si>
  <si>
    <t>Jul</t>
  </si>
  <si>
    <t>BONUS 1:1</t>
  </si>
  <si>
    <t>AGM/DIV-RE 0.75 PER SH</t>
  </si>
  <si>
    <t>AGM/DIVIDEND - 115%</t>
  </si>
  <si>
    <t>ABIRLANUVO</t>
  </si>
  <si>
    <t>ADLABSFILM</t>
  </si>
  <si>
    <t>AIAENG</t>
  </si>
  <si>
    <t>AIRDECCAN</t>
  </si>
  <si>
    <t>ANSALINFRA</t>
  </si>
  <si>
    <t>APIL</t>
  </si>
  <si>
    <t>BINDALAGRO</t>
  </si>
  <si>
    <t>BIRLAJUTE</t>
  </si>
  <si>
    <t>BRFL</t>
  </si>
  <si>
    <t>DENABANK</t>
  </si>
  <si>
    <t>EDUCOMP</t>
  </si>
  <si>
    <t>EKC</t>
  </si>
  <si>
    <t>FINANTECH</t>
  </si>
  <si>
    <t>GESCOCORP</t>
  </si>
  <si>
    <t>HOTELEELA</t>
  </si>
  <si>
    <t>INDIAINFO</t>
  </si>
  <si>
    <t>KESORAMIND</t>
  </si>
  <si>
    <t>MOSERBAER</t>
  </si>
  <si>
    <t>PANTALOONR</t>
  </si>
  <si>
    <t>PATELENG</t>
  </si>
  <si>
    <t>PENINLAND</t>
  </si>
  <si>
    <t>PETRONET</t>
  </si>
  <si>
    <t>RAJESHEXPO</t>
  </si>
  <si>
    <t>RNRL</t>
  </si>
  <si>
    <t>ROLTA</t>
  </si>
  <si>
    <t>SHREECEM</t>
  </si>
  <si>
    <t>SKUMARSYNF</t>
  </si>
  <si>
    <t>STERLINBIO</t>
  </si>
  <si>
    <t>STROPTICAL</t>
  </si>
  <si>
    <t>UNIPHOS</t>
  </si>
  <si>
    <t>UNITECH</t>
  </si>
  <si>
    <t>HindujaTMT</t>
  </si>
  <si>
    <t>Chennpetro</t>
  </si>
  <si>
    <t>Hindalco</t>
  </si>
  <si>
    <t>HINDALCO</t>
  </si>
  <si>
    <t>Indiainfo</t>
  </si>
  <si>
    <t>Cairn</t>
  </si>
  <si>
    <t>Abirlanuvo</t>
  </si>
  <si>
    <t>Airdeccan</t>
  </si>
  <si>
    <t>Hoteleela</t>
  </si>
  <si>
    <t>Rajeshexpo</t>
  </si>
  <si>
    <t>Ansalinfra</t>
  </si>
  <si>
    <t>Gescocorp</t>
  </si>
  <si>
    <t>Peninland</t>
  </si>
  <si>
    <t>Unitech</t>
  </si>
  <si>
    <t>Adlabsfilm</t>
  </si>
  <si>
    <t>AIAeng</t>
  </si>
  <si>
    <t>Pateleng</t>
  </si>
  <si>
    <t>Bindalagro</t>
  </si>
  <si>
    <t>Uniphos</t>
  </si>
  <si>
    <t>Birlajute</t>
  </si>
  <si>
    <t>Shreecem</t>
  </si>
  <si>
    <t>Pantaloonr</t>
  </si>
  <si>
    <t>Skumarsynf</t>
  </si>
  <si>
    <t>Denabank</t>
  </si>
  <si>
    <t>Educomp</t>
  </si>
  <si>
    <t>Finantech</t>
  </si>
  <si>
    <t>Moserbaer</t>
  </si>
  <si>
    <t>Rolta</t>
  </si>
  <si>
    <t>Stroptical</t>
  </si>
  <si>
    <t>Kesoramind</t>
  </si>
  <si>
    <t>Petronet</t>
  </si>
  <si>
    <t>Sterlinbio</t>
  </si>
  <si>
    <t>AGM/DIVIDEND - 30%</t>
  </si>
  <si>
    <t>AGM/DIV - RS. 22 PER SH</t>
  </si>
  <si>
    <t>AGM/DIVIDEND -100%</t>
  </si>
  <si>
    <t>AGM/FIN DIV-RS6.50 PER SH</t>
  </si>
  <si>
    <t>FINAL DIVIDEND - 15%</t>
  </si>
  <si>
    <t>AGM/FINAL DIVIDEND-50%</t>
  </si>
  <si>
    <t>AGM/DIV -RS.2.50/- PER SH</t>
  </si>
  <si>
    <t>AGM/FINAL DIVIDEND-150%</t>
  </si>
  <si>
    <t>AGM/DIVIDEND-12.5%</t>
  </si>
  <si>
    <t>DIVIDEND-RS.14/- PER SH  PURPOSE REVISED</t>
  </si>
  <si>
    <t>AGM/FINAL DIVIDEND-13%</t>
  </si>
  <si>
    <t>AGM/DIV FIN-130%+SPL-25%</t>
  </si>
  <si>
    <t>AGM/DIVIDEND - 10%</t>
  </si>
  <si>
    <t>AGM/DIV-RS.40/- PER SH</t>
  </si>
  <si>
    <t>AGM/DIVIDEND-30%</t>
  </si>
  <si>
    <t>AGM/FINAL DIVIDEND-25%</t>
  </si>
  <si>
    <t>AGM/DIVIDEND-27%</t>
  </si>
  <si>
    <t>AGM/DIV-RS.5.30 PER SH</t>
  </si>
  <si>
    <t>AGM/DIVIDEND-20%</t>
  </si>
  <si>
    <t>AGM/FIN DIV-RE.1/- PER SH</t>
  </si>
  <si>
    <t>AGM/FINAL DIVIDEND-18%</t>
  </si>
  <si>
    <t>AGM/DIV-RE.1/- PER SH</t>
  </si>
  <si>
    <t>AGM/DIV FIN-20% + SPL-10%</t>
  </si>
  <si>
    <t>AGM/DIVIDEND-35%</t>
  </si>
  <si>
    <t>AGM/DIVIDEND-150%</t>
  </si>
  <si>
    <t>AGM/FINAL DIVIDEND-20%</t>
  </si>
  <si>
    <t>Derivatives Info Kit for 24 MAY,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</si>
</sst>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10"/>
      <name val="Arial"/>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6">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1" fontId="12" fillId="0" borderId="0" xfId="0" applyNumberFormat="1" applyFont="1" applyFill="1" applyBorder="1" applyAlignment="1">
      <alignment horizontal="right" wrapText="1"/>
    </xf>
    <xf numFmtId="1" fontId="0" fillId="0" borderId="0" xfId="0" applyNumberFormat="1" applyAlignment="1">
      <alignment/>
    </xf>
    <xf numFmtId="0" fontId="37" fillId="0" borderId="0" xfId="0" applyFont="1" applyAlignment="1">
      <alignment/>
    </xf>
    <xf numFmtId="214" fontId="37" fillId="0" borderId="0" xfId="0" applyNumberFormat="1" applyFont="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28"/>
  <sheetViews>
    <sheetView tabSelected="1" workbookViewId="0" topLeftCell="A1">
      <pane xSplit="1" ySplit="3" topLeftCell="B184" activePane="bottomRight" state="frozen"/>
      <selection pane="topLeft" activeCell="E255" sqref="E255"/>
      <selection pane="topRight" activeCell="E255" sqref="E255"/>
      <selection pane="bottomLeft" activeCell="E255" sqref="E255"/>
      <selection pane="bottomRight" activeCell="I237" sqref="I237"/>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0" t="s">
        <v>497</v>
      </c>
      <c r="B1" s="391"/>
      <c r="C1" s="391"/>
      <c r="D1" s="391"/>
      <c r="E1" s="391"/>
      <c r="F1" s="391"/>
      <c r="G1" s="391"/>
      <c r="H1" s="391"/>
      <c r="I1" s="391"/>
      <c r="J1" s="391"/>
      <c r="K1" s="391"/>
    </row>
    <row r="2" spans="1:11" ht="15.75" thickBot="1">
      <c r="A2" s="27"/>
      <c r="B2" s="102"/>
      <c r="C2" s="28"/>
      <c r="D2" s="387" t="s">
        <v>100</v>
      </c>
      <c r="E2" s="389"/>
      <c r="F2" s="389"/>
      <c r="G2" s="384" t="s">
        <v>103</v>
      </c>
      <c r="H2" s="385"/>
      <c r="I2" s="386"/>
      <c r="J2" s="387" t="s">
        <v>52</v>
      </c>
      <c r="K2" s="388"/>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6">
        <f>Margins!B4</f>
        <v>50</v>
      </c>
      <c r="C4" s="286">
        <f>Volume!J4</f>
        <v>6208.7</v>
      </c>
      <c r="D4" s="180">
        <f>Volume!M4</f>
        <v>-1.59213206216368</v>
      </c>
      <c r="E4" s="181">
        <f>Volume!C4*100</f>
        <v>-8</v>
      </c>
      <c r="F4" s="371">
        <f>'Open Int.'!D4*100</f>
        <v>-8</v>
      </c>
      <c r="G4" s="372">
        <f>'Open Int.'!R4</f>
        <v>155.776283</v>
      </c>
      <c r="H4" s="372">
        <f>'Open Int.'!Z4</f>
        <v>-15.706413999999995</v>
      </c>
      <c r="I4" s="373">
        <f>'Open Int.'!O4</f>
        <v>0.9507772020725389</v>
      </c>
      <c r="J4" s="183">
        <f>IF(Volume!D4=0,0,Volume!F4/Volume!D4)</f>
        <v>0</v>
      </c>
      <c r="K4" s="186">
        <f>IF('Open Int.'!E4=0,0,'Open Int.'!H4/'Open Int.'!E4)</f>
        <v>0</v>
      </c>
    </row>
    <row r="5" spans="1:11" ht="15">
      <c r="A5" s="201" t="s">
        <v>74</v>
      </c>
      <c r="B5" s="287">
        <f>Margins!B5</f>
        <v>50</v>
      </c>
      <c r="C5" s="287">
        <f>Volume!J5</f>
        <v>5206.45</v>
      </c>
      <c r="D5" s="182">
        <f>Volume!M5</f>
        <v>0.010564935938073762</v>
      </c>
      <c r="E5" s="175">
        <f>Volume!C5*100</f>
        <v>121</v>
      </c>
      <c r="F5" s="347">
        <f>'Open Int.'!D5*100</f>
        <v>19</v>
      </c>
      <c r="G5" s="176">
        <f>'Open Int.'!R5</f>
        <v>92.4144875</v>
      </c>
      <c r="H5" s="176">
        <f>'Open Int.'!Z5</f>
        <v>14.53422350000001</v>
      </c>
      <c r="I5" s="171">
        <f>'Open Int.'!O5</f>
        <v>0.927887323943662</v>
      </c>
      <c r="J5" s="185">
        <f>IF(Volume!D5=0,0,Volume!F5/Volume!D5)</f>
        <v>0</v>
      </c>
      <c r="K5" s="187">
        <f>IF('Open Int.'!E5=0,0,'Open Int.'!H5/'Open Int.'!E5)</f>
        <v>0</v>
      </c>
    </row>
    <row r="6" spans="1:11" ht="15">
      <c r="A6" s="201" t="s">
        <v>9</v>
      </c>
      <c r="B6" s="287">
        <f>Margins!B6</f>
        <v>50</v>
      </c>
      <c r="C6" s="287">
        <f>Volume!J6</f>
        <v>4204.9</v>
      </c>
      <c r="D6" s="182">
        <f>Volume!M6</f>
        <v>-0.9726343554236773</v>
      </c>
      <c r="E6" s="175">
        <f>Volume!C6*100</f>
        <v>42</v>
      </c>
      <c r="F6" s="347">
        <f>'Open Int.'!D6*100</f>
        <v>4</v>
      </c>
      <c r="G6" s="176">
        <f>'Open Int.'!R6</f>
        <v>30228.269218</v>
      </c>
      <c r="H6" s="176">
        <f>'Open Int.'!Z6</f>
        <v>831.3595359999999</v>
      </c>
      <c r="I6" s="171">
        <f>'Open Int.'!O6</f>
        <v>0.7873413160991651</v>
      </c>
      <c r="J6" s="185">
        <f>IF(Volume!D6=0,0,Volume!F6/Volume!D6)</f>
        <v>1.146182516376779</v>
      </c>
      <c r="K6" s="187">
        <f>IF('Open Int.'!E6=0,0,'Open Int.'!H6/'Open Int.'!E6)</f>
        <v>1.4553145293795477</v>
      </c>
    </row>
    <row r="7" spans="1:11" ht="15">
      <c r="A7" s="201" t="s">
        <v>279</v>
      </c>
      <c r="B7" s="287">
        <f>Margins!B7</f>
        <v>200</v>
      </c>
      <c r="C7" s="287">
        <f>Volume!J7</f>
        <v>2505.7</v>
      </c>
      <c r="D7" s="182">
        <f>Volume!M7</f>
        <v>2.2672081301144718</v>
      </c>
      <c r="E7" s="175">
        <f>Volume!C7*100</f>
        <v>35</v>
      </c>
      <c r="F7" s="347">
        <f>'Open Int.'!D7*100</f>
        <v>-9</v>
      </c>
      <c r="G7" s="176">
        <f>'Open Int.'!R7</f>
        <v>160.916054</v>
      </c>
      <c r="H7" s="176">
        <f>'Open Int.'!Z7</f>
        <v>-11.476499999999987</v>
      </c>
      <c r="I7" s="171">
        <f>'Open Int.'!O7</f>
        <v>0.8502024291497976</v>
      </c>
      <c r="J7" s="185">
        <f>IF(Volume!D7=0,0,Volume!F7/Volume!D7)</f>
        <v>0</v>
      </c>
      <c r="K7" s="187">
        <f>IF('Open Int.'!E7=0,0,'Open Int.'!H7/'Open Int.'!E7)</f>
        <v>0</v>
      </c>
    </row>
    <row r="8" spans="1:11" ht="15">
      <c r="A8" s="201" t="s">
        <v>134</v>
      </c>
      <c r="B8" s="287">
        <f>Margins!B8</f>
        <v>100</v>
      </c>
      <c r="C8" s="287">
        <f>Volume!J8</f>
        <v>4491.5</v>
      </c>
      <c r="D8" s="182">
        <f>Volume!M8</f>
        <v>2.4357424681278124</v>
      </c>
      <c r="E8" s="175">
        <f>Volume!C8*100</f>
        <v>149</v>
      </c>
      <c r="F8" s="347">
        <f>'Open Int.'!D8*100</f>
        <v>10</v>
      </c>
      <c r="G8" s="176">
        <f>'Open Int.'!R8</f>
        <v>128.681475</v>
      </c>
      <c r="H8" s="176">
        <f>'Open Int.'!Z8</f>
        <v>14.240805000000009</v>
      </c>
      <c r="I8" s="171">
        <f>'Open Int.'!O8</f>
        <v>0.9329842931937172</v>
      </c>
      <c r="J8" s="185">
        <f>IF(Volume!D8=0,0,Volume!F8/Volume!D8)</f>
        <v>2</v>
      </c>
      <c r="K8" s="187">
        <f>IF('Open Int.'!E8=0,0,'Open Int.'!H8/'Open Int.'!E8)</f>
        <v>1.2</v>
      </c>
    </row>
    <row r="9" spans="1:11" ht="15">
      <c r="A9" s="201" t="s">
        <v>408</v>
      </c>
      <c r="B9" s="287">
        <f>Margins!B9</f>
        <v>200</v>
      </c>
      <c r="C9" s="287">
        <f>Volume!J9</f>
        <v>1282</v>
      </c>
      <c r="D9" s="182">
        <f>Volume!M9</f>
        <v>-0.724048476400659</v>
      </c>
      <c r="E9" s="175">
        <f>Volume!C9*100</f>
        <v>-62</v>
      </c>
      <c r="F9" s="347">
        <f>'Open Int.'!D9*100</f>
        <v>20</v>
      </c>
      <c r="G9" s="176">
        <f>'Open Int.'!R9</f>
        <v>49.89544</v>
      </c>
      <c r="H9" s="176">
        <f>'Open Int.'!Z9</f>
        <v>7.849083999999998</v>
      </c>
      <c r="I9" s="171">
        <f>'Open Int.'!O9</f>
        <v>0.6865364850976362</v>
      </c>
      <c r="J9" s="185">
        <f>IF(Volume!D9=0,0,Volume!F9/Volume!D9)</f>
        <v>0</v>
      </c>
      <c r="K9" s="187">
        <f>IF('Open Int.'!E9=0,0,'Open Int.'!H9/'Open Int.'!E9)</f>
        <v>0</v>
      </c>
    </row>
    <row r="10" spans="1:11" ht="15">
      <c r="A10" s="201" t="s">
        <v>0</v>
      </c>
      <c r="B10" s="287">
        <f>Margins!B10</f>
        <v>375</v>
      </c>
      <c r="C10" s="287">
        <f>Volume!J10</f>
        <v>860.9</v>
      </c>
      <c r="D10" s="182">
        <f>Volume!M10</f>
        <v>-2.5855728429985882</v>
      </c>
      <c r="E10" s="175">
        <f>Volume!C10*100</f>
        <v>-24</v>
      </c>
      <c r="F10" s="347">
        <f>'Open Int.'!D10*100</f>
        <v>3</v>
      </c>
      <c r="G10" s="176">
        <f>'Open Int.'!R10</f>
        <v>212.45935875</v>
      </c>
      <c r="H10" s="176">
        <f>'Open Int.'!Z10</f>
        <v>-0.3697349999999915</v>
      </c>
      <c r="I10" s="171">
        <f>'Open Int.'!O10</f>
        <v>0.9208327001975384</v>
      </c>
      <c r="J10" s="185">
        <f>IF(Volume!D10=0,0,Volume!F10/Volume!D10)</f>
        <v>0.22580645161290322</v>
      </c>
      <c r="K10" s="187">
        <f>IF('Open Int.'!E10=0,0,'Open Int.'!H10/'Open Int.'!E10)</f>
        <v>0.34464751958224543</v>
      </c>
    </row>
    <row r="11" spans="1:11" ht="15">
      <c r="A11" s="201" t="s">
        <v>409</v>
      </c>
      <c r="B11" s="287">
        <f>Margins!B11</f>
        <v>450</v>
      </c>
      <c r="C11" s="287">
        <f>Volume!J11</f>
        <v>529.65</v>
      </c>
      <c r="D11" s="182">
        <f>Volume!M11</f>
        <v>-0.07546457881331521</v>
      </c>
      <c r="E11" s="175">
        <f>Volume!C11*100</f>
        <v>-52</v>
      </c>
      <c r="F11" s="347">
        <f>'Open Int.'!D11*100</f>
        <v>1</v>
      </c>
      <c r="G11" s="176">
        <f>'Open Int.'!R11</f>
        <v>56.4871725</v>
      </c>
      <c r="H11" s="176">
        <f>'Open Int.'!Z11</f>
        <v>0.5774984999999973</v>
      </c>
      <c r="I11" s="171">
        <f>'Open Int.'!O11</f>
        <v>0.7329113924050633</v>
      </c>
      <c r="J11" s="185">
        <f>IF(Volume!D11=0,0,Volume!F11/Volume!D11)</f>
        <v>0</v>
      </c>
      <c r="K11" s="187">
        <f>IF('Open Int.'!E11=0,0,'Open Int.'!H11/'Open Int.'!E11)</f>
        <v>0</v>
      </c>
    </row>
    <row r="12" spans="1:11" ht="15">
      <c r="A12" s="201" t="s">
        <v>410</v>
      </c>
      <c r="B12" s="287">
        <f>Margins!B12</f>
        <v>200</v>
      </c>
      <c r="C12" s="287">
        <f>Volume!J12</f>
        <v>1484.25</v>
      </c>
      <c r="D12" s="182">
        <f>Volume!M12</f>
        <v>-0.7920593543212291</v>
      </c>
      <c r="E12" s="175">
        <f>Volume!C12*100</f>
        <v>-77</v>
      </c>
      <c r="F12" s="347">
        <f>'Open Int.'!D12*100</f>
        <v>2</v>
      </c>
      <c r="G12" s="176">
        <f>'Open Int.'!R12</f>
        <v>41.469945</v>
      </c>
      <c r="H12" s="176">
        <f>'Open Int.'!Z12</f>
        <v>0.716181000000006</v>
      </c>
      <c r="I12" s="171">
        <f>'Open Int.'!O12</f>
        <v>0.984251968503937</v>
      </c>
      <c r="J12" s="185">
        <f>IF(Volume!D12=0,0,Volume!F12/Volume!D12)</f>
        <v>0</v>
      </c>
      <c r="K12" s="187">
        <f>IF('Open Int.'!E12=0,0,'Open Int.'!H12/'Open Int.'!E12)</f>
        <v>0</v>
      </c>
    </row>
    <row r="13" spans="1:11" ht="15">
      <c r="A13" s="201" t="s">
        <v>411</v>
      </c>
      <c r="B13" s="287">
        <f>Margins!B13</f>
        <v>1700</v>
      </c>
      <c r="C13" s="287">
        <f>Volume!J13</f>
        <v>137.05</v>
      </c>
      <c r="D13" s="182">
        <f>Volume!M13</f>
        <v>7.154026583268182</v>
      </c>
      <c r="E13" s="175">
        <f>Volume!C13*100</f>
        <v>246</v>
      </c>
      <c r="F13" s="347">
        <f>'Open Int.'!D13*100</f>
        <v>8</v>
      </c>
      <c r="G13" s="176">
        <f>'Open Int.'!R13</f>
        <v>54.751475</v>
      </c>
      <c r="H13" s="176">
        <f>'Open Int.'!Z13</f>
        <v>7.373477999999999</v>
      </c>
      <c r="I13" s="171">
        <f>'Open Int.'!O13</f>
        <v>0.9029787234042553</v>
      </c>
      <c r="J13" s="185">
        <f>IF(Volume!D13=0,0,Volume!F13/Volume!D13)</f>
        <v>0</v>
      </c>
      <c r="K13" s="187">
        <f>IF('Open Int.'!E13=0,0,'Open Int.'!H13/'Open Int.'!E13)</f>
        <v>0.13636363636363635</v>
      </c>
    </row>
    <row r="14" spans="1:11" ht="15">
      <c r="A14" s="201" t="s">
        <v>135</v>
      </c>
      <c r="B14" s="287">
        <f>Margins!B14</f>
        <v>2450</v>
      </c>
      <c r="C14" s="287">
        <f>Volume!J14</f>
        <v>84.55</v>
      </c>
      <c r="D14" s="182">
        <f>Volume!M14</f>
        <v>-2.25433526011561</v>
      </c>
      <c r="E14" s="175">
        <f>Volume!C14*100</f>
        <v>-16</v>
      </c>
      <c r="F14" s="347">
        <f>'Open Int.'!D14*100</f>
        <v>-1</v>
      </c>
      <c r="G14" s="176">
        <f>'Open Int.'!R14</f>
        <v>31.0306955</v>
      </c>
      <c r="H14" s="176">
        <f>'Open Int.'!Z14</f>
        <v>-0.821632000000001</v>
      </c>
      <c r="I14" s="171">
        <f>'Open Int.'!O14</f>
        <v>0.8404539385847797</v>
      </c>
      <c r="J14" s="185">
        <f>IF(Volume!D14=0,0,Volume!F14/Volume!D14)</f>
        <v>0</v>
      </c>
      <c r="K14" s="187">
        <f>IF('Open Int.'!E14=0,0,'Open Int.'!H14/'Open Int.'!E14)</f>
        <v>0.0211864406779661</v>
      </c>
    </row>
    <row r="15" spans="1:11" ht="15">
      <c r="A15" s="201" t="s">
        <v>174</v>
      </c>
      <c r="B15" s="287">
        <f>Margins!B15</f>
        <v>3350</v>
      </c>
      <c r="C15" s="287">
        <f>Volume!J15</f>
        <v>60.2</v>
      </c>
      <c r="D15" s="182">
        <f>Volume!M15</f>
        <v>-1.794453507340937</v>
      </c>
      <c r="E15" s="175">
        <f>Volume!C15*100</f>
        <v>-21</v>
      </c>
      <c r="F15" s="347">
        <f>'Open Int.'!D15*100</f>
        <v>3</v>
      </c>
      <c r="G15" s="176">
        <f>'Open Int.'!R15</f>
        <v>52.353532</v>
      </c>
      <c r="H15" s="176">
        <f>'Open Int.'!Z15</f>
        <v>0.275503999999998</v>
      </c>
      <c r="I15" s="171">
        <f>'Open Int.'!O15</f>
        <v>0.8235747303543913</v>
      </c>
      <c r="J15" s="185">
        <f>IF(Volume!D15=0,0,Volume!F15/Volume!D15)</f>
        <v>0</v>
      </c>
      <c r="K15" s="187">
        <f>IF('Open Int.'!E15=0,0,'Open Int.'!H15/'Open Int.'!E15)</f>
        <v>0.024896265560165973</v>
      </c>
    </row>
    <row r="16" spans="1:11" ht="15">
      <c r="A16" s="201" t="s">
        <v>280</v>
      </c>
      <c r="B16" s="287">
        <f>Margins!B16</f>
        <v>600</v>
      </c>
      <c r="C16" s="287">
        <f>Volume!J16</f>
        <v>400.15</v>
      </c>
      <c r="D16" s="182">
        <f>Volume!M16</f>
        <v>-0.36105577689244156</v>
      </c>
      <c r="E16" s="175">
        <f>Volume!C16*100</f>
        <v>-17</v>
      </c>
      <c r="F16" s="347">
        <f>'Open Int.'!D16*100</f>
        <v>4</v>
      </c>
      <c r="G16" s="176">
        <f>'Open Int.'!R16</f>
        <v>57.885699</v>
      </c>
      <c r="H16" s="176">
        <f>'Open Int.'!Z16</f>
        <v>1.8384029999999996</v>
      </c>
      <c r="I16" s="171">
        <f>'Open Int.'!O16</f>
        <v>0.9323931978432186</v>
      </c>
      <c r="J16" s="185">
        <f>IF(Volume!D16=0,0,Volume!F16/Volume!D16)</f>
        <v>0</v>
      </c>
      <c r="K16" s="187">
        <f>IF('Open Int.'!E16=0,0,'Open Int.'!H16/'Open Int.'!E16)</f>
        <v>0</v>
      </c>
    </row>
    <row r="17" spans="1:11" ht="15">
      <c r="A17" s="201" t="s">
        <v>75</v>
      </c>
      <c r="B17" s="287">
        <f>Margins!B17</f>
        <v>2300</v>
      </c>
      <c r="C17" s="287">
        <f>Volume!J17</f>
        <v>88</v>
      </c>
      <c r="D17" s="182">
        <f>Volume!M17</f>
        <v>2.147417295414967</v>
      </c>
      <c r="E17" s="175">
        <f>Volume!C17*100</f>
        <v>81</v>
      </c>
      <c r="F17" s="347">
        <f>'Open Int.'!D17*100</f>
        <v>0</v>
      </c>
      <c r="G17" s="176">
        <f>'Open Int.'!R17</f>
        <v>38.92152</v>
      </c>
      <c r="H17" s="176">
        <f>'Open Int.'!Z17</f>
        <v>0.917309000000003</v>
      </c>
      <c r="I17" s="171">
        <f>'Open Int.'!O17</f>
        <v>0.9011960478419136</v>
      </c>
      <c r="J17" s="185">
        <f>IF(Volume!D17=0,0,Volume!F17/Volume!D17)</f>
        <v>0.23076923076923078</v>
      </c>
      <c r="K17" s="187">
        <f>IF('Open Int.'!E17=0,0,'Open Int.'!H17/'Open Int.'!E17)</f>
        <v>0.056074766355140186</v>
      </c>
    </row>
    <row r="18" spans="1:11" ht="15">
      <c r="A18" s="201" t="s">
        <v>412</v>
      </c>
      <c r="B18" s="287">
        <f>Margins!B18</f>
        <v>650</v>
      </c>
      <c r="C18" s="287">
        <f>Volume!J18</f>
        <v>321.9</v>
      </c>
      <c r="D18" s="182">
        <f>Volume!M18</f>
        <v>-4.2106829340872</v>
      </c>
      <c r="E18" s="175">
        <f>Volume!C18*100</f>
        <v>-66</v>
      </c>
      <c r="F18" s="347">
        <f>'Open Int.'!D18*100</f>
        <v>6</v>
      </c>
      <c r="G18" s="176">
        <f>'Open Int.'!R18</f>
        <v>22.764767999999997</v>
      </c>
      <c r="H18" s="176">
        <f>'Open Int.'!Z18</f>
        <v>0.33175024999999536</v>
      </c>
      <c r="I18" s="171">
        <f>'Open Int.'!O18</f>
        <v>0.9402573529411765</v>
      </c>
      <c r="J18" s="185">
        <f>IF(Volume!D18=0,0,Volume!F18/Volume!D18)</f>
        <v>0</v>
      </c>
      <c r="K18" s="187">
        <f>IF('Open Int.'!E18=0,0,'Open Int.'!H18/'Open Int.'!E18)</f>
        <v>1</v>
      </c>
    </row>
    <row r="19" spans="1:11" ht="15">
      <c r="A19" s="201" t="s">
        <v>413</v>
      </c>
      <c r="B19" s="287">
        <f>Margins!B19</f>
        <v>400</v>
      </c>
      <c r="C19" s="287">
        <f>Volume!J19</f>
        <v>544.4</v>
      </c>
      <c r="D19" s="182">
        <f>Volume!M19</f>
        <v>-0.991179412567072</v>
      </c>
      <c r="E19" s="175">
        <f>Volume!C19*100</f>
        <v>-52</v>
      </c>
      <c r="F19" s="347">
        <f>'Open Int.'!D19*100</f>
        <v>0</v>
      </c>
      <c r="G19" s="176">
        <f>'Open Int.'!R19</f>
        <v>41.26552</v>
      </c>
      <c r="H19" s="176">
        <f>'Open Int.'!Z19</f>
        <v>-0.2811459999999997</v>
      </c>
      <c r="I19" s="171">
        <f>'Open Int.'!O19</f>
        <v>0.9535620052770448</v>
      </c>
      <c r="J19" s="185">
        <f>IF(Volume!D19=0,0,Volume!F19/Volume!D19)</f>
        <v>0</v>
      </c>
      <c r="K19" s="187">
        <f>IF('Open Int.'!E19=0,0,'Open Int.'!H19/'Open Int.'!E19)</f>
        <v>0</v>
      </c>
    </row>
    <row r="20" spans="1:11" ht="15">
      <c r="A20" s="201" t="s">
        <v>88</v>
      </c>
      <c r="B20" s="287">
        <f>Margins!B20</f>
        <v>4300</v>
      </c>
      <c r="C20" s="287">
        <f>Volume!J20</f>
        <v>44.45</v>
      </c>
      <c r="D20" s="182">
        <f>Volume!M20</f>
        <v>-1.0022271714921955</v>
      </c>
      <c r="E20" s="175">
        <f>Volume!C20*100</f>
        <v>55.00000000000001</v>
      </c>
      <c r="F20" s="347">
        <f>'Open Int.'!D20*100</f>
        <v>-2</v>
      </c>
      <c r="G20" s="176">
        <f>'Open Int.'!R20</f>
        <v>111.546386</v>
      </c>
      <c r="H20" s="176">
        <f>'Open Int.'!Z20</f>
        <v>-3.2337289999999967</v>
      </c>
      <c r="I20" s="171">
        <f>'Open Int.'!O20</f>
        <v>0.8886223440712817</v>
      </c>
      <c r="J20" s="185">
        <f>IF(Volume!D20=0,0,Volume!F20/Volume!D20)</f>
        <v>0.09090909090909091</v>
      </c>
      <c r="K20" s="187">
        <f>IF('Open Int.'!E20=0,0,'Open Int.'!H20/'Open Int.'!E20)</f>
        <v>0.1</v>
      </c>
    </row>
    <row r="21" spans="1:11" ht="15">
      <c r="A21" s="201" t="s">
        <v>136</v>
      </c>
      <c r="B21" s="287">
        <f>Margins!B21</f>
        <v>4775</v>
      </c>
      <c r="C21" s="287">
        <f>Volume!J21</f>
        <v>37.3</v>
      </c>
      <c r="D21" s="182">
        <f>Volume!M21</f>
        <v>0</v>
      </c>
      <c r="E21" s="175">
        <f>Volume!C21*100</f>
        <v>-7.000000000000001</v>
      </c>
      <c r="F21" s="347">
        <f>'Open Int.'!D21*100</f>
        <v>-2</v>
      </c>
      <c r="G21" s="176">
        <f>'Open Int.'!R21</f>
        <v>154.40139175</v>
      </c>
      <c r="H21" s="176">
        <f>'Open Int.'!Z21</f>
        <v>-1.6385890000000245</v>
      </c>
      <c r="I21" s="171">
        <f>'Open Int.'!O21</f>
        <v>0.8636520936670896</v>
      </c>
      <c r="J21" s="185">
        <f>IF(Volume!D21=0,0,Volume!F21/Volume!D21)</f>
        <v>0.17543859649122806</v>
      </c>
      <c r="K21" s="187">
        <f>IF('Open Int.'!E21=0,0,'Open Int.'!H21/'Open Int.'!E21)</f>
        <v>0.16216216216216217</v>
      </c>
    </row>
    <row r="22" spans="1:11" ht="15">
      <c r="A22" s="201" t="s">
        <v>157</v>
      </c>
      <c r="B22" s="287">
        <f>Margins!B22</f>
        <v>350</v>
      </c>
      <c r="C22" s="287">
        <f>Volume!J22</f>
        <v>683.45</v>
      </c>
      <c r="D22" s="182">
        <f>Volume!M22</f>
        <v>-2.6077662985393593</v>
      </c>
      <c r="E22" s="175">
        <f>Volume!C22*100</f>
        <v>-2</v>
      </c>
      <c r="F22" s="347">
        <f>'Open Int.'!D22*100</f>
        <v>4</v>
      </c>
      <c r="G22" s="176">
        <f>'Open Int.'!R22</f>
        <v>71.9057745</v>
      </c>
      <c r="H22" s="176">
        <f>'Open Int.'!Z22</f>
        <v>1.1202520000000078</v>
      </c>
      <c r="I22" s="171">
        <f>'Open Int.'!O22</f>
        <v>0.9278110445775116</v>
      </c>
      <c r="J22" s="185">
        <f>IF(Volume!D22=0,0,Volume!F22/Volume!D22)</f>
        <v>0</v>
      </c>
      <c r="K22" s="187">
        <f>IF('Open Int.'!E22=0,0,'Open Int.'!H22/'Open Int.'!E22)</f>
        <v>0</v>
      </c>
    </row>
    <row r="23" spans="1:11" s="8" customFormat="1" ht="15">
      <c r="A23" s="201" t="s">
        <v>193</v>
      </c>
      <c r="B23" s="287">
        <f>Margins!B23</f>
        <v>100</v>
      </c>
      <c r="C23" s="287">
        <f>Volume!J23</f>
        <v>2169.65</v>
      </c>
      <c r="D23" s="182">
        <f>Volume!M23</f>
        <v>-0.6729690754686666</v>
      </c>
      <c r="E23" s="175">
        <f>Volume!C23*100</f>
        <v>-43</v>
      </c>
      <c r="F23" s="347">
        <f>'Open Int.'!D23*100</f>
        <v>5</v>
      </c>
      <c r="G23" s="176">
        <f>'Open Int.'!R23</f>
        <v>530.26246</v>
      </c>
      <c r="H23" s="176">
        <f>'Open Int.'!Z23</f>
        <v>19.23377750000003</v>
      </c>
      <c r="I23" s="171">
        <f>'Open Int.'!O23</f>
        <v>0.6800736497545008</v>
      </c>
      <c r="J23" s="185">
        <f>IF(Volume!D23=0,0,Volume!F23/Volume!D23)</f>
        <v>0.036036036036036036</v>
      </c>
      <c r="K23" s="187">
        <f>IF('Open Int.'!E23=0,0,'Open Int.'!H23/'Open Int.'!E23)</f>
        <v>0.02516940948693127</v>
      </c>
    </row>
    <row r="24" spans="1:11" s="8" customFormat="1" ht="15">
      <c r="A24" s="201" t="s">
        <v>281</v>
      </c>
      <c r="B24" s="287">
        <f>Margins!B24</f>
        <v>1900</v>
      </c>
      <c r="C24" s="287">
        <f>Volume!J24</f>
        <v>175</v>
      </c>
      <c r="D24" s="182">
        <f>Volume!M24</f>
        <v>-0.3700540848277858</v>
      </c>
      <c r="E24" s="175">
        <f>Volume!C24*100</f>
        <v>-26</v>
      </c>
      <c r="F24" s="347">
        <f>'Open Int.'!D24*100</f>
        <v>5</v>
      </c>
      <c r="G24" s="176">
        <f>'Open Int.'!R24</f>
        <v>126.8155</v>
      </c>
      <c r="H24" s="176">
        <f>'Open Int.'!Z24</f>
        <v>5.402707000000007</v>
      </c>
      <c r="I24" s="171">
        <f>'Open Int.'!O24</f>
        <v>0.9027267960146828</v>
      </c>
      <c r="J24" s="185">
        <f>IF(Volume!D24=0,0,Volume!F24/Volume!D24)</f>
        <v>0.05128205128205128</v>
      </c>
      <c r="K24" s="187">
        <f>IF('Open Int.'!E24=0,0,'Open Int.'!H24/'Open Int.'!E24)</f>
        <v>0.1574585635359116</v>
      </c>
    </row>
    <row r="25" spans="1:11" s="8" customFormat="1" ht="15">
      <c r="A25" s="201" t="s">
        <v>282</v>
      </c>
      <c r="B25" s="287">
        <f>Margins!B25</f>
        <v>4800</v>
      </c>
      <c r="C25" s="287">
        <f>Volume!J25</f>
        <v>76.4</v>
      </c>
      <c r="D25" s="182">
        <f>Volume!M25</f>
        <v>-0.06540222367560125</v>
      </c>
      <c r="E25" s="175">
        <f>Volume!C25*100</f>
        <v>-26</v>
      </c>
      <c r="F25" s="347">
        <f>'Open Int.'!D25*100</f>
        <v>-1</v>
      </c>
      <c r="G25" s="176">
        <f>'Open Int.'!R25</f>
        <v>83.31878400000001</v>
      </c>
      <c r="H25" s="176">
        <f>'Open Int.'!Z25</f>
        <v>-0.09122399999999686</v>
      </c>
      <c r="I25" s="171">
        <f>'Open Int.'!O25</f>
        <v>0.8996478873239436</v>
      </c>
      <c r="J25" s="185">
        <f>IF(Volume!D25=0,0,Volume!F25/Volume!D25)</f>
        <v>0.13043478260869565</v>
      </c>
      <c r="K25" s="187">
        <f>IF('Open Int.'!E25=0,0,'Open Int.'!H25/'Open Int.'!E25)</f>
        <v>0.4032258064516129</v>
      </c>
    </row>
    <row r="26" spans="1:11" ht="15">
      <c r="A26" s="201" t="s">
        <v>76</v>
      </c>
      <c r="B26" s="287">
        <f>Margins!B26</f>
        <v>1400</v>
      </c>
      <c r="C26" s="287">
        <f>Volume!J26</f>
        <v>269.15</v>
      </c>
      <c r="D26" s="182">
        <f>Volume!M26</f>
        <v>-1.301796846351306</v>
      </c>
      <c r="E26" s="175">
        <f>Volume!C26*100</f>
        <v>-37</v>
      </c>
      <c r="F26" s="347">
        <f>'Open Int.'!D26*100</f>
        <v>2</v>
      </c>
      <c r="G26" s="176">
        <f>'Open Int.'!R26</f>
        <v>176.573166</v>
      </c>
      <c r="H26" s="176">
        <f>'Open Int.'!Z26</f>
        <v>1.5652139999999974</v>
      </c>
      <c r="I26" s="171">
        <f>'Open Int.'!O26</f>
        <v>0.8975672215108835</v>
      </c>
      <c r="J26" s="185">
        <f>IF(Volume!D26=0,0,Volume!F26/Volume!D26)</f>
        <v>0</v>
      </c>
      <c r="K26" s="187">
        <f>IF('Open Int.'!E26=0,0,'Open Int.'!H26/'Open Int.'!E26)</f>
        <v>0.3584905660377358</v>
      </c>
    </row>
    <row r="27" spans="1:11" ht="15">
      <c r="A27" s="201" t="s">
        <v>77</v>
      </c>
      <c r="B27" s="287">
        <f>Margins!B27</f>
        <v>1900</v>
      </c>
      <c r="C27" s="287">
        <f>Volume!J27</f>
        <v>211.75</v>
      </c>
      <c r="D27" s="182">
        <f>Volume!M27</f>
        <v>-0.7499414108272765</v>
      </c>
      <c r="E27" s="175">
        <f>Volume!C27*100</f>
        <v>-47</v>
      </c>
      <c r="F27" s="347">
        <f>'Open Int.'!D27*100</f>
        <v>-4</v>
      </c>
      <c r="G27" s="176">
        <f>'Open Int.'!R27</f>
        <v>111.52449</v>
      </c>
      <c r="H27" s="176">
        <f>'Open Int.'!Z27</f>
        <v>-4.2477540000000005</v>
      </c>
      <c r="I27" s="171">
        <f>'Open Int.'!O27</f>
        <v>0.93001443001443</v>
      </c>
      <c r="J27" s="185">
        <f>IF(Volume!D27=0,0,Volume!F27/Volume!D27)</f>
        <v>0.19444444444444445</v>
      </c>
      <c r="K27" s="187">
        <f>IF('Open Int.'!E27=0,0,'Open Int.'!H27/'Open Int.'!E27)</f>
        <v>0.4870967741935484</v>
      </c>
    </row>
    <row r="28" spans="1:11" ht="15">
      <c r="A28" s="201" t="s">
        <v>283</v>
      </c>
      <c r="B28" s="287">
        <f>Margins!B28</f>
        <v>1050</v>
      </c>
      <c r="C28" s="287">
        <f>Volume!J28</f>
        <v>175.4</v>
      </c>
      <c r="D28" s="182">
        <f>Volume!M28</f>
        <v>-1.9564002235885967</v>
      </c>
      <c r="E28" s="175">
        <f>Volume!C28*100</f>
        <v>-77</v>
      </c>
      <c r="F28" s="347">
        <f>'Open Int.'!D28*100</f>
        <v>-3</v>
      </c>
      <c r="G28" s="176">
        <f>'Open Int.'!R28</f>
        <v>29.485617</v>
      </c>
      <c r="H28" s="176">
        <f>'Open Int.'!Z28</f>
        <v>-1.5275924999999972</v>
      </c>
      <c r="I28" s="171">
        <f>'Open Int.'!O28</f>
        <v>0.8819487820112429</v>
      </c>
      <c r="J28" s="185">
        <f>IF(Volume!D28=0,0,Volume!F28/Volume!D28)</f>
        <v>0</v>
      </c>
      <c r="K28" s="187">
        <f>IF('Open Int.'!E28=0,0,'Open Int.'!H28/'Open Int.'!E28)</f>
        <v>3.8333333333333335</v>
      </c>
    </row>
    <row r="29" spans="1:11" s="8" customFormat="1" ht="15">
      <c r="A29" s="201" t="s">
        <v>34</v>
      </c>
      <c r="B29" s="287">
        <f>Margins!B29</f>
        <v>275</v>
      </c>
      <c r="C29" s="287">
        <f>Volume!J29</f>
        <v>1697.6</v>
      </c>
      <c r="D29" s="182">
        <f>Volume!M29</f>
        <v>-0.5914387773028129</v>
      </c>
      <c r="E29" s="175">
        <f>Volume!C29*100</f>
        <v>-74</v>
      </c>
      <c r="F29" s="347">
        <f>'Open Int.'!D29*100</f>
        <v>-3</v>
      </c>
      <c r="G29" s="176">
        <f>'Open Int.'!R29</f>
        <v>140.98568</v>
      </c>
      <c r="H29" s="176">
        <f>'Open Int.'!Z29</f>
        <v>-4.642706750000002</v>
      </c>
      <c r="I29" s="171">
        <f>'Open Int.'!O29</f>
        <v>0.9741721854304636</v>
      </c>
      <c r="J29" s="185">
        <f>IF(Volume!D29=0,0,Volume!F29/Volume!D29)</f>
        <v>0</v>
      </c>
      <c r="K29" s="187">
        <f>IF('Open Int.'!E29=0,0,'Open Int.'!H29/'Open Int.'!E29)</f>
        <v>0</v>
      </c>
    </row>
    <row r="30" spans="1:11" s="8" customFormat="1" ht="15">
      <c r="A30" s="201" t="s">
        <v>284</v>
      </c>
      <c r="B30" s="287">
        <f>Margins!B30</f>
        <v>250</v>
      </c>
      <c r="C30" s="287">
        <f>Volume!J30</f>
        <v>1025.75</v>
      </c>
      <c r="D30" s="182">
        <f>Volume!M30</f>
        <v>-0.34973526983046677</v>
      </c>
      <c r="E30" s="175">
        <f>Volume!C30*100</f>
        <v>-60</v>
      </c>
      <c r="F30" s="347">
        <f>'Open Int.'!D30*100</f>
        <v>-1</v>
      </c>
      <c r="G30" s="176">
        <f>'Open Int.'!R30</f>
        <v>61.46806875</v>
      </c>
      <c r="H30" s="176">
        <f>'Open Int.'!Z30</f>
        <v>-0.936275000000002</v>
      </c>
      <c r="I30" s="171">
        <f>'Open Int.'!O30</f>
        <v>0.9140592407175636</v>
      </c>
      <c r="J30" s="185">
        <f>IF(Volume!D30=0,0,Volume!F30/Volume!D30)</f>
        <v>0</v>
      </c>
      <c r="K30" s="187">
        <f>IF('Open Int.'!E30=0,0,'Open Int.'!H30/'Open Int.'!E30)</f>
        <v>0.1111111111111111</v>
      </c>
    </row>
    <row r="31" spans="1:11" s="8" customFormat="1" ht="15">
      <c r="A31" s="201" t="s">
        <v>137</v>
      </c>
      <c r="B31" s="287">
        <f>Margins!B31</f>
        <v>1000</v>
      </c>
      <c r="C31" s="287">
        <f>Volume!J31</f>
        <v>321.55</v>
      </c>
      <c r="D31" s="182">
        <f>Volume!M31</f>
        <v>-2.0709608649307176</v>
      </c>
      <c r="E31" s="175">
        <f>Volume!C31*100</f>
        <v>37</v>
      </c>
      <c r="F31" s="347">
        <f>'Open Int.'!D31*100</f>
        <v>6</v>
      </c>
      <c r="G31" s="176">
        <f>'Open Int.'!R31</f>
        <v>243.574125</v>
      </c>
      <c r="H31" s="176">
        <f>'Open Int.'!Z31</f>
        <v>8.18001000000001</v>
      </c>
      <c r="I31" s="171">
        <f>'Open Int.'!O31</f>
        <v>0.7251485148514851</v>
      </c>
      <c r="J31" s="185">
        <f>IF(Volume!D31=0,0,Volume!F31/Volume!D31)</f>
        <v>1.5</v>
      </c>
      <c r="K31" s="187">
        <f>IF('Open Int.'!E31=0,0,'Open Int.'!H31/'Open Int.'!E31)</f>
        <v>0.06557377049180328</v>
      </c>
    </row>
    <row r="32" spans="1:11" s="8" customFormat="1" ht="15">
      <c r="A32" s="201" t="s">
        <v>232</v>
      </c>
      <c r="B32" s="287">
        <f>Margins!B32</f>
        <v>500</v>
      </c>
      <c r="C32" s="287">
        <f>Volume!J32</f>
        <v>837</v>
      </c>
      <c r="D32" s="182">
        <f>Volume!M32</f>
        <v>-1.5525758645024752</v>
      </c>
      <c r="E32" s="175">
        <f>Volume!C32*100</f>
        <v>-25</v>
      </c>
      <c r="F32" s="347">
        <f>'Open Int.'!D32*100</f>
        <v>2</v>
      </c>
      <c r="G32" s="176">
        <f>'Open Int.'!R32</f>
        <v>758.94975</v>
      </c>
      <c r="H32" s="176">
        <f>'Open Int.'!Z32</f>
        <v>4.31223</v>
      </c>
      <c r="I32" s="171">
        <f>'Open Int.'!O32</f>
        <v>0.9287565481113869</v>
      </c>
      <c r="J32" s="185">
        <f>IF(Volume!D32=0,0,Volume!F32/Volume!D32)</f>
        <v>0.04504504504504504</v>
      </c>
      <c r="K32" s="187">
        <f>IF('Open Int.'!E32=0,0,'Open Int.'!H32/'Open Int.'!E32)</f>
        <v>0.23743016759776536</v>
      </c>
    </row>
    <row r="33" spans="1:11" ht="15">
      <c r="A33" s="201" t="s">
        <v>1</v>
      </c>
      <c r="B33" s="287">
        <f>Margins!B33</f>
        <v>150</v>
      </c>
      <c r="C33" s="287">
        <f>Volume!J33</f>
        <v>2709.8</v>
      </c>
      <c r="D33" s="182">
        <f>Volume!M33</f>
        <v>-0.12715378236431651</v>
      </c>
      <c r="E33" s="175">
        <f>Volume!C33*100</f>
        <v>-50</v>
      </c>
      <c r="F33" s="347">
        <f>'Open Int.'!D33*100</f>
        <v>5</v>
      </c>
      <c r="G33" s="176">
        <f>'Open Int.'!R33</f>
        <v>415.24975200000006</v>
      </c>
      <c r="H33" s="176">
        <f>'Open Int.'!Z33</f>
        <v>20.10558825000004</v>
      </c>
      <c r="I33" s="171">
        <f>'Open Int.'!O33</f>
        <v>0.8407400156617071</v>
      </c>
      <c r="J33" s="185">
        <f>IF(Volume!D33=0,0,Volume!F33/Volume!D33)</f>
        <v>0.046511627906976744</v>
      </c>
      <c r="K33" s="187">
        <f>IF('Open Int.'!E33=0,0,'Open Int.'!H33/'Open Int.'!E33)</f>
        <v>0.14285714285714285</v>
      </c>
    </row>
    <row r="34" spans="1:11" ht="15">
      <c r="A34" s="201" t="s">
        <v>158</v>
      </c>
      <c r="B34" s="287">
        <f>Margins!B34</f>
        <v>1900</v>
      </c>
      <c r="C34" s="287">
        <f>Volume!J34</f>
        <v>117.3</v>
      </c>
      <c r="D34" s="182">
        <f>Volume!M34</f>
        <v>1.0771219302024988</v>
      </c>
      <c r="E34" s="175">
        <f>Volume!C34*100</f>
        <v>22</v>
      </c>
      <c r="F34" s="347">
        <f>'Open Int.'!D34*100</f>
        <v>7.000000000000001</v>
      </c>
      <c r="G34" s="176">
        <f>'Open Int.'!R34</f>
        <v>31.090365</v>
      </c>
      <c r="H34" s="176">
        <f>'Open Int.'!Z34</f>
        <v>2.2937179999999984</v>
      </c>
      <c r="I34" s="171">
        <f>'Open Int.'!O34</f>
        <v>0.8695340501792115</v>
      </c>
      <c r="J34" s="185">
        <f>IF(Volume!D34=0,0,Volume!F34/Volume!D34)</f>
        <v>0</v>
      </c>
      <c r="K34" s="187">
        <f>IF('Open Int.'!E34=0,0,'Open Int.'!H34/'Open Int.'!E34)</f>
        <v>0.37662337662337664</v>
      </c>
    </row>
    <row r="35" spans="1:11" ht="15">
      <c r="A35" s="201" t="s">
        <v>414</v>
      </c>
      <c r="B35" s="287">
        <f>Margins!B35</f>
        <v>4950</v>
      </c>
      <c r="C35" s="287">
        <f>Volume!J35</f>
        <v>41.6</v>
      </c>
      <c r="D35" s="182">
        <f>Volume!M35</f>
        <v>-2.3474178403755865</v>
      </c>
      <c r="E35" s="175">
        <f>Volume!C35*100</f>
        <v>-8</v>
      </c>
      <c r="F35" s="347">
        <f>'Open Int.'!D35*100</f>
        <v>4</v>
      </c>
      <c r="G35" s="176">
        <f>'Open Int.'!R35</f>
        <v>39.02184</v>
      </c>
      <c r="H35" s="176">
        <f>'Open Int.'!Z35</f>
        <v>0.7489349999999959</v>
      </c>
      <c r="I35" s="171">
        <f>'Open Int.'!O35</f>
        <v>0.8622691292875989</v>
      </c>
      <c r="J35" s="185">
        <f>IF(Volume!D35=0,0,Volume!F35/Volume!D35)</f>
        <v>0</v>
      </c>
      <c r="K35" s="187">
        <f>IF('Open Int.'!E35=0,0,'Open Int.'!H35/'Open Int.'!E35)</f>
        <v>0.038461538461538464</v>
      </c>
    </row>
    <row r="36" spans="1:11" ht="15">
      <c r="A36" s="201" t="s">
        <v>415</v>
      </c>
      <c r="B36" s="287">
        <f>Margins!B36</f>
        <v>850</v>
      </c>
      <c r="C36" s="287">
        <f>Volume!J36</f>
        <v>238.05</v>
      </c>
      <c r="D36" s="182">
        <f>Volume!M36</f>
        <v>-3.3887987012986986</v>
      </c>
      <c r="E36" s="175">
        <f>Volume!C36*100</f>
        <v>-28.999999999999996</v>
      </c>
      <c r="F36" s="347">
        <f>'Open Int.'!D36*100</f>
        <v>2</v>
      </c>
      <c r="G36" s="176">
        <f>'Open Int.'!R36</f>
        <v>14.6900655</v>
      </c>
      <c r="H36" s="176">
        <f>'Open Int.'!Z36</f>
        <v>-0.15923050000000138</v>
      </c>
      <c r="I36" s="171">
        <f>'Open Int.'!O36</f>
        <v>0.9449035812672176</v>
      </c>
      <c r="J36" s="185">
        <f>IF(Volume!D36=0,0,Volume!F36/Volume!D36)</f>
        <v>0</v>
      </c>
      <c r="K36" s="187">
        <f>IF('Open Int.'!E36=0,0,'Open Int.'!H36/'Open Int.'!E36)</f>
        <v>0</v>
      </c>
    </row>
    <row r="37" spans="1:11" ht="15">
      <c r="A37" s="201" t="s">
        <v>285</v>
      </c>
      <c r="B37" s="287">
        <f>Margins!B37</f>
        <v>300</v>
      </c>
      <c r="C37" s="287">
        <f>Volume!J37</f>
        <v>564.65</v>
      </c>
      <c r="D37" s="182">
        <f>Volume!M37</f>
        <v>-2.747158112297631</v>
      </c>
      <c r="E37" s="175">
        <f>Volume!C37*100</f>
        <v>-53</v>
      </c>
      <c r="F37" s="347">
        <f>'Open Int.'!D37*100</f>
        <v>0</v>
      </c>
      <c r="G37" s="176">
        <f>'Open Int.'!R37</f>
        <v>39.9941595</v>
      </c>
      <c r="H37" s="176">
        <f>'Open Int.'!Z37</f>
        <v>-1.0426484999999985</v>
      </c>
      <c r="I37" s="171">
        <f>'Open Int.'!O37</f>
        <v>0.9313850063532402</v>
      </c>
      <c r="J37" s="185">
        <f>IF(Volume!D37=0,0,Volume!F37/Volume!D37)</f>
        <v>0</v>
      </c>
      <c r="K37" s="187">
        <f>IF('Open Int.'!E37=0,0,'Open Int.'!H37/'Open Int.'!E37)</f>
        <v>0</v>
      </c>
    </row>
    <row r="38" spans="1:11" ht="15">
      <c r="A38" s="201" t="s">
        <v>159</v>
      </c>
      <c r="B38" s="287">
        <f>Margins!B38</f>
        <v>4500</v>
      </c>
      <c r="C38" s="287">
        <f>Volume!J38</f>
        <v>51.45</v>
      </c>
      <c r="D38" s="182">
        <f>Volume!M38</f>
        <v>-3.198494825964244</v>
      </c>
      <c r="E38" s="175">
        <f>Volume!C38*100</f>
        <v>-52</v>
      </c>
      <c r="F38" s="347">
        <f>'Open Int.'!D38*100</f>
        <v>2</v>
      </c>
      <c r="G38" s="176">
        <f>'Open Int.'!R38</f>
        <v>20.9067075</v>
      </c>
      <c r="H38" s="176">
        <f>'Open Int.'!Z38</f>
        <v>-0.5951249999999995</v>
      </c>
      <c r="I38" s="171">
        <f>'Open Int.'!O38</f>
        <v>0.7320044296788483</v>
      </c>
      <c r="J38" s="185">
        <f>IF(Volume!D38=0,0,Volume!F38/Volume!D38)</f>
        <v>1.6</v>
      </c>
      <c r="K38" s="187">
        <f>IF('Open Int.'!E38=0,0,'Open Int.'!H38/'Open Int.'!E38)</f>
        <v>0.19548872180451127</v>
      </c>
    </row>
    <row r="39" spans="1:11" ht="15">
      <c r="A39" s="201" t="s">
        <v>2</v>
      </c>
      <c r="B39" s="287">
        <f>Margins!B39</f>
        <v>1100</v>
      </c>
      <c r="C39" s="287">
        <f>Volume!J39</f>
        <v>371.05</v>
      </c>
      <c r="D39" s="182">
        <f>Volume!M39</f>
        <v>-3.4980494148244445</v>
      </c>
      <c r="E39" s="175">
        <f>Volume!C39*100</f>
        <v>-35</v>
      </c>
      <c r="F39" s="347">
        <f>'Open Int.'!D39*100</f>
        <v>9</v>
      </c>
      <c r="G39" s="176">
        <f>'Open Int.'!R39</f>
        <v>101.0999935</v>
      </c>
      <c r="H39" s="176">
        <f>'Open Int.'!Z39</f>
        <v>4.37132849999999</v>
      </c>
      <c r="I39" s="171">
        <f>'Open Int.'!O39</f>
        <v>0.9454985870004037</v>
      </c>
      <c r="J39" s="185">
        <f>IF(Volume!D39=0,0,Volume!F39/Volume!D39)</f>
        <v>0</v>
      </c>
      <c r="K39" s="187">
        <f>IF('Open Int.'!E39=0,0,'Open Int.'!H39/'Open Int.'!E39)</f>
        <v>0.1893939393939394</v>
      </c>
    </row>
    <row r="40" spans="1:11" ht="15">
      <c r="A40" s="201" t="s">
        <v>416</v>
      </c>
      <c r="B40" s="287">
        <f>Margins!B40</f>
        <v>1150</v>
      </c>
      <c r="C40" s="287">
        <f>Volume!J40</f>
        <v>245.65</v>
      </c>
      <c r="D40" s="182">
        <f>Volume!M40</f>
        <v>1.3825835740817145</v>
      </c>
      <c r="E40" s="175">
        <f>Volume!C40*100</f>
        <v>-16</v>
      </c>
      <c r="F40" s="347">
        <f>'Open Int.'!D40*100</f>
        <v>6</v>
      </c>
      <c r="G40" s="176">
        <f>'Open Int.'!R40</f>
        <v>139.86451225</v>
      </c>
      <c r="H40" s="176">
        <f>'Open Int.'!Z40</f>
        <v>10.322451749999999</v>
      </c>
      <c r="I40" s="171">
        <f>'Open Int.'!O40</f>
        <v>0.8010502928701273</v>
      </c>
      <c r="J40" s="185">
        <f>IF(Volume!D40=0,0,Volume!F40/Volume!D40)</f>
        <v>0</v>
      </c>
      <c r="K40" s="187">
        <f>IF('Open Int.'!E40=0,0,'Open Int.'!H40/'Open Int.'!E40)</f>
        <v>0</v>
      </c>
    </row>
    <row r="41" spans="1:11" ht="15">
      <c r="A41" s="201" t="s">
        <v>391</v>
      </c>
      <c r="B41" s="287">
        <f>Margins!B41</f>
        <v>2500</v>
      </c>
      <c r="C41" s="287">
        <f>Volume!J41</f>
        <v>149.65</v>
      </c>
      <c r="D41" s="182">
        <f>Volume!M41</f>
        <v>-0.06677796327211641</v>
      </c>
      <c r="E41" s="175">
        <f>Volume!C41*100</f>
        <v>16</v>
      </c>
      <c r="F41" s="347">
        <f>'Open Int.'!D41*100</f>
        <v>14.000000000000002</v>
      </c>
      <c r="G41" s="176">
        <f>'Open Int.'!R41</f>
        <v>208.9114</v>
      </c>
      <c r="H41" s="176">
        <f>'Open Int.'!Z41</f>
        <v>23.520899999999983</v>
      </c>
      <c r="I41" s="171">
        <f>'Open Int.'!O41</f>
        <v>0.8262893982808023</v>
      </c>
      <c r="J41" s="185">
        <f>IF(Volume!D41=0,0,Volume!F41/Volume!D41)</f>
        <v>0.23529411764705882</v>
      </c>
      <c r="K41" s="187">
        <f>IF('Open Int.'!E41=0,0,'Open Int.'!H41/'Open Int.'!E41)</f>
        <v>0.20085470085470086</v>
      </c>
    </row>
    <row r="42" spans="1:11" ht="15">
      <c r="A42" s="201" t="s">
        <v>78</v>
      </c>
      <c r="B42" s="287">
        <f>Margins!B42</f>
        <v>1600</v>
      </c>
      <c r="C42" s="287">
        <f>Volume!J42</f>
        <v>259.55</v>
      </c>
      <c r="D42" s="182">
        <f>Volume!M42</f>
        <v>-1.368041041231224</v>
      </c>
      <c r="E42" s="175">
        <f>Volume!C42*100</f>
        <v>-40</v>
      </c>
      <c r="F42" s="347">
        <f>'Open Int.'!D42*100</f>
        <v>0</v>
      </c>
      <c r="G42" s="176">
        <f>'Open Int.'!R42</f>
        <v>51.536248</v>
      </c>
      <c r="H42" s="176">
        <f>'Open Int.'!Z42</f>
        <v>-0.6306079999999952</v>
      </c>
      <c r="I42" s="171">
        <f>'Open Int.'!O42</f>
        <v>0.8807413376309428</v>
      </c>
      <c r="J42" s="185">
        <f>IF(Volume!D42=0,0,Volume!F42/Volume!D42)</f>
        <v>0</v>
      </c>
      <c r="K42" s="187">
        <f>IF('Open Int.'!E42=0,0,'Open Int.'!H42/'Open Int.'!E42)</f>
        <v>0.5</v>
      </c>
    </row>
    <row r="43" spans="1:11" ht="15">
      <c r="A43" s="201" t="s">
        <v>138</v>
      </c>
      <c r="B43" s="287">
        <f>Margins!B43</f>
        <v>425</v>
      </c>
      <c r="C43" s="287">
        <f>Volume!J43</f>
        <v>624.25</v>
      </c>
      <c r="D43" s="182">
        <f>Volume!M43</f>
        <v>0.15241456762394442</v>
      </c>
      <c r="E43" s="175">
        <f>Volume!C43*100</f>
        <v>-9</v>
      </c>
      <c r="F43" s="347">
        <f>'Open Int.'!D43*100</f>
        <v>0</v>
      </c>
      <c r="G43" s="176">
        <f>'Open Int.'!R43</f>
        <v>375.753241875</v>
      </c>
      <c r="H43" s="176">
        <f>'Open Int.'!Z43</f>
        <v>2.108265625000058</v>
      </c>
      <c r="I43" s="171">
        <f>'Open Int.'!O43</f>
        <v>0.8067499823483725</v>
      </c>
      <c r="J43" s="185">
        <f>IF(Volume!D43=0,0,Volume!F43/Volume!D43)</f>
        <v>0.0967741935483871</v>
      </c>
      <c r="K43" s="187">
        <f>IF('Open Int.'!E43=0,0,'Open Int.'!H43/'Open Int.'!E43)</f>
        <v>0.22274881516587677</v>
      </c>
    </row>
    <row r="44" spans="1:11" ht="15">
      <c r="A44" s="201" t="s">
        <v>160</v>
      </c>
      <c r="B44" s="287">
        <f>Margins!B44</f>
        <v>550</v>
      </c>
      <c r="C44" s="287">
        <f>Volume!J44</f>
        <v>366</v>
      </c>
      <c r="D44" s="182">
        <f>Volume!M44</f>
        <v>-0.7592190889370963</v>
      </c>
      <c r="E44" s="175">
        <f>Volume!C44*100</f>
        <v>-54</v>
      </c>
      <c r="F44" s="347">
        <f>'Open Int.'!D44*100</f>
        <v>-1</v>
      </c>
      <c r="G44" s="176">
        <f>'Open Int.'!R44</f>
        <v>90.30318</v>
      </c>
      <c r="H44" s="176">
        <f>'Open Int.'!Z44</f>
        <v>-1.2790800000000075</v>
      </c>
      <c r="I44" s="171">
        <f>'Open Int.'!O44</f>
        <v>0.9857333927775301</v>
      </c>
      <c r="J44" s="185">
        <f>IF(Volume!D44=0,0,Volume!F44/Volume!D44)</f>
        <v>0</v>
      </c>
      <c r="K44" s="187">
        <f>IF('Open Int.'!E44=0,0,'Open Int.'!H44/'Open Int.'!E44)</f>
        <v>0</v>
      </c>
    </row>
    <row r="45" spans="1:11" ht="15">
      <c r="A45" s="201" t="s">
        <v>161</v>
      </c>
      <c r="B45" s="287">
        <f>Margins!B45</f>
        <v>6900</v>
      </c>
      <c r="C45" s="287">
        <f>Volume!J45</f>
        <v>33.7</v>
      </c>
      <c r="D45" s="182">
        <f>Volume!M45</f>
        <v>-0.14814814814813973</v>
      </c>
      <c r="E45" s="175">
        <f>Volume!C45*100</f>
        <v>138</v>
      </c>
      <c r="F45" s="347">
        <f>'Open Int.'!D45*100</f>
        <v>-2</v>
      </c>
      <c r="G45" s="176">
        <f>'Open Int.'!R45</f>
        <v>33.577332</v>
      </c>
      <c r="H45" s="176">
        <f>'Open Int.'!Z45</f>
        <v>-0.46899300000000466</v>
      </c>
      <c r="I45" s="171">
        <f>'Open Int.'!O45</f>
        <v>0.8220221606648199</v>
      </c>
      <c r="J45" s="185">
        <f>IF(Volume!D45=0,0,Volume!F45/Volume!D45)</f>
        <v>0</v>
      </c>
      <c r="K45" s="187">
        <f>IF('Open Int.'!E45=0,0,'Open Int.'!H45/'Open Int.'!E45)</f>
        <v>0.03237410071942446</v>
      </c>
    </row>
    <row r="46" spans="1:11" ht="15">
      <c r="A46" s="201" t="s">
        <v>392</v>
      </c>
      <c r="B46" s="287">
        <f>Margins!B46</f>
        <v>1800</v>
      </c>
      <c r="C46" s="287">
        <f>Volume!J46</f>
        <v>254.8</v>
      </c>
      <c r="D46" s="182">
        <f>Volume!M46</f>
        <v>-0.6240249609984266</v>
      </c>
      <c r="E46" s="175">
        <f>Volume!C46*100</f>
        <v>-32</v>
      </c>
      <c r="F46" s="347">
        <f>'Open Int.'!D46*100</f>
        <v>1</v>
      </c>
      <c r="G46" s="176">
        <f>'Open Int.'!R46</f>
        <v>9.356256</v>
      </c>
      <c r="H46" s="176">
        <f>'Open Int.'!Z46</f>
        <v>0.033552000000002025</v>
      </c>
      <c r="I46" s="171">
        <f>'Open Int.'!O46</f>
        <v>0.9215686274509803</v>
      </c>
      <c r="J46" s="185">
        <f>IF(Volume!D46=0,0,Volume!F46/Volume!D46)</f>
        <v>0</v>
      </c>
      <c r="K46" s="187">
        <f>IF('Open Int.'!E46=0,0,'Open Int.'!H46/'Open Int.'!E46)</f>
        <v>0</v>
      </c>
    </row>
    <row r="47" spans="1:11" ht="15">
      <c r="A47" s="201" t="s">
        <v>3</v>
      </c>
      <c r="B47" s="287">
        <f>Margins!B47</f>
        <v>1250</v>
      </c>
      <c r="C47" s="287">
        <f>Volume!J47</f>
        <v>206.8</v>
      </c>
      <c r="D47" s="182">
        <f>Volume!M47</f>
        <v>-0.6246996636232498</v>
      </c>
      <c r="E47" s="175">
        <f>Volume!C47*100</f>
        <v>-13</v>
      </c>
      <c r="F47" s="347">
        <f>'Open Int.'!D47*100</f>
        <v>3</v>
      </c>
      <c r="G47" s="176">
        <f>'Open Int.'!R47</f>
        <v>193.0478</v>
      </c>
      <c r="H47" s="176">
        <f>'Open Int.'!Z47</f>
        <v>3.182562499999989</v>
      </c>
      <c r="I47" s="171">
        <f>'Open Int.'!O47</f>
        <v>0.8778789501874665</v>
      </c>
      <c r="J47" s="185">
        <f>IF(Volume!D47=0,0,Volume!F47/Volume!D47)</f>
        <v>0.07142857142857142</v>
      </c>
      <c r="K47" s="187">
        <f>IF('Open Int.'!E47=0,0,'Open Int.'!H47/'Open Int.'!E47)</f>
        <v>0.23751686909581646</v>
      </c>
    </row>
    <row r="48" spans="1:11" ht="15">
      <c r="A48" s="201" t="s">
        <v>218</v>
      </c>
      <c r="B48" s="287">
        <f>Margins!B48</f>
        <v>1050</v>
      </c>
      <c r="C48" s="287">
        <f>Volume!J48</f>
        <v>378.15</v>
      </c>
      <c r="D48" s="182">
        <f>Volume!M48</f>
        <v>3.546002190580501</v>
      </c>
      <c r="E48" s="175">
        <f>Volume!C48*100</f>
        <v>265</v>
      </c>
      <c r="F48" s="347">
        <f>'Open Int.'!D48*100</f>
        <v>-3</v>
      </c>
      <c r="G48" s="176">
        <f>'Open Int.'!R48</f>
        <v>39.4675155</v>
      </c>
      <c r="H48" s="176">
        <f>'Open Int.'!Z48</f>
        <v>0.27790350000000075</v>
      </c>
      <c r="I48" s="171">
        <f>'Open Int.'!O48</f>
        <v>0.9456740442655935</v>
      </c>
      <c r="J48" s="185">
        <f>IF(Volume!D48=0,0,Volume!F48/Volume!D48)</f>
        <v>0</v>
      </c>
      <c r="K48" s="187">
        <f>IF('Open Int.'!E48=0,0,'Open Int.'!H48/'Open Int.'!E48)</f>
        <v>0</v>
      </c>
    </row>
    <row r="49" spans="1:11" ht="15">
      <c r="A49" s="201" t="s">
        <v>162</v>
      </c>
      <c r="B49" s="287">
        <f>Margins!B49</f>
        <v>1200</v>
      </c>
      <c r="C49" s="287">
        <f>Volume!J49</f>
        <v>336.65</v>
      </c>
      <c r="D49" s="182">
        <f>Volume!M49</f>
        <v>-1.3913298183948448</v>
      </c>
      <c r="E49" s="175">
        <f>Volume!C49*100</f>
        <v>-56.99999999999999</v>
      </c>
      <c r="F49" s="347">
        <f>'Open Int.'!D49*100</f>
        <v>2</v>
      </c>
      <c r="G49" s="176">
        <f>'Open Int.'!R49</f>
        <v>15.391638</v>
      </c>
      <c r="H49" s="176">
        <f>'Open Int.'!Z49</f>
        <v>0.15154200000000095</v>
      </c>
      <c r="I49" s="171">
        <f>'Open Int.'!O49</f>
        <v>0.8241469816272966</v>
      </c>
      <c r="J49" s="185">
        <f>IF(Volume!D49=0,0,Volume!F49/Volume!D49)</f>
        <v>0</v>
      </c>
      <c r="K49" s="187">
        <f>IF('Open Int.'!E49=0,0,'Open Int.'!H49/'Open Int.'!E49)</f>
        <v>0</v>
      </c>
    </row>
    <row r="50" spans="1:11" ht="15">
      <c r="A50" s="201" t="s">
        <v>286</v>
      </c>
      <c r="B50" s="287">
        <f>Margins!B50</f>
        <v>1000</v>
      </c>
      <c r="C50" s="287">
        <f>Volume!J50</f>
        <v>223.2</v>
      </c>
      <c r="D50" s="182">
        <f>Volume!M50</f>
        <v>1.1098527746319313</v>
      </c>
      <c r="E50" s="175">
        <f>Volume!C50*100</f>
        <v>12</v>
      </c>
      <c r="F50" s="347">
        <f>'Open Int.'!D50*100</f>
        <v>-5</v>
      </c>
      <c r="G50" s="176">
        <f>'Open Int.'!R50</f>
        <v>16.13736</v>
      </c>
      <c r="H50" s="176">
        <f>'Open Int.'!Z50</f>
        <v>-0.63964</v>
      </c>
      <c r="I50" s="171">
        <f>'Open Int.'!O50</f>
        <v>0.9612724757952974</v>
      </c>
      <c r="J50" s="185">
        <f>IF(Volume!D50=0,0,Volume!F50/Volume!D50)</f>
        <v>0</v>
      </c>
      <c r="K50" s="187">
        <f>IF('Open Int.'!E50=0,0,'Open Int.'!H50/'Open Int.'!E50)</f>
        <v>0</v>
      </c>
    </row>
    <row r="51" spans="1:11" ht="15">
      <c r="A51" s="201" t="s">
        <v>183</v>
      </c>
      <c r="B51" s="287">
        <f>Margins!B51</f>
        <v>950</v>
      </c>
      <c r="C51" s="287">
        <f>Volume!J51</f>
        <v>295.35</v>
      </c>
      <c r="D51" s="182">
        <f>Volume!M51</f>
        <v>-1.599200399800085</v>
      </c>
      <c r="E51" s="175">
        <f>Volume!C51*100</f>
        <v>-22</v>
      </c>
      <c r="F51" s="347">
        <f>'Open Int.'!D51*100</f>
        <v>-2</v>
      </c>
      <c r="G51" s="176">
        <f>'Open Int.'!R51</f>
        <v>27.721551</v>
      </c>
      <c r="H51" s="176">
        <f>'Open Int.'!Z51</f>
        <v>-0.9352702499999985</v>
      </c>
      <c r="I51" s="171">
        <f>'Open Int.'!O51</f>
        <v>0.9493927125506073</v>
      </c>
      <c r="J51" s="185">
        <f>IF(Volume!D51=0,0,Volume!F51/Volume!D51)</f>
        <v>0</v>
      </c>
      <c r="K51" s="187">
        <f>IF('Open Int.'!E51=0,0,'Open Int.'!H51/'Open Int.'!E51)</f>
        <v>1</v>
      </c>
    </row>
    <row r="52" spans="1:11" ht="15">
      <c r="A52" s="201" t="s">
        <v>219</v>
      </c>
      <c r="B52" s="287">
        <f>Margins!B52</f>
        <v>2700</v>
      </c>
      <c r="C52" s="287">
        <f>Volume!J52</f>
        <v>97.95</v>
      </c>
      <c r="D52" s="182">
        <f>Volume!M52</f>
        <v>0.979381443298972</v>
      </c>
      <c r="E52" s="175">
        <f>Volume!C52*100</f>
        <v>-11</v>
      </c>
      <c r="F52" s="347">
        <f>'Open Int.'!D52*100</f>
        <v>-3</v>
      </c>
      <c r="G52" s="176">
        <f>'Open Int.'!R52</f>
        <v>61.0120755</v>
      </c>
      <c r="H52" s="176">
        <f>'Open Int.'!Z52</f>
        <v>-1.2939344999999989</v>
      </c>
      <c r="I52" s="171">
        <f>'Open Int.'!O52</f>
        <v>0.8734286952752492</v>
      </c>
      <c r="J52" s="185">
        <f>IF(Volume!D52=0,0,Volume!F52/Volume!D52)</f>
        <v>0</v>
      </c>
      <c r="K52" s="187">
        <f>IF('Open Int.'!E52=0,0,'Open Int.'!H52/'Open Int.'!E52)</f>
        <v>0.00625</v>
      </c>
    </row>
    <row r="53" spans="1:11" ht="15">
      <c r="A53" s="201" t="s">
        <v>417</v>
      </c>
      <c r="B53" s="287">
        <f>Margins!B53</f>
        <v>5250</v>
      </c>
      <c r="C53" s="287">
        <f>Volume!J53</f>
        <v>42.95</v>
      </c>
      <c r="D53" s="182">
        <f>Volume!M53</f>
        <v>-0.8083140877598021</v>
      </c>
      <c r="E53" s="175">
        <f>Volume!C53*100</f>
        <v>-31</v>
      </c>
      <c r="F53" s="347">
        <f>'Open Int.'!D53*100</f>
        <v>2</v>
      </c>
      <c r="G53" s="176">
        <f>'Open Int.'!R53</f>
        <v>54.59052375</v>
      </c>
      <c r="H53" s="176">
        <f>'Open Int.'!Z53</f>
        <v>1.032753750000012</v>
      </c>
      <c r="I53" s="171">
        <f>'Open Int.'!O53</f>
        <v>0.8541924824452706</v>
      </c>
      <c r="J53" s="185">
        <f>IF(Volume!D53=0,0,Volume!F53/Volume!D53)</f>
        <v>0.08108108108108109</v>
      </c>
      <c r="K53" s="187">
        <f>IF('Open Int.'!E53=0,0,'Open Int.'!H53/'Open Int.'!E53)</f>
        <v>0.2922077922077922</v>
      </c>
    </row>
    <row r="54" spans="1:11" ht="15">
      <c r="A54" s="201" t="s">
        <v>163</v>
      </c>
      <c r="B54" s="287">
        <f>Margins!B54</f>
        <v>62</v>
      </c>
      <c r="C54" s="287">
        <f>Volume!J54</f>
        <v>4727.65</v>
      </c>
      <c r="D54" s="182">
        <f>Volume!M54</f>
        <v>16.517763620007635</v>
      </c>
      <c r="E54" s="175">
        <f>Volume!C54*100</f>
        <v>409.99999999999994</v>
      </c>
      <c r="F54" s="347">
        <f>'Open Int.'!D54*100</f>
        <v>12</v>
      </c>
      <c r="G54" s="176">
        <f>'Open Int.'!R54</f>
        <v>247.50571491999997</v>
      </c>
      <c r="H54" s="176">
        <f>'Open Int.'!Z54</f>
        <v>57.626792800000004</v>
      </c>
      <c r="I54" s="171">
        <f>'Open Int.'!O54</f>
        <v>0.8799147323543345</v>
      </c>
      <c r="J54" s="185">
        <f>IF(Volume!D54=0,0,Volume!F54/Volume!D54)</f>
        <v>4</v>
      </c>
      <c r="K54" s="187">
        <f>IF('Open Int.'!E54=0,0,'Open Int.'!H54/'Open Int.'!E54)</f>
        <v>0.4888888888888889</v>
      </c>
    </row>
    <row r="55" spans="1:11" ht="15">
      <c r="A55" s="201" t="s">
        <v>194</v>
      </c>
      <c r="B55" s="287">
        <f>Margins!B55</f>
        <v>400</v>
      </c>
      <c r="C55" s="287">
        <f>Volume!J55</f>
        <v>649.55</v>
      </c>
      <c r="D55" s="182">
        <f>Volume!M55</f>
        <v>-0.8623321123321261</v>
      </c>
      <c r="E55" s="175">
        <f>Volume!C55*100</f>
        <v>-27</v>
      </c>
      <c r="F55" s="347">
        <f>'Open Int.'!D55*100</f>
        <v>1</v>
      </c>
      <c r="G55" s="176">
        <f>'Open Int.'!R55</f>
        <v>413.84129599999994</v>
      </c>
      <c r="H55" s="176">
        <f>'Open Int.'!Z55</f>
        <v>2.5853599999999233</v>
      </c>
      <c r="I55" s="171">
        <f>'Open Int.'!O55</f>
        <v>0.8419763937719739</v>
      </c>
      <c r="J55" s="185">
        <f>IF(Volume!D55=0,0,Volume!F55/Volume!D55)</f>
        <v>0.08860759493670886</v>
      </c>
      <c r="K55" s="187">
        <f>IF('Open Int.'!E55=0,0,'Open Int.'!H55/'Open Int.'!E55)</f>
        <v>0.08936825885978428</v>
      </c>
    </row>
    <row r="56" spans="1:11" ht="15">
      <c r="A56" s="201" t="s">
        <v>418</v>
      </c>
      <c r="B56" s="287">
        <f>Margins!B56</f>
        <v>150</v>
      </c>
      <c r="C56" s="287">
        <f>Volume!J56</f>
        <v>1913.9</v>
      </c>
      <c r="D56" s="182">
        <f>Volume!M56</f>
        <v>-1.495149128901925</v>
      </c>
      <c r="E56" s="175">
        <f>Volume!C56*100</f>
        <v>-56.00000000000001</v>
      </c>
      <c r="F56" s="347">
        <f>'Open Int.'!D56*100</f>
        <v>15</v>
      </c>
      <c r="G56" s="176">
        <f>'Open Int.'!R56</f>
        <v>31.9525605</v>
      </c>
      <c r="H56" s="176">
        <f>'Open Int.'!Z56</f>
        <v>3.8575035</v>
      </c>
      <c r="I56" s="171">
        <f>'Open Int.'!O56</f>
        <v>0.862533692722372</v>
      </c>
      <c r="J56" s="185">
        <f>IF(Volume!D56=0,0,Volume!F56/Volume!D56)</f>
        <v>0</v>
      </c>
      <c r="K56" s="187">
        <f>IF('Open Int.'!E56=0,0,'Open Int.'!H56/'Open Int.'!E56)</f>
        <v>0</v>
      </c>
    </row>
    <row r="57" spans="1:11" ht="15">
      <c r="A57" s="201" t="s">
        <v>419</v>
      </c>
      <c r="B57" s="287">
        <f>Margins!B57</f>
        <v>200</v>
      </c>
      <c r="C57" s="287">
        <f>Volume!J57</f>
        <v>1078.35</v>
      </c>
      <c r="D57" s="182">
        <f>Volume!M57</f>
        <v>-2.811950790861164</v>
      </c>
      <c r="E57" s="175">
        <f>Volume!C57*100</f>
        <v>-51</v>
      </c>
      <c r="F57" s="347">
        <f>'Open Int.'!D57*100</f>
        <v>11</v>
      </c>
      <c r="G57" s="176">
        <f>'Open Int.'!R57</f>
        <v>29.007615</v>
      </c>
      <c r="H57" s="176">
        <f>'Open Int.'!Z57</f>
        <v>2.001168</v>
      </c>
      <c r="I57" s="171">
        <f>'Open Int.'!O57</f>
        <v>0.9806691449814127</v>
      </c>
      <c r="J57" s="185">
        <f>IF(Volume!D57=0,0,Volume!F57/Volume!D57)</f>
        <v>0</v>
      </c>
      <c r="K57" s="187">
        <f>IF('Open Int.'!E57=0,0,'Open Int.'!H57/'Open Int.'!E57)</f>
        <v>0</v>
      </c>
    </row>
    <row r="58" spans="1:11" ht="15">
      <c r="A58" s="201" t="s">
        <v>220</v>
      </c>
      <c r="B58" s="287">
        <f>Margins!B58</f>
        <v>2400</v>
      </c>
      <c r="C58" s="287">
        <f>Volume!J58</f>
        <v>126.15</v>
      </c>
      <c r="D58" s="182">
        <f>Volume!M58</f>
        <v>-1.3682564503518373</v>
      </c>
      <c r="E58" s="175">
        <f>Volume!C58*100</f>
        <v>-68</v>
      </c>
      <c r="F58" s="347">
        <f>'Open Int.'!D58*100</f>
        <v>1</v>
      </c>
      <c r="G58" s="176">
        <f>'Open Int.'!R58</f>
        <v>74.02482</v>
      </c>
      <c r="H58" s="176">
        <f>'Open Int.'!Z58</f>
        <v>-0.5357640000000004</v>
      </c>
      <c r="I58" s="171">
        <f>'Open Int.'!O58</f>
        <v>0.8989775051124744</v>
      </c>
      <c r="J58" s="185">
        <f>IF(Volume!D58=0,0,Volume!F58/Volume!D58)</f>
        <v>0</v>
      </c>
      <c r="K58" s="187">
        <f>IF('Open Int.'!E58=0,0,'Open Int.'!H58/'Open Int.'!E58)</f>
        <v>0.0703125</v>
      </c>
    </row>
    <row r="59" spans="1:11" ht="15">
      <c r="A59" s="201" t="s">
        <v>164</v>
      </c>
      <c r="B59" s="287">
        <f>Margins!B59</f>
        <v>5650</v>
      </c>
      <c r="C59" s="287">
        <f>Volume!J59</f>
        <v>56.5</v>
      </c>
      <c r="D59" s="182">
        <f>Volume!M59</f>
        <v>2.633969118982748</v>
      </c>
      <c r="E59" s="175">
        <f>Volume!C59*100</f>
        <v>63</v>
      </c>
      <c r="F59" s="347">
        <f>'Open Int.'!D59*100</f>
        <v>-1</v>
      </c>
      <c r="G59" s="176">
        <f>'Open Int.'!R59</f>
        <v>135.798315</v>
      </c>
      <c r="H59" s="176">
        <f>'Open Int.'!Z59</f>
        <v>2.8008179999999925</v>
      </c>
      <c r="I59" s="171">
        <f>'Open Int.'!O59</f>
        <v>0.7921955806299953</v>
      </c>
      <c r="J59" s="185">
        <f>IF(Volume!D59=0,0,Volume!F59/Volume!D59)</f>
        <v>0</v>
      </c>
      <c r="K59" s="187">
        <f>IF('Open Int.'!E59=0,0,'Open Int.'!H59/'Open Int.'!E59)</f>
        <v>0.064</v>
      </c>
    </row>
    <row r="60" spans="1:11" ht="15">
      <c r="A60" s="201" t="s">
        <v>165</v>
      </c>
      <c r="B60" s="287">
        <f>Margins!B60</f>
        <v>1300</v>
      </c>
      <c r="C60" s="287">
        <f>Volume!J60</f>
        <v>268.4</v>
      </c>
      <c r="D60" s="182">
        <f>Volume!M60</f>
        <v>-2.718376223269301</v>
      </c>
      <c r="E60" s="175">
        <f>Volume!C60*100</f>
        <v>-10</v>
      </c>
      <c r="F60" s="347">
        <f>'Open Int.'!D60*100</f>
        <v>0</v>
      </c>
      <c r="G60" s="176">
        <f>'Open Int.'!R60</f>
        <v>8.583432</v>
      </c>
      <c r="H60" s="176">
        <f>'Open Int.'!Z60</f>
        <v>-0.2757170000000002</v>
      </c>
      <c r="I60" s="171">
        <f>'Open Int.'!O60</f>
        <v>0.9065040650406504</v>
      </c>
      <c r="J60" s="185">
        <f>IF(Volume!D60=0,0,Volume!F60/Volume!D60)</f>
        <v>0</v>
      </c>
      <c r="K60" s="187">
        <f>IF('Open Int.'!E60=0,0,'Open Int.'!H60/'Open Int.'!E60)</f>
        <v>0</v>
      </c>
    </row>
    <row r="61" spans="1:11" ht="15">
      <c r="A61" s="201" t="s">
        <v>420</v>
      </c>
      <c r="B61" s="287">
        <f>Margins!B61</f>
        <v>150</v>
      </c>
      <c r="C61" s="287">
        <f>Volume!J61</f>
        <v>2225.7</v>
      </c>
      <c r="D61" s="182">
        <f>Volume!M61</f>
        <v>0.7879364216818202</v>
      </c>
      <c r="E61" s="175">
        <f>Volume!C61*100</f>
        <v>-7.000000000000001</v>
      </c>
      <c r="F61" s="347">
        <f>'Open Int.'!D61*100</f>
        <v>11</v>
      </c>
      <c r="G61" s="176">
        <f>'Open Int.'!R61</f>
        <v>57.756915</v>
      </c>
      <c r="H61" s="176">
        <f>'Open Int.'!Z61</f>
        <v>6.1158194999999935</v>
      </c>
      <c r="I61" s="171">
        <f>'Open Int.'!O61</f>
        <v>0.9080924855491329</v>
      </c>
      <c r="J61" s="185">
        <f>IF(Volume!D61=0,0,Volume!F61/Volume!D61)</f>
        <v>0</v>
      </c>
      <c r="K61" s="187">
        <f>IF('Open Int.'!E61=0,0,'Open Int.'!H61/'Open Int.'!E61)</f>
        <v>0</v>
      </c>
    </row>
    <row r="62" spans="1:11" ht="15">
      <c r="A62" s="201" t="s">
        <v>89</v>
      </c>
      <c r="B62" s="287">
        <f>Margins!B62</f>
        <v>750</v>
      </c>
      <c r="C62" s="287">
        <f>Volume!J62</f>
        <v>289.65</v>
      </c>
      <c r="D62" s="182">
        <f>Volume!M62</f>
        <v>-0.051759834368541785</v>
      </c>
      <c r="E62" s="175">
        <f>Volume!C62*100</f>
        <v>-30</v>
      </c>
      <c r="F62" s="347">
        <f>'Open Int.'!D62*100</f>
        <v>-5</v>
      </c>
      <c r="G62" s="176">
        <f>'Open Int.'!R62</f>
        <v>110.00907</v>
      </c>
      <c r="H62" s="176">
        <f>'Open Int.'!Z62</f>
        <v>-5.0125500000000045</v>
      </c>
      <c r="I62" s="171">
        <f>'Open Int.'!O62</f>
        <v>0.8732227488151659</v>
      </c>
      <c r="J62" s="185">
        <f>IF(Volume!D62=0,0,Volume!F62/Volume!D62)</f>
        <v>0.25</v>
      </c>
      <c r="K62" s="187">
        <f>IF('Open Int.'!E62=0,0,'Open Int.'!H62/'Open Int.'!E62)</f>
        <v>0.11551155115511551</v>
      </c>
    </row>
    <row r="63" spans="1:11" ht="15">
      <c r="A63" s="201" t="s">
        <v>287</v>
      </c>
      <c r="B63" s="287">
        <f>Margins!B63</f>
        <v>2000</v>
      </c>
      <c r="C63" s="287">
        <f>Volume!J63</f>
        <v>180.45</v>
      </c>
      <c r="D63" s="182">
        <f>Volume!M63</f>
        <v>-0.9060955518945665</v>
      </c>
      <c r="E63" s="175">
        <f>Volume!C63*100</f>
        <v>-62</v>
      </c>
      <c r="F63" s="347">
        <f>'Open Int.'!D63*100</f>
        <v>0</v>
      </c>
      <c r="G63" s="176">
        <f>'Open Int.'!R63</f>
        <v>27.46449</v>
      </c>
      <c r="H63" s="176">
        <f>'Open Int.'!Z63</f>
        <v>-0.14186999999999728</v>
      </c>
      <c r="I63" s="171">
        <f>'Open Int.'!O63</f>
        <v>0.938239159001314</v>
      </c>
      <c r="J63" s="185">
        <f>IF(Volume!D63=0,0,Volume!F63/Volume!D63)</f>
        <v>0</v>
      </c>
      <c r="K63" s="187">
        <f>IF('Open Int.'!E63=0,0,'Open Int.'!H63/'Open Int.'!E63)</f>
        <v>1</v>
      </c>
    </row>
    <row r="64" spans="1:11" ht="15">
      <c r="A64" s="201" t="s">
        <v>421</v>
      </c>
      <c r="B64" s="287">
        <f>Margins!B64</f>
        <v>350</v>
      </c>
      <c r="C64" s="287">
        <f>Volume!J64</f>
        <v>607.1</v>
      </c>
      <c r="D64" s="182">
        <f>Volume!M64</f>
        <v>-3.1970023120465525</v>
      </c>
      <c r="E64" s="175">
        <f>Volume!C64*100</f>
        <v>-64</v>
      </c>
      <c r="F64" s="347">
        <f>'Open Int.'!D64*100</f>
        <v>2</v>
      </c>
      <c r="G64" s="176">
        <f>'Open Int.'!R64</f>
        <v>35.909965</v>
      </c>
      <c r="H64" s="176">
        <f>'Open Int.'!Z64</f>
        <v>-0.3957485000000034</v>
      </c>
      <c r="I64" s="171">
        <f>'Open Int.'!O64</f>
        <v>0.9686390532544379</v>
      </c>
      <c r="J64" s="185">
        <f>IF(Volume!D64=0,0,Volume!F64/Volume!D64)</f>
        <v>0</v>
      </c>
      <c r="K64" s="187">
        <f>IF('Open Int.'!E64=0,0,'Open Int.'!H64/'Open Int.'!E64)</f>
        <v>0</v>
      </c>
    </row>
    <row r="65" spans="1:11" ht="15">
      <c r="A65" s="201" t="s">
        <v>271</v>
      </c>
      <c r="B65" s="287">
        <f>Margins!B65</f>
        <v>1200</v>
      </c>
      <c r="C65" s="287">
        <f>Volume!J65</f>
        <v>262.65</v>
      </c>
      <c r="D65" s="182">
        <f>Volume!M65</f>
        <v>2.79843444227005</v>
      </c>
      <c r="E65" s="175">
        <f>Volume!C65*100</f>
        <v>300</v>
      </c>
      <c r="F65" s="347">
        <f>'Open Int.'!D65*100</f>
        <v>23</v>
      </c>
      <c r="G65" s="176">
        <f>'Open Int.'!R65</f>
        <v>22.724477999999998</v>
      </c>
      <c r="H65" s="176">
        <f>'Open Int.'!Z65</f>
        <v>4.8496979999999965</v>
      </c>
      <c r="I65" s="171">
        <f>'Open Int.'!O65</f>
        <v>0.9348127600554785</v>
      </c>
      <c r="J65" s="185">
        <f>IF(Volume!D65=0,0,Volume!F65/Volume!D65)</f>
        <v>0</v>
      </c>
      <c r="K65" s="187">
        <f>IF('Open Int.'!E65=0,0,'Open Int.'!H65/'Open Int.'!E65)</f>
        <v>0.13793103448275862</v>
      </c>
    </row>
    <row r="66" spans="1:11" ht="15">
      <c r="A66" s="201" t="s">
        <v>221</v>
      </c>
      <c r="B66" s="287">
        <f>Margins!B66</f>
        <v>300</v>
      </c>
      <c r="C66" s="287">
        <f>Volume!J66</f>
        <v>1219.85</v>
      </c>
      <c r="D66" s="182">
        <f>Volume!M66</f>
        <v>-0.9540435206235792</v>
      </c>
      <c r="E66" s="175">
        <f>Volume!C66*100</f>
        <v>-45</v>
      </c>
      <c r="F66" s="347">
        <f>'Open Int.'!D66*100</f>
        <v>0</v>
      </c>
      <c r="G66" s="176">
        <f>'Open Int.'!R66</f>
        <v>61.700013</v>
      </c>
      <c r="H66" s="176">
        <f>'Open Int.'!Z66</f>
        <v>-0.816003000000002</v>
      </c>
      <c r="I66" s="171">
        <f>'Open Int.'!O66</f>
        <v>0.9264531435349941</v>
      </c>
      <c r="J66" s="185">
        <f>IF(Volume!D66=0,0,Volume!F66/Volume!D66)</f>
        <v>0</v>
      </c>
      <c r="K66" s="187">
        <f>IF('Open Int.'!E66=0,0,'Open Int.'!H66/'Open Int.'!E66)</f>
        <v>0</v>
      </c>
    </row>
    <row r="67" spans="1:11" ht="15">
      <c r="A67" s="201" t="s">
        <v>233</v>
      </c>
      <c r="B67" s="287">
        <f>Margins!B67</f>
        <v>1000</v>
      </c>
      <c r="C67" s="287">
        <f>Volume!J67</f>
        <v>491.55</v>
      </c>
      <c r="D67" s="182">
        <f>Volume!M67</f>
        <v>3.735359290914844</v>
      </c>
      <c r="E67" s="175">
        <f>Volume!C67*100</f>
        <v>113.99999999999999</v>
      </c>
      <c r="F67" s="347">
        <f>'Open Int.'!D67*100</f>
        <v>4</v>
      </c>
      <c r="G67" s="176">
        <f>'Open Int.'!R67</f>
        <v>184.577025</v>
      </c>
      <c r="H67" s="176">
        <f>'Open Int.'!Z67</f>
        <v>13.99102499999998</v>
      </c>
      <c r="I67" s="171">
        <f>'Open Int.'!O67</f>
        <v>0.9041278295605859</v>
      </c>
      <c r="J67" s="185">
        <f>IF(Volume!D67=0,0,Volume!F67/Volume!D67)</f>
        <v>0.047619047619047616</v>
      </c>
      <c r="K67" s="187">
        <f>IF('Open Int.'!E67=0,0,'Open Int.'!H67/'Open Int.'!E67)</f>
        <v>0.2765957446808511</v>
      </c>
    </row>
    <row r="68" spans="1:11" ht="15">
      <c r="A68" s="201" t="s">
        <v>166</v>
      </c>
      <c r="B68" s="287">
        <f>Margins!B68</f>
        <v>2950</v>
      </c>
      <c r="C68" s="287">
        <f>Volume!J68</f>
        <v>103.35</v>
      </c>
      <c r="D68" s="182">
        <f>Volume!M68</f>
        <v>-1.1950286806883366</v>
      </c>
      <c r="E68" s="175">
        <f>Volume!C68*100</f>
        <v>-53</v>
      </c>
      <c r="F68" s="347">
        <f>'Open Int.'!D68*100</f>
        <v>-1</v>
      </c>
      <c r="G68" s="176">
        <f>'Open Int.'!R68</f>
        <v>45.94579275</v>
      </c>
      <c r="H68" s="176">
        <f>'Open Int.'!Z68</f>
        <v>-0.9259902499999981</v>
      </c>
      <c r="I68" s="171">
        <f>'Open Int.'!O68</f>
        <v>0.9362972793629728</v>
      </c>
      <c r="J68" s="185">
        <f>IF(Volume!D68=0,0,Volume!F68/Volume!D68)</f>
        <v>0</v>
      </c>
      <c r="K68" s="187">
        <f>IF('Open Int.'!E68=0,0,'Open Int.'!H68/'Open Int.'!E68)</f>
        <v>0.26</v>
      </c>
    </row>
    <row r="69" spans="1:11" ht="15">
      <c r="A69" s="201" t="s">
        <v>222</v>
      </c>
      <c r="B69" s="287">
        <f>Margins!B69</f>
        <v>88</v>
      </c>
      <c r="C69" s="287">
        <f>Volume!J69</f>
        <v>2468.75</v>
      </c>
      <c r="D69" s="182">
        <f>Volume!M69</f>
        <v>-1.5865739172031723</v>
      </c>
      <c r="E69" s="175">
        <f>Volume!C69*100</f>
        <v>-21</v>
      </c>
      <c r="F69" s="347">
        <f>'Open Int.'!D69*100</f>
        <v>0</v>
      </c>
      <c r="G69" s="176">
        <f>'Open Int.'!R69</f>
        <v>149.793875</v>
      </c>
      <c r="H69" s="176">
        <f>'Open Int.'!Z69</f>
        <v>-2.988861039999989</v>
      </c>
      <c r="I69" s="171">
        <f>'Open Int.'!O69</f>
        <v>0.9508339376359681</v>
      </c>
      <c r="J69" s="185">
        <f>IF(Volume!D69=0,0,Volume!F69/Volume!D69)</f>
        <v>0</v>
      </c>
      <c r="K69" s="187">
        <f>IF('Open Int.'!E69=0,0,'Open Int.'!H69/'Open Int.'!E69)</f>
        <v>0</v>
      </c>
    </row>
    <row r="70" spans="1:11" ht="15">
      <c r="A70" s="201" t="s">
        <v>288</v>
      </c>
      <c r="B70" s="287">
        <f>Margins!B70</f>
        <v>1500</v>
      </c>
      <c r="C70" s="287">
        <f>Volume!J70</f>
        <v>188.25</v>
      </c>
      <c r="D70" s="182">
        <f>Volume!M70</f>
        <v>1.2096774193548387</v>
      </c>
      <c r="E70" s="175">
        <f>Volume!C70*100</f>
        <v>-6</v>
      </c>
      <c r="F70" s="347">
        <f>'Open Int.'!D70*100</f>
        <v>-3</v>
      </c>
      <c r="G70" s="176">
        <f>'Open Int.'!R70</f>
        <v>176.6538</v>
      </c>
      <c r="H70" s="176">
        <f>'Open Int.'!Z70</f>
        <v>-2.9664000000000215</v>
      </c>
      <c r="I70" s="171">
        <f>'Open Int.'!O70</f>
        <v>0.7261828644501279</v>
      </c>
      <c r="J70" s="185">
        <f>IF(Volume!D70=0,0,Volume!F70/Volume!D70)</f>
        <v>0.08450704225352113</v>
      </c>
      <c r="K70" s="187">
        <f>IF('Open Int.'!E70=0,0,'Open Int.'!H70/'Open Int.'!E70)</f>
        <v>0.12155963302752294</v>
      </c>
    </row>
    <row r="71" spans="1:11" ht="15">
      <c r="A71" s="201" t="s">
        <v>289</v>
      </c>
      <c r="B71" s="287">
        <f>Margins!B71</f>
        <v>1400</v>
      </c>
      <c r="C71" s="287">
        <f>Volume!J71</f>
        <v>141.25</v>
      </c>
      <c r="D71" s="182">
        <f>Volume!M71</f>
        <v>-1.3961605584642234</v>
      </c>
      <c r="E71" s="175">
        <f>Volume!C71*100</f>
        <v>-70</v>
      </c>
      <c r="F71" s="347">
        <f>'Open Int.'!D71*100</f>
        <v>0</v>
      </c>
      <c r="G71" s="176">
        <f>'Open Int.'!R71</f>
        <v>38.48215</v>
      </c>
      <c r="H71" s="176">
        <f>'Open Int.'!Z71</f>
        <v>-0.6251000000000033</v>
      </c>
      <c r="I71" s="171">
        <f>'Open Int.'!O71</f>
        <v>0.9321685508735869</v>
      </c>
      <c r="J71" s="185">
        <f>IF(Volume!D71=0,0,Volume!F71/Volume!D71)</f>
        <v>0</v>
      </c>
      <c r="K71" s="187">
        <f>IF('Open Int.'!E71=0,0,'Open Int.'!H71/'Open Int.'!E71)</f>
        <v>0.2826086956521739</v>
      </c>
    </row>
    <row r="72" spans="1:11" ht="15">
      <c r="A72" s="201" t="s">
        <v>195</v>
      </c>
      <c r="B72" s="287">
        <f>Margins!B72</f>
        <v>2062</v>
      </c>
      <c r="C72" s="287">
        <f>Volume!J72</f>
        <v>115</v>
      </c>
      <c r="D72" s="182">
        <f>Volume!M72</f>
        <v>0.13060513713539895</v>
      </c>
      <c r="E72" s="175">
        <f>Volume!C72*100</f>
        <v>-26</v>
      </c>
      <c r="F72" s="347">
        <f>'Open Int.'!D72*100</f>
        <v>-1</v>
      </c>
      <c r="G72" s="176">
        <f>'Open Int.'!R72</f>
        <v>247.065747</v>
      </c>
      <c r="H72" s="176">
        <f>'Open Int.'!Z72</f>
        <v>0.5117162300000189</v>
      </c>
      <c r="I72" s="171">
        <f>'Open Int.'!O72</f>
        <v>0.87609175544678</v>
      </c>
      <c r="J72" s="185">
        <f>IF(Volume!D72=0,0,Volume!F72/Volume!D72)</f>
        <v>0.06726457399103139</v>
      </c>
      <c r="K72" s="187">
        <f>IF('Open Int.'!E72=0,0,'Open Int.'!H72/'Open Int.'!E72)</f>
        <v>0.06400602409638555</v>
      </c>
    </row>
    <row r="73" spans="1:11" ht="15">
      <c r="A73" s="201" t="s">
        <v>290</v>
      </c>
      <c r="B73" s="287">
        <f>Margins!B73</f>
        <v>1400</v>
      </c>
      <c r="C73" s="287">
        <f>Volume!J73</f>
        <v>95.85</v>
      </c>
      <c r="D73" s="182">
        <f>Volume!M73</f>
        <v>-0.15625000000000594</v>
      </c>
      <c r="E73" s="175">
        <f>Volume!C73*100</f>
        <v>-26</v>
      </c>
      <c r="F73" s="347">
        <f>'Open Int.'!D73*100</f>
        <v>0</v>
      </c>
      <c r="G73" s="176">
        <f>'Open Int.'!R73</f>
        <v>88.5654</v>
      </c>
      <c r="H73" s="176">
        <f>'Open Int.'!Z73</f>
        <v>0.22427999999999315</v>
      </c>
      <c r="I73" s="171">
        <f>'Open Int.'!O73</f>
        <v>0.8839393939393939</v>
      </c>
      <c r="J73" s="185">
        <f>IF(Volume!D73=0,0,Volume!F73/Volume!D73)</f>
        <v>0.2222222222222222</v>
      </c>
      <c r="K73" s="187">
        <f>IF('Open Int.'!E73=0,0,'Open Int.'!H73/'Open Int.'!E73)</f>
        <v>0.09846827133479212</v>
      </c>
    </row>
    <row r="74" spans="1:11" ht="15">
      <c r="A74" s="201" t="s">
        <v>197</v>
      </c>
      <c r="B74" s="287">
        <f>Margins!B74</f>
        <v>650</v>
      </c>
      <c r="C74" s="287">
        <f>Volume!J74</f>
        <v>339.9</v>
      </c>
      <c r="D74" s="182">
        <f>Volume!M74</f>
        <v>1.8884892086330798</v>
      </c>
      <c r="E74" s="175">
        <f>Volume!C74*100</f>
        <v>100</v>
      </c>
      <c r="F74" s="347">
        <f>'Open Int.'!D74*100</f>
        <v>-1</v>
      </c>
      <c r="G74" s="176">
        <f>'Open Int.'!R74</f>
        <v>141.221652</v>
      </c>
      <c r="H74" s="176">
        <f>'Open Int.'!Z74</f>
        <v>0.7743839999999977</v>
      </c>
      <c r="I74" s="171">
        <f>'Open Int.'!O74</f>
        <v>0.9447747183979975</v>
      </c>
      <c r="J74" s="185">
        <f>IF(Volume!D74=0,0,Volume!F74/Volume!D74)</f>
        <v>0</v>
      </c>
      <c r="K74" s="187">
        <f>IF('Open Int.'!E74=0,0,'Open Int.'!H74/'Open Int.'!E74)</f>
        <v>0.46153846153846156</v>
      </c>
    </row>
    <row r="75" spans="1:11" ht="15">
      <c r="A75" s="201" t="s">
        <v>4</v>
      </c>
      <c r="B75" s="287">
        <f>Margins!B75</f>
        <v>150</v>
      </c>
      <c r="C75" s="287">
        <f>Volume!J75</f>
        <v>1757.35</v>
      </c>
      <c r="D75" s="182">
        <f>Volume!M75</f>
        <v>-2.610213638504815</v>
      </c>
      <c r="E75" s="175">
        <f>Volume!C75*100</f>
        <v>-46</v>
      </c>
      <c r="F75" s="347">
        <f>'Open Int.'!D75*100</f>
        <v>2</v>
      </c>
      <c r="G75" s="176">
        <f>'Open Int.'!R75</f>
        <v>184.65355125</v>
      </c>
      <c r="H75" s="176">
        <f>'Open Int.'!Z75</f>
        <v>-0.45595199999999636</v>
      </c>
      <c r="I75" s="171">
        <f>'Open Int.'!O75</f>
        <v>0.9486081370449678</v>
      </c>
      <c r="J75" s="185">
        <f>IF(Volume!D75=0,0,Volume!F75/Volume!D75)</f>
        <v>0</v>
      </c>
      <c r="K75" s="187">
        <f>IF('Open Int.'!E75=0,0,'Open Int.'!H75/'Open Int.'!E75)</f>
        <v>0</v>
      </c>
    </row>
    <row r="76" spans="1:11" ht="15">
      <c r="A76" s="201" t="s">
        <v>79</v>
      </c>
      <c r="B76" s="287">
        <f>Margins!B76</f>
        <v>200</v>
      </c>
      <c r="C76" s="287">
        <f>Volume!J76</f>
        <v>1091.15</v>
      </c>
      <c r="D76" s="182">
        <f>Volume!M76</f>
        <v>-2.1082851119185393</v>
      </c>
      <c r="E76" s="175">
        <f>Volume!C76*100</f>
        <v>-1</v>
      </c>
      <c r="F76" s="347">
        <f>'Open Int.'!D76*100</f>
        <v>-5</v>
      </c>
      <c r="G76" s="176">
        <f>'Open Int.'!R76</f>
        <v>202.69202400000003</v>
      </c>
      <c r="H76" s="176">
        <f>'Open Int.'!Z76</f>
        <v>-15.065999999999974</v>
      </c>
      <c r="I76" s="171">
        <f>'Open Int.'!O76</f>
        <v>0.8276270456503014</v>
      </c>
      <c r="J76" s="185">
        <f>IF(Volume!D76=0,0,Volume!F76/Volume!D76)</f>
        <v>0</v>
      </c>
      <c r="K76" s="187">
        <f>IF('Open Int.'!E76=0,0,'Open Int.'!H76/'Open Int.'!E76)</f>
        <v>0</v>
      </c>
    </row>
    <row r="77" spans="1:11" ht="15">
      <c r="A77" s="201" t="s">
        <v>196</v>
      </c>
      <c r="B77" s="287">
        <f>Margins!B77</f>
        <v>400</v>
      </c>
      <c r="C77" s="287">
        <f>Volume!J77</f>
        <v>674.85</v>
      </c>
      <c r="D77" s="182">
        <f>Volume!M77</f>
        <v>-2.223993045494063</v>
      </c>
      <c r="E77" s="175">
        <f>Volume!C77*100</f>
        <v>-44</v>
      </c>
      <c r="F77" s="347">
        <f>'Open Int.'!D77*100</f>
        <v>-1</v>
      </c>
      <c r="G77" s="176">
        <f>'Open Int.'!R77</f>
        <v>140.77371</v>
      </c>
      <c r="H77" s="176">
        <f>'Open Int.'!Z77</f>
        <v>-4.223506000000015</v>
      </c>
      <c r="I77" s="171">
        <f>'Open Int.'!O77</f>
        <v>0.9409395973154362</v>
      </c>
      <c r="J77" s="185">
        <f>IF(Volume!D77=0,0,Volume!F77/Volume!D77)</f>
        <v>0</v>
      </c>
      <c r="K77" s="187">
        <f>IF('Open Int.'!E77=0,0,'Open Int.'!H77/'Open Int.'!E77)</f>
        <v>0</v>
      </c>
    </row>
    <row r="78" spans="1:11" ht="15">
      <c r="A78" s="201" t="s">
        <v>5</v>
      </c>
      <c r="B78" s="287">
        <f>Margins!B78</f>
        <v>1595</v>
      </c>
      <c r="C78" s="287">
        <f>Volume!J78</f>
        <v>143.7</v>
      </c>
      <c r="D78" s="182">
        <f>Volume!M78</f>
        <v>-0.691085003455425</v>
      </c>
      <c r="E78" s="175">
        <f>Volume!C78*100</f>
        <v>-61</v>
      </c>
      <c r="F78" s="347">
        <f>'Open Int.'!D78*100</f>
        <v>0</v>
      </c>
      <c r="G78" s="176">
        <f>'Open Int.'!R78</f>
        <v>453.7272894</v>
      </c>
      <c r="H78" s="176">
        <f>'Open Int.'!Z78</f>
        <v>-0.5494615499999895</v>
      </c>
      <c r="I78" s="171">
        <f>'Open Int.'!O78</f>
        <v>0.6544251363911902</v>
      </c>
      <c r="J78" s="185">
        <f>IF(Volume!D78=0,0,Volume!F78/Volume!D78)</f>
        <v>0.031496062992125984</v>
      </c>
      <c r="K78" s="187">
        <f>IF('Open Int.'!E78=0,0,'Open Int.'!H78/'Open Int.'!E78)</f>
        <v>0.13979542133463224</v>
      </c>
    </row>
    <row r="79" spans="1:11" ht="15">
      <c r="A79" s="201" t="s">
        <v>198</v>
      </c>
      <c r="B79" s="287">
        <f>Margins!B79</f>
        <v>1000</v>
      </c>
      <c r="C79" s="287">
        <f>Volume!J79</f>
        <v>201.2</v>
      </c>
      <c r="D79" s="182">
        <f>Volume!M79</f>
        <v>1.33467640392847</v>
      </c>
      <c r="E79" s="175">
        <f>Volume!C79*100</f>
        <v>19</v>
      </c>
      <c r="F79" s="347">
        <f>'Open Int.'!D79*100</f>
        <v>2</v>
      </c>
      <c r="G79" s="176">
        <f>'Open Int.'!R79</f>
        <v>238.0196</v>
      </c>
      <c r="H79" s="176">
        <f>'Open Int.'!Z79</f>
        <v>6.569864999999993</v>
      </c>
      <c r="I79" s="171">
        <f>'Open Int.'!O79</f>
        <v>0.9105663567202029</v>
      </c>
      <c r="J79" s="185">
        <f>IF(Volume!D79=0,0,Volume!F79/Volume!D79)</f>
        <v>0.11495673671199011</v>
      </c>
      <c r="K79" s="187">
        <f>IF('Open Int.'!E79=0,0,'Open Int.'!H79/'Open Int.'!E79)</f>
        <v>0.13947590870667795</v>
      </c>
    </row>
    <row r="80" spans="1:11" ht="15">
      <c r="A80" s="201" t="s">
        <v>199</v>
      </c>
      <c r="B80" s="287">
        <f>Margins!B80</f>
        <v>1300</v>
      </c>
      <c r="C80" s="287">
        <f>Volume!J80</f>
        <v>287.45</v>
      </c>
      <c r="D80" s="182">
        <f>Volume!M80</f>
        <v>-3.943191311612368</v>
      </c>
      <c r="E80" s="175">
        <f>Volume!C80*100</f>
        <v>-8</v>
      </c>
      <c r="F80" s="347">
        <f>'Open Int.'!D80*100</f>
        <v>8</v>
      </c>
      <c r="G80" s="176">
        <f>'Open Int.'!R80</f>
        <v>119.5792</v>
      </c>
      <c r="H80" s="176">
        <f>'Open Int.'!Z80</f>
        <v>3.02731</v>
      </c>
      <c r="I80" s="171">
        <f>'Open Int.'!O80</f>
        <v>0.9325</v>
      </c>
      <c r="J80" s="185">
        <f>IF(Volume!D80=0,0,Volume!F80/Volume!D80)</f>
        <v>0.05263157894736842</v>
      </c>
      <c r="K80" s="187">
        <f>IF('Open Int.'!E80=0,0,'Open Int.'!H80/'Open Int.'!E80)</f>
        <v>0.2099125364431487</v>
      </c>
    </row>
    <row r="81" spans="1:11" ht="15">
      <c r="A81" s="201" t="s">
        <v>401</v>
      </c>
      <c r="B81" s="287">
        <f>Margins!B81</f>
        <v>250</v>
      </c>
      <c r="C81" s="287">
        <f>Volume!J81</f>
        <v>555.3</v>
      </c>
      <c r="D81" s="182">
        <f>Volume!M81</f>
        <v>-1.9164532367747105</v>
      </c>
      <c r="E81" s="175">
        <f>Volume!C81*100</f>
        <v>-25</v>
      </c>
      <c r="F81" s="347">
        <f>'Open Int.'!D81*100</f>
        <v>2</v>
      </c>
      <c r="G81" s="176">
        <f>'Open Int.'!R81</f>
        <v>9.689984999999998</v>
      </c>
      <c r="H81" s="176">
        <f>'Open Int.'!Z81</f>
        <v>-0.03364125000000229</v>
      </c>
      <c r="I81" s="171">
        <f>'Open Int.'!O81</f>
        <v>0.9656160458452722</v>
      </c>
      <c r="J81" s="185">
        <f>IF(Volume!D81=0,0,Volume!F81/Volume!D81)</f>
        <v>0</v>
      </c>
      <c r="K81" s="187">
        <f>IF('Open Int.'!E81=0,0,'Open Int.'!H81/'Open Int.'!E81)</f>
        <v>0</v>
      </c>
    </row>
    <row r="82" spans="1:11" ht="15">
      <c r="A82" s="201" t="s">
        <v>422</v>
      </c>
      <c r="B82" s="287">
        <f>Margins!B82</f>
        <v>3750</v>
      </c>
      <c r="C82" s="287">
        <f>Volume!J82</f>
        <v>57.8</v>
      </c>
      <c r="D82" s="182">
        <f>Volume!M82</f>
        <v>0.8726003490401396</v>
      </c>
      <c r="E82" s="175">
        <f>Volume!C82*100</f>
        <v>-41</v>
      </c>
      <c r="F82" s="347">
        <f>'Open Int.'!D82*100</f>
        <v>0</v>
      </c>
      <c r="G82" s="176">
        <f>'Open Int.'!R82</f>
        <v>52.388475</v>
      </c>
      <c r="H82" s="176">
        <f>'Open Int.'!Z82</f>
        <v>0.4316999999999993</v>
      </c>
      <c r="I82" s="171">
        <f>'Open Int.'!O82</f>
        <v>0.7964418700868846</v>
      </c>
      <c r="J82" s="185">
        <f>IF(Volume!D82=0,0,Volume!F82/Volume!D82)</f>
        <v>0.02857142857142857</v>
      </c>
      <c r="K82" s="187">
        <f>IF('Open Int.'!E82=0,0,'Open Int.'!H82/'Open Int.'!E82)</f>
        <v>0.10047846889952153</v>
      </c>
    </row>
    <row r="83" spans="1:11" ht="15">
      <c r="A83" s="201" t="s">
        <v>43</v>
      </c>
      <c r="B83" s="287">
        <f>Margins!B83</f>
        <v>150</v>
      </c>
      <c r="C83" s="287">
        <f>Volume!J83</f>
        <v>2201.8</v>
      </c>
      <c r="D83" s="182">
        <f>Volume!M83</f>
        <v>-1.100480618065849</v>
      </c>
      <c r="E83" s="175">
        <f>Volume!C83*100</f>
        <v>-5</v>
      </c>
      <c r="F83" s="347">
        <f>'Open Int.'!D83*100</f>
        <v>7.000000000000001</v>
      </c>
      <c r="G83" s="176">
        <f>'Open Int.'!R83</f>
        <v>136.599672</v>
      </c>
      <c r="H83" s="176">
        <f>'Open Int.'!Z83</f>
        <v>7.964057999999994</v>
      </c>
      <c r="I83" s="171">
        <f>'Open Int.'!O83</f>
        <v>0.8418762088974855</v>
      </c>
      <c r="J83" s="185">
        <f>IF(Volume!D83=0,0,Volume!F83/Volume!D83)</f>
        <v>0</v>
      </c>
      <c r="K83" s="187">
        <f>IF('Open Int.'!E83=0,0,'Open Int.'!H83/'Open Int.'!E83)</f>
        <v>0</v>
      </c>
    </row>
    <row r="84" spans="1:11" ht="15">
      <c r="A84" s="201" t="s">
        <v>200</v>
      </c>
      <c r="B84" s="287">
        <f>Margins!B84</f>
        <v>350</v>
      </c>
      <c r="C84" s="287">
        <f>Volume!J84</f>
        <v>911.3</v>
      </c>
      <c r="D84" s="182">
        <f>Volume!M84</f>
        <v>-0.7136242305387664</v>
      </c>
      <c r="E84" s="175">
        <f>Volume!C84*100</f>
        <v>3</v>
      </c>
      <c r="F84" s="347">
        <f>'Open Int.'!D84*100</f>
        <v>-1</v>
      </c>
      <c r="G84" s="176">
        <f>'Open Int.'!R84</f>
        <v>761.02663</v>
      </c>
      <c r="H84" s="176">
        <f>'Open Int.'!Z84</f>
        <v>-8.13625925000008</v>
      </c>
      <c r="I84" s="171">
        <f>'Open Int.'!O84</f>
        <v>0.8168901927912825</v>
      </c>
      <c r="J84" s="185">
        <f>IF(Volume!D84=0,0,Volume!F84/Volume!D84)</f>
        <v>0.7142857142857143</v>
      </c>
      <c r="K84" s="187">
        <f>IF('Open Int.'!E84=0,0,'Open Int.'!H84/'Open Int.'!E84)</f>
        <v>0.3080375356997144</v>
      </c>
    </row>
    <row r="85" spans="1:11" ht="15">
      <c r="A85" s="201" t="s">
        <v>141</v>
      </c>
      <c r="B85" s="287">
        <f>Margins!B85</f>
        <v>2400</v>
      </c>
      <c r="C85" s="287">
        <f>Volume!J85</f>
        <v>96.85</v>
      </c>
      <c r="D85" s="182">
        <f>Volume!M85</f>
        <v>-3.3433133732535016</v>
      </c>
      <c r="E85" s="175">
        <f>Volume!C85*100</f>
        <v>13</v>
      </c>
      <c r="F85" s="347">
        <f>'Open Int.'!D85*100</f>
        <v>3</v>
      </c>
      <c r="G85" s="176">
        <f>'Open Int.'!R85</f>
        <v>556.391628</v>
      </c>
      <c r="H85" s="176">
        <f>'Open Int.'!Z85</f>
        <v>-0.7524359999999888</v>
      </c>
      <c r="I85" s="171">
        <f>'Open Int.'!O85</f>
        <v>0.8634331787609141</v>
      </c>
      <c r="J85" s="185">
        <f>IF(Volume!D85=0,0,Volume!F85/Volume!D85)</f>
        <v>0.2780358327803583</v>
      </c>
      <c r="K85" s="187">
        <f>IF('Open Int.'!E85=0,0,'Open Int.'!H85/'Open Int.'!E85)</f>
        <v>0.2969831849653808</v>
      </c>
    </row>
    <row r="86" spans="1:11" ht="15">
      <c r="A86" s="201" t="s">
        <v>398</v>
      </c>
      <c r="B86" s="287">
        <f>Margins!B86</f>
        <v>2700</v>
      </c>
      <c r="C86" s="287">
        <f>Volume!J86</f>
        <v>121</v>
      </c>
      <c r="D86" s="182">
        <f>Volume!M86</f>
        <v>1.851851851851854</v>
      </c>
      <c r="E86" s="175">
        <f>Volume!C86*100</f>
        <v>-10</v>
      </c>
      <c r="F86" s="347">
        <f>'Open Int.'!D86*100</f>
        <v>2</v>
      </c>
      <c r="G86" s="176">
        <f>'Open Int.'!R86</f>
        <v>548.72532</v>
      </c>
      <c r="H86" s="176">
        <f>'Open Int.'!Z86</f>
        <v>14.114628000000039</v>
      </c>
      <c r="I86" s="171">
        <f>'Open Int.'!O86</f>
        <v>0.8464515360800191</v>
      </c>
      <c r="J86" s="185">
        <f>IF(Volume!D86=0,0,Volume!F86/Volume!D86)</f>
        <v>0.07632556568726781</v>
      </c>
      <c r="K86" s="187">
        <f>IF('Open Int.'!E86=0,0,'Open Int.'!H86/'Open Int.'!E86)</f>
        <v>0.09667673716012085</v>
      </c>
    </row>
    <row r="87" spans="1:11" ht="15">
      <c r="A87" s="201" t="s">
        <v>184</v>
      </c>
      <c r="B87" s="287">
        <f>Margins!B87</f>
        <v>2950</v>
      </c>
      <c r="C87" s="287">
        <f>Volume!J87</f>
        <v>113.35</v>
      </c>
      <c r="D87" s="182">
        <f>Volume!M87</f>
        <v>-1.520417028670721</v>
      </c>
      <c r="E87" s="175">
        <f>Volume!C87*100</f>
        <v>-16</v>
      </c>
      <c r="F87" s="347">
        <f>'Open Int.'!D87*100</f>
        <v>-1</v>
      </c>
      <c r="G87" s="176">
        <f>'Open Int.'!R87</f>
        <v>216.2117245</v>
      </c>
      <c r="H87" s="176">
        <f>'Open Int.'!Z87</f>
        <v>-6.767476999999985</v>
      </c>
      <c r="I87" s="171">
        <f>'Open Int.'!O87</f>
        <v>0.8212186823383854</v>
      </c>
      <c r="J87" s="185">
        <f>IF(Volume!D87=0,0,Volume!F87/Volume!D87)</f>
        <v>0.5357142857142857</v>
      </c>
      <c r="K87" s="187">
        <f>IF('Open Int.'!E87=0,0,'Open Int.'!H87/'Open Int.'!E87)</f>
        <v>0.3522895125553914</v>
      </c>
    </row>
    <row r="88" spans="1:11" ht="15">
      <c r="A88" s="201" t="s">
        <v>175</v>
      </c>
      <c r="B88" s="287">
        <f>Margins!B88</f>
        <v>7875</v>
      </c>
      <c r="C88" s="287">
        <f>Volume!J88</f>
        <v>47.15</v>
      </c>
      <c r="D88" s="182">
        <f>Volume!M88</f>
        <v>0.5330490405117271</v>
      </c>
      <c r="E88" s="175">
        <f>Volume!C88*100</f>
        <v>-16</v>
      </c>
      <c r="F88" s="347">
        <f>'Open Int.'!D88*100</f>
        <v>-2</v>
      </c>
      <c r="G88" s="176">
        <f>'Open Int.'!R88</f>
        <v>506.53598625</v>
      </c>
      <c r="H88" s="176">
        <f>'Open Int.'!Z88</f>
        <v>-9.133031249999988</v>
      </c>
      <c r="I88" s="171">
        <f>'Open Int.'!O88</f>
        <v>0.9569711186043102</v>
      </c>
      <c r="J88" s="185">
        <f>IF(Volume!D88=0,0,Volume!F88/Volume!D88)</f>
        <v>0.3238095238095238</v>
      </c>
      <c r="K88" s="187">
        <f>IF('Open Int.'!E88=0,0,'Open Int.'!H88/'Open Int.'!E88)</f>
        <v>0.4801092043681747</v>
      </c>
    </row>
    <row r="89" spans="1:11" ht="15">
      <c r="A89" s="201" t="s">
        <v>142</v>
      </c>
      <c r="B89" s="287">
        <f>Margins!B89</f>
        <v>1750</v>
      </c>
      <c r="C89" s="287">
        <f>Volume!J89</f>
        <v>143.55</v>
      </c>
      <c r="D89" s="182">
        <f>Volume!M89</f>
        <v>-1.068228807718803</v>
      </c>
      <c r="E89" s="175">
        <f>Volume!C89*100</f>
        <v>-59</v>
      </c>
      <c r="F89" s="347">
        <f>'Open Int.'!D89*100</f>
        <v>-1</v>
      </c>
      <c r="G89" s="176">
        <f>'Open Int.'!R89</f>
        <v>129.9773475</v>
      </c>
      <c r="H89" s="176">
        <f>'Open Int.'!Z89</f>
        <v>-2.1652224999999987</v>
      </c>
      <c r="I89" s="171">
        <f>'Open Int.'!O89</f>
        <v>0.8376497873985311</v>
      </c>
      <c r="J89" s="185">
        <f>IF(Volume!D89=0,0,Volume!F89/Volume!D89)</f>
        <v>0</v>
      </c>
      <c r="K89" s="187">
        <f>IF('Open Int.'!E89=0,0,'Open Int.'!H89/'Open Int.'!E89)</f>
        <v>0.006993006993006993</v>
      </c>
    </row>
    <row r="90" spans="1:11" ht="15">
      <c r="A90" s="201" t="s">
        <v>176</v>
      </c>
      <c r="B90" s="287">
        <f>Margins!B90</f>
        <v>1450</v>
      </c>
      <c r="C90" s="287">
        <f>Volume!J90</f>
        <v>190.4</v>
      </c>
      <c r="D90" s="182">
        <f>Volume!M90</f>
        <v>0.981172102890477</v>
      </c>
      <c r="E90" s="175">
        <f>Volume!C90*100</f>
        <v>41</v>
      </c>
      <c r="F90" s="347">
        <f>'Open Int.'!D90*100</f>
        <v>-7.000000000000001</v>
      </c>
      <c r="G90" s="176">
        <f>'Open Int.'!R90</f>
        <v>242.204984</v>
      </c>
      <c r="H90" s="176">
        <f>'Open Int.'!Z90</f>
        <v>-12.109370500000011</v>
      </c>
      <c r="I90" s="171">
        <f>'Open Int.'!O90</f>
        <v>0.9178160264447738</v>
      </c>
      <c r="J90" s="185">
        <f>IF(Volume!D90=0,0,Volume!F90/Volume!D90)</f>
        <v>0.17391304347826086</v>
      </c>
      <c r="K90" s="187">
        <f>IF('Open Int.'!E90=0,0,'Open Int.'!H90/'Open Int.'!E90)</f>
        <v>0.19514472455648926</v>
      </c>
    </row>
    <row r="91" spans="1:11" ht="15">
      <c r="A91" s="201" t="s">
        <v>423</v>
      </c>
      <c r="B91" s="287">
        <f>Margins!B91</f>
        <v>500</v>
      </c>
      <c r="C91" s="287">
        <f>Volume!J91</f>
        <v>436.9</v>
      </c>
      <c r="D91" s="182">
        <f>Volume!M91</f>
        <v>3.494018713727348</v>
      </c>
      <c r="E91" s="175">
        <f>Volume!C91*100</f>
        <v>11</v>
      </c>
      <c r="F91" s="347">
        <f>'Open Int.'!D91*100</f>
        <v>8</v>
      </c>
      <c r="G91" s="176">
        <f>'Open Int.'!R91</f>
        <v>14.63615</v>
      </c>
      <c r="H91" s="176">
        <f>'Open Int.'!Z91</f>
        <v>1.5706075000000013</v>
      </c>
      <c r="I91" s="171">
        <f>'Open Int.'!O91</f>
        <v>0.926865671641791</v>
      </c>
      <c r="J91" s="185">
        <f>IF(Volume!D91=0,0,Volume!F91/Volume!D91)</f>
        <v>0</v>
      </c>
      <c r="K91" s="187">
        <f>IF('Open Int.'!E91=0,0,'Open Int.'!H91/'Open Int.'!E91)</f>
        <v>0</v>
      </c>
    </row>
    <row r="92" spans="1:11" ht="15">
      <c r="A92" s="201" t="s">
        <v>397</v>
      </c>
      <c r="B92" s="287">
        <f>Margins!B92</f>
        <v>2200</v>
      </c>
      <c r="C92" s="287">
        <f>Volume!J92</f>
        <v>125.5</v>
      </c>
      <c r="D92" s="182">
        <f>Volume!M92</f>
        <v>-2.562111801242245</v>
      </c>
      <c r="E92" s="175">
        <f>Volume!C92*100</f>
        <v>28.000000000000004</v>
      </c>
      <c r="F92" s="347">
        <f>'Open Int.'!D92*100</f>
        <v>-2</v>
      </c>
      <c r="G92" s="176">
        <f>'Open Int.'!R92</f>
        <v>18.94046</v>
      </c>
      <c r="H92" s="176">
        <f>'Open Int.'!Z92</f>
        <v>-0.9797480000000007</v>
      </c>
      <c r="I92" s="171">
        <f>'Open Int.'!O92</f>
        <v>0.8702623906705539</v>
      </c>
      <c r="J92" s="185">
        <f>IF(Volume!D92=0,0,Volume!F92/Volume!D92)</f>
        <v>0</v>
      </c>
      <c r="K92" s="187">
        <f>IF('Open Int.'!E92=0,0,'Open Int.'!H92/'Open Int.'!E92)</f>
        <v>0</v>
      </c>
    </row>
    <row r="93" spans="1:11" ht="15">
      <c r="A93" s="201" t="s">
        <v>167</v>
      </c>
      <c r="B93" s="287">
        <f>Margins!B93</f>
        <v>3850</v>
      </c>
      <c r="C93" s="287">
        <f>Volume!J93</f>
        <v>49.7</v>
      </c>
      <c r="D93" s="182">
        <f>Volume!M93</f>
        <v>2.158273381294973</v>
      </c>
      <c r="E93" s="175">
        <f>Volume!C93*100</f>
        <v>16</v>
      </c>
      <c r="F93" s="347">
        <f>'Open Int.'!D93*100</f>
        <v>1</v>
      </c>
      <c r="G93" s="176">
        <f>'Open Int.'!R93</f>
        <v>70.7785155</v>
      </c>
      <c r="H93" s="176">
        <f>'Open Int.'!Z93</f>
        <v>2.3381820000000033</v>
      </c>
      <c r="I93" s="171">
        <f>'Open Int.'!O93</f>
        <v>0.8745606920789403</v>
      </c>
      <c r="J93" s="185">
        <f>IF(Volume!D93=0,0,Volume!F93/Volume!D93)</f>
        <v>0</v>
      </c>
      <c r="K93" s="187">
        <f>IF('Open Int.'!E93=0,0,'Open Int.'!H93/'Open Int.'!E93)</f>
        <v>0.0367816091954023</v>
      </c>
    </row>
    <row r="94" spans="1:11" ht="15">
      <c r="A94" s="201" t="s">
        <v>201</v>
      </c>
      <c r="B94" s="287">
        <f>Margins!B94</f>
        <v>100</v>
      </c>
      <c r="C94" s="287">
        <f>Volume!J94</f>
        <v>1937</v>
      </c>
      <c r="D94" s="182">
        <f>Volume!M94</f>
        <v>0.5841879787095936</v>
      </c>
      <c r="E94" s="175">
        <f>Volume!C94*100</f>
        <v>33</v>
      </c>
      <c r="F94" s="347">
        <f>'Open Int.'!D94*100</f>
        <v>2</v>
      </c>
      <c r="G94" s="176">
        <f>'Open Int.'!R94</f>
        <v>1758.91222</v>
      </c>
      <c r="H94" s="176">
        <f>'Open Int.'!Z94</f>
        <v>55.56708749999984</v>
      </c>
      <c r="I94" s="171">
        <f>'Open Int.'!O94</f>
        <v>0.7763473779265687</v>
      </c>
      <c r="J94" s="185">
        <f>IF(Volume!D94=0,0,Volume!F94/Volume!D94)</f>
        <v>0.08851566046300499</v>
      </c>
      <c r="K94" s="187">
        <f>IF('Open Int.'!E94=0,0,'Open Int.'!H94/'Open Int.'!E94)</f>
        <v>0.1501708567244325</v>
      </c>
    </row>
    <row r="95" spans="1:11" ht="15">
      <c r="A95" s="201" t="s">
        <v>143</v>
      </c>
      <c r="B95" s="287">
        <f>Margins!B95</f>
        <v>2950</v>
      </c>
      <c r="C95" s="287">
        <f>Volume!J95</f>
        <v>111.95</v>
      </c>
      <c r="D95" s="182">
        <f>Volume!M95</f>
        <v>-4.397950469684023</v>
      </c>
      <c r="E95" s="175">
        <f>Volume!C95*100</f>
        <v>27</v>
      </c>
      <c r="F95" s="347">
        <f>'Open Int.'!D95*100</f>
        <v>11</v>
      </c>
      <c r="G95" s="176">
        <f>'Open Int.'!R95</f>
        <v>24.967089</v>
      </c>
      <c r="H95" s="176">
        <f>'Open Int.'!Z95</f>
        <v>1.3386510000000023</v>
      </c>
      <c r="I95" s="171">
        <f>'Open Int.'!O95</f>
        <v>0.8809523809523809</v>
      </c>
      <c r="J95" s="185">
        <f>IF(Volume!D95=0,0,Volume!F95/Volume!D95)</f>
        <v>0</v>
      </c>
      <c r="K95" s="187">
        <f>IF('Open Int.'!E95=0,0,'Open Int.'!H95/'Open Int.'!E95)</f>
        <v>0</v>
      </c>
    </row>
    <row r="96" spans="1:11" ht="15">
      <c r="A96" s="201" t="s">
        <v>90</v>
      </c>
      <c r="B96" s="287">
        <f>Margins!B96</f>
        <v>600</v>
      </c>
      <c r="C96" s="287">
        <f>Volume!J96</f>
        <v>481.9</v>
      </c>
      <c r="D96" s="182">
        <f>Volume!M96</f>
        <v>-4.109043876231228</v>
      </c>
      <c r="E96" s="175">
        <f>Volume!C96*100</f>
        <v>-56.99999999999999</v>
      </c>
      <c r="F96" s="347">
        <f>'Open Int.'!D96*100</f>
        <v>3</v>
      </c>
      <c r="G96" s="176">
        <f>'Open Int.'!R96</f>
        <v>89.084034</v>
      </c>
      <c r="H96" s="176">
        <f>'Open Int.'!Z96</f>
        <v>-0.9528239999999926</v>
      </c>
      <c r="I96" s="171">
        <f>'Open Int.'!O96</f>
        <v>0.771502758844531</v>
      </c>
      <c r="J96" s="185">
        <f>IF(Volume!D96=0,0,Volume!F96/Volume!D96)</f>
        <v>0</v>
      </c>
      <c r="K96" s="187">
        <f>IF('Open Int.'!E96=0,0,'Open Int.'!H96/'Open Int.'!E96)</f>
        <v>0</v>
      </c>
    </row>
    <row r="97" spans="1:11" ht="15">
      <c r="A97" s="201" t="s">
        <v>35</v>
      </c>
      <c r="B97" s="287">
        <f>Margins!B97</f>
        <v>1100</v>
      </c>
      <c r="C97" s="287">
        <f>Volume!J97</f>
        <v>342.7</v>
      </c>
      <c r="D97" s="182">
        <f>Volume!M97</f>
        <v>-1.5512783682849853</v>
      </c>
      <c r="E97" s="175">
        <f>Volume!C97*100</f>
        <v>13</v>
      </c>
      <c r="F97" s="347">
        <f>'Open Int.'!D97*100</f>
        <v>1</v>
      </c>
      <c r="G97" s="176">
        <f>'Open Int.'!R97</f>
        <v>77.65582</v>
      </c>
      <c r="H97" s="176">
        <f>'Open Int.'!Z97</f>
        <v>-0.8790209999999945</v>
      </c>
      <c r="I97" s="171">
        <f>'Open Int.'!O97</f>
        <v>0.9718446601941747</v>
      </c>
      <c r="J97" s="185">
        <f>IF(Volume!D97=0,0,Volume!F97/Volume!D97)</f>
        <v>0</v>
      </c>
      <c r="K97" s="187">
        <f>IF('Open Int.'!E97=0,0,'Open Int.'!H97/'Open Int.'!E97)</f>
        <v>0.06521739130434782</v>
      </c>
    </row>
    <row r="98" spans="1:11" ht="15">
      <c r="A98" s="201" t="s">
        <v>6</v>
      </c>
      <c r="B98" s="287">
        <f>Margins!B98</f>
        <v>2250</v>
      </c>
      <c r="C98" s="287">
        <f>Volume!J98</f>
        <v>166.1</v>
      </c>
      <c r="D98" s="182">
        <f>Volume!M98</f>
        <v>-0.09022556390977786</v>
      </c>
      <c r="E98" s="175">
        <f>Volume!C98*100</f>
        <v>-14.000000000000002</v>
      </c>
      <c r="F98" s="347">
        <f>'Open Int.'!D98*100</f>
        <v>-1</v>
      </c>
      <c r="G98" s="176">
        <f>'Open Int.'!R98</f>
        <v>221.2452</v>
      </c>
      <c r="H98" s="176">
        <f>'Open Int.'!Z98</f>
        <v>0.24907500000000482</v>
      </c>
      <c r="I98" s="171">
        <f>'Open Int.'!O98</f>
        <v>0.9202702702702703</v>
      </c>
      <c r="J98" s="185">
        <f>IF(Volume!D98=0,0,Volume!F98/Volume!D98)</f>
        <v>0.16417910447761194</v>
      </c>
      <c r="K98" s="187">
        <f>IF('Open Int.'!E98=0,0,'Open Int.'!H98/'Open Int.'!E98)</f>
        <v>0.15247252747252749</v>
      </c>
    </row>
    <row r="99" spans="1:11" ht="15">
      <c r="A99" s="201" t="s">
        <v>177</v>
      </c>
      <c r="B99" s="287">
        <f>Margins!B99</f>
        <v>500</v>
      </c>
      <c r="C99" s="287">
        <f>Volume!J99</f>
        <v>333.6</v>
      </c>
      <c r="D99" s="182">
        <f>Volume!M99</f>
        <v>-0.38817557479843373</v>
      </c>
      <c r="E99" s="175">
        <f>Volume!C99*100</f>
        <v>-38</v>
      </c>
      <c r="F99" s="347">
        <f>'Open Int.'!D99*100</f>
        <v>0</v>
      </c>
      <c r="G99" s="176">
        <f>'Open Int.'!R99</f>
        <v>184.04712000000004</v>
      </c>
      <c r="H99" s="176">
        <f>'Open Int.'!Z99</f>
        <v>-0.7674449999999524</v>
      </c>
      <c r="I99" s="171">
        <f>'Open Int.'!O99</f>
        <v>0.940547398948704</v>
      </c>
      <c r="J99" s="185">
        <f>IF(Volume!D99=0,0,Volume!F99/Volume!D99)</f>
        <v>0.15730337078651685</v>
      </c>
      <c r="K99" s="187">
        <f>IF('Open Int.'!E99=0,0,'Open Int.'!H99/'Open Int.'!E99)</f>
        <v>0.12755905511811025</v>
      </c>
    </row>
    <row r="100" spans="1:11" ht="15">
      <c r="A100" s="201" t="s">
        <v>168</v>
      </c>
      <c r="B100" s="287">
        <f>Margins!B100</f>
        <v>300</v>
      </c>
      <c r="C100" s="287">
        <f>Volume!J100</f>
        <v>677.35</v>
      </c>
      <c r="D100" s="182">
        <f>Volume!M100</f>
        <v>-0.7036575533240423</v>
      </c>
      <c r="E100" s="175">
        <f>Volume!C100*100</f>
        <v>161</v>
      </c>
      <c r="F100" s="347">
        <f>'Open Int.'!D100*100</f>
        <v>2</v>
      </c>
      <c r="G100" s="176">
        <f>'Open Int.'!R100</f>
        <v>16.7644125</v>
      </c>
      <c r="H100" s="176">
        <f>'Open Int.'!Z100</f>
        <v>0.22909649999999715</v>
      </c>
      <c r="I100" s="171">
        <f>'Open Int.'!O100</f>
        <v>0.8096969696969697</v>
      </c>
      <c r="J100" s="185">
        <f>IF(Volume!D100=0,0,Volume!F100/Volume!D100)</f>
        <v>0</v>
      </c>
      <c r="K100" s="187">
        <f>IF('Open Int.'!E100=0,0,'Open Int.'!H100/'Open Int.'!E100)</f>
        <v>0</v>
      </c>
    </row>
    <row r="101" spans="1:11" ht="15">
      <c r="A101" s="201" t="s">
        <v>132</v>
      </c>
      <c r="B101" s="287">
        <f>Margins!B101</f>
        <v>400</v>
      </c>
      <c r="C101" s="287">
        <f>Volume!J101</f>
        <v>721.55</v>
      </c>
      <c r="D101" s="182">
        <f>Volume!M101</f>
        <v>-0.0069290465632023575</v>
      </c>
      <c r="E101" s="175">
        <f>Volume!C101*100</f>
        <v>-6</v>
      </c>
      <c r="F101" s="347">
        <f>'Open Int.'!D101*100</f>
        <v>-3</v>
      </c>
      <c r="G101" s="176">
        <f>'Open Int.'!R101</f>
        <v>127.223696</v>
      </c>
      <c r="H101" s="176">
        <f>'Open Int.'!Z101</f>
        <v>-3.7034080000000102</v>
      </c>
      <c r="I101" s="171">
        <f>'Open Int.'!O101</f>
        <v>0.9262704174228675</v>
      </c>
      <c r="J101" s="185">
        <f>IF(Volume!D101=0,0,Volume!F101/Volume!D101)</f>
        <v>0</v>
      </c>
      <c r="K101" s="187">
        <f>IF('Open Int.'!E101=0,0,'Open Int.'!H101/'Open Int.'!E101)</f>
        <v>0.03333333333333333</v>
      </c>
    </row>
    <row r="102" spans="1:11" ht="15">
      <c r="A102" s="201" t="s">
        <v>144</v>
      </c>
      <c r="B102" s="287">
        <f>Margins!B102</f>
        <v>125</v>
      </c>
      <c r="C102" s="287">
        <f>Volume!J102</f>
        <v>3146.35</v>
      </c>
      <c r="D102" s="182">
        <f>Volume!M102</f>
        <v>0.8671817394928262</v>
      </c>
      <c r="E102" s="175">
        <f>Volume!C102*100</f>
        <v>229.99999999999997</v>
      </c>
      <c r="F102" s="347">
        <f>'Open Int.'!D102*100</f>
        <v>0</v>
      </c>
      <c r="G102" s="176">
        <f>'Open Int.'!R102</f>
        <v>62.612365</v>
      </c>
      <c r="H102" s="176">
        <f>'Open Int.'!Z102</f>
        <v>0.4993037499999957</v>
      </c>
      <c r="I102" s="171">
        <f>'Open Int.'!O102</f>
        <v>0.6187185929648241</v>
      </c>
      <c r="J102" s="185">
        <f>IF(Volume!D102=0,0,Volume!F102/Volume!D102)</f>
        <v>0</v>
      </c>
      <c r="K102" s="187">
        <f>IF('Open Int.'!E102=0,0,'Open Int.'!H102/'Open Int.'!E102)</f>
        <v>0</v>
      </c>
    </row>
    <row r="103" spans="1:11" ht="15">
      <c r="A103" s="201" t="s">
        <v>291</v>
      </c>
      <c r="B103" s="287">
        <f>Margins!B103</f>
        <v>300</v>
      </c>
      <c r="C103" s="287">
        <f>Volume!J103</f>
        <v>650.85</v>
      </c>
      <c r="D103" s="182">
        <f>Volume!M103</f>
        <v>2.022102045614856</v>
      </c>
      <c r="E103" s="175">
        <f>Volume!C103*100</f>
        <v>72</v>
      </c>
      <c r="F103" s="347">
        <f>'Open Int.'!D103*100</f>
        <v>-3</v>
      </c>
      <c r="G103" s="176">
        <f>'Open Int.'!R103</f>
        <v>75.2708025</v>
      </c>
      <c r="H103" s="176">
        <f>'Open Int.'!Z103</f>
        <v>-0.7855964999999969</v>
      </c>
      <c r="I103" s="171">
        <f>'Open Int.'!O103</f>
        <v>0.8479896238651102</v>
      </c>
      <c r="J103" s="185">
        <f>IF(Volume!D103=0,0,Volume!F103/Volume!D103)</f>
        <v>0</v>
      </c>
      <c r="K103" s="187">
        <f>IF('Open Int.'!E103=0,0,'Open Int.'!H103/'Open Int.'!E103)</f>
        <v>0</v>
      </c>
    </row>
    <row r="104" spans="1:11" ht="15">
      <c r="A104" s="201" t="s">
        <v>133</v>
      </c>
      <c r="B104" s="287">
        <f>Margins!B104</f>
        <v>6250</v>
      </c>
      <c r="C104" s="287">
        <f>Volume!J104</f>
        <v>32.15</v>
      </c>
      <c r="D104" s="182">
        <f>Volume!M104</f>
        <v>2.388535031847134</v>
      </c>
      <c r="E104" s="175">
        <f>Volume!C104*100</f>
        <v>48</v>
      </c>
      <c r="F104" s="347">
        <f>'Open Int.'!D104*100</f>
        <v>1</v>
      </c>
      <c r="G104" s="176">
        <f>'Open Int.'!R104</f>
        <v>92.93359375</v>
      </c>
      <c r="H104" s="176">
        <f>'Open Int.'!Z104</f>
        <v>3.247343749999999</v>
      </c>
      <c r="I104" s="171">
        <f>'Open Int.'!O104</f>
        <v>0.8713513513513513</v>
      </c>
      <c r="J104" s="185">
        <f>IF(Volume!D104=0,0,Volume!F104/Volume!D104)</f>
        <v>0.0425531914893617</v>
      </c>
      <c r="K104" s="187">
        <f>IF('Open Int.'!E104=0,0,'Open Int.'!H104/'Open Int.'!E104)</f>
        <v>0.07779349363507779</v>
      </c>
    </row>
    <row r="105" spans="1:11" ht="15">
      <c r="A105" s="201" t="s">
        <v>169</v>
      </c>
      <c r="B105" s="287">
        <f>Margins!B105</f>
        <v>2000</v>
      </c>
      <c r="C105" s="287">
        <f>Volume!J105</f>
        <v>158.1</v>
      </c>
      <c r="D105" s="182">
        <f>Volume!M105</f>
        <v>-0.28382213812678464</v>
      </c>
      <c r="E105" s="175">
        <f>Volume!C105*100</f>
        <v>-81</v>
      </c>
      <c r="F105" s="347">
        <f>'Open Int.'!D105*100</f>
        <v>-1</v>
      </c>
      <c r="G105" s="176">
        <f>'Open Int.'!R105</f>
        <v>148.58238</v>
      </c>
      <c r="H105" s="176">
        <f>'Open Int.'!Z105</f>
        <v>-1.5010499999999922</v>
      </c>
      <c r="I105" s="171">
        <f>'Open Int.'!O105</f>
        <v>0.6222600553309214</v>
      </c>
      <c r="J105" s="185">
        <f>IF(Volume!D105=0,0,Volume!F105/Volume!D105)</f>
        <v>0</v>
      </c>
      <c r="K105" s="187">
        <f>IF('Open Int.'!E105=0,0,'Open Int.'!H105/'Open Int.'!E105)</f>
        <v>0.038461538461538464</v>
      </c>
    </row>
    <row r="106" spans="1:11" ht="15">
      <c r="A106" s="201" t="s">
        <v>292</v>
      </c>
      <c r="B106" s="287">
        <f>Margins!B106</f>
        <v>550</v>
      </c>
      <c r="C106" s="287">
        <f>Volume!J106</f>
        <v>614.4</v>
      </c>
      <c r="D106" s="182">
        <f>Volume!M106</f>
        <v>-1.0628019323671534</v>
      </c>
      <c r="E106" s="175">
        <f>Volume!C106*100</f>
        <v>-67</v>
      </c>
      <c r="F106" s="347">
        <f>'Open Int.'!D106*100</f>
        <v>-5</v>
      </c>
      <c r="G106" s="176">
        <f>'Open Int.'!R106</f>
        <v>200.251392</v>
      </c>
      <c r="H106" s="176">
        <f>'Open Int.'!Z106</f>
        <v>-11.987777999999992</v>
      </c>
      <c r="I106" s="171">
        <f>'Open Int.'!O106</f>
        <v>0.6252109348633142</v>
      </c>
      <c r="J106" s="185">
        <f>IF(Volume!D106=0,0,Volume!F106/Volume!D106)</f>
        <v>0</v>
      </c>
      <c r="K106" s="187">
        <f>IF('Open Int.'!E106=0,0,'Open Int.'!H106/'Open Int.'!E106)</f>
        <v>0.07692307692307693</v>
      </c>
    </row>
    <row r="107" spans="1:11" ht="15">
      <c r="A107" s="201" t="s">
        <v>424</v>
      </c>
      <c r="B107" s="287">
        <f>Margins!B107</f>
        <v>500</v>
      </c>
      <c r="C107" s="287">
        <f>Volume!J107</f>
        <v>403.55</v>
      </c>
      <c r="D107" s="182">
        <f>Volume!M107</f>
        <v>-4.5078088026502625</v>
      </c>
      <c r="E107" s="175">
        <f>Volume!C107*100</f>
        <v>-5</v>
      </c>
      <c r="F107" s="347">
        <f>'Open Int.'!D107*100</f>
        <v>7.000000000000001</v>
      </c>
      <c r="G107" s="176">
        <f>'Open Int.'!R107</f>
        <v>13.6198125</v>
      </c>
      <c r="H107" s="176">
        <f>'Open Int.'!Z107</f>
        <v>0.35017249999999933</v>
      </c>
      <c r="I107" s="171">
        <f>'Open Int.'!O107</f>
        <v>0.9555555555555556</v>
      </c>
      <c r="J107" s="185">
        <f>IF(Volume!D107=0,0,Volume!F107/Volume!D107)</f>
        <v>0</v>
      </c>
      <c r="K107" s="187">
        <f>IF('Open Int.'!E107=0,0,'Open Int.'!H107/'Open Int.'!E107)</f>
        <v>0</v>
      </c>
    </row>
    <row r="108" spans="1:11" ht="15">
      <c r="A108" s="201" t="s">
        <v>293</v>
      </c>
      <c r="B108" s="287">
        <f>Margins!B108</f>
        <v>550</v>
      </c>
      <c r="C108" s="287">
        <f>Volume!J108</f>
        <v>581.25</v>
      </c>
      <c r="D108" s="182">
        <f>Volume!M108</f>
        <v>-1.215159755268521</v>
      </c>
      <c r="E108" s="175">
        <f>Volume!C108*100</f>
        <v>5</v>
      </c>
      <c r="F108" s="347">
        <f>'Open Int.'!D108*100</f>
        <v>-6</v>
      </c>
      <c r="G108" s="176">
        <f>'Open Int.'!R108</f>
        <v>98.7195</v>
      </c>
      <c r="H108" s="176">
        <f>'Open Int.'!Z108</f>
        <v>-7.266050000000007</v>
      </c>
      <c r="I108" s="171">
        <f>'Open Int.'!O108</f>
        <v>0.9342616580310881</v>
      </c>
      <c r="J108" s="185">
        <f>IF(Volume!D108=0,0,Volume!F108/Volume!D108)</f>
        <v>0</v>
      </c>
      <c r="K108" s="187">
        <f>IF('Open Int.'!E108=0,0,'Open Int.'!H108/'Open Int.'!E108)</f>
        <v>0</v>
      </c>
    </row>
    <row r="109" spans="1:11" ht="15">
      <c r="A109" s="201" t="s">
        <v>178</v>
      </c>
      <c r="B109" s="287">
        <f>Margins!B109</f>
        <v>1250</v>
      </c>
      <c r="C109" s="287">
        <f>Volume!J109</f>
        <v>175.1</v>
      </c>
      <c r="D109" s="182">
        <f>Volume!M109</f>
        <v>0.057142857142853894</v>
      </c>
      <c r="E109" s="175">
        <f>Volume!C109*100</f>
        <v>-21</v>
      </c>
      <c r="F109" s="347">
        <f>'Open Int.'!D109*100</f>
        <v>-5</v>
      </c>
      <c r="G109" s="176">
        <f>'Open Int.'!R109</f>
        <v>54.8281875</v>
      </c>
      <c r="H109" s="176">
        <f>'Open Int.'!Z109</f>
        <v>-2.9655625000000043</v>
      </c>
      <c r="I109" s="171">
        <f>'Open Int.'!O109</f>
        <v>0.874251497005988</v>
      </c>
      <c r="J109" s="185">
        <f>IF(Volume!D109=0,0,Volume!F109/Volume!D109)</f>
        <v>0</v>
      </c>
      <c r="K109" s="187">
        <f>IF('Open Int.'!E109=0,0,'Open Int.'!H109/'Open Int.'!E109)</f>
        <v>0</v>
      </c>
    </row>
    <row r="110" spans="1:11" ht="15">
      <c r="A110" s="201" t="s">
        <v>145</v>
      </c>
      <c r="B110" s="287">
        <f>Margins!B110</f>
        <v>1700</v>
      </c>
      <c r="C110" s="287">
        <f>Volume!J110</f>
        <v>170.15</v>
      </c>
      <c r="D110" s="182">
        <f>Volume!M110</f>
        <v>-0.700320980449366</v>
      </c>
      <c r="E110" s="175">
        <f>Volume!C110*100</f>
        <v>-56.00000000000001</v>
      </c>
      <c r="F110" s="347">
        <f>'Open Int.'!D110*100</f>
        <v>-1</v>
      </c>
      <c r="G110" s="176">
        <f>'Open Int.'!R110</f>
        <v>35.2601845</v>
      </c>
      <c r="H110" s="176">
        <f>'Open Int.'!Z110</f>
        <v>-0.4817120000000017</v>
      </c>
      <c r="I110" s="171">
        <f>'Open Int.'!O110</f>
        <v>0.8900738310090238</v>
      </c>
      <c r="J110" s="185">
        <f>IF(Volume!D110=0,0,Volume!F110/Volume!D110)</f>
        <v>0</v>
      </c>
      <c r="K110" s="187">
        <f>IF('Open Int.'!E110=0,0,'Open Int.'!H110/'Open Int.'!E110)</f>
        <v>0.08695652173913043</v>
      </c>
    </row>
    <row r="111" spans="1:11" ht="15">
      <c r="A111" s="201" t="s">
        <v>272</v>
      </c>
      <c r="B111" s="287">
        <f>Margins!B111</f>
        <v>850</v>
      </c>
      <c r="C111" s="287">
        <f>Volume!J111</f>
        <v>158.95</v>
      </c>
      <c r="D111" s="182">
        <f>Volume!M111</f>
        <v>-0.5630278385986899</v>
      </c>
      <c r="E111" s="175">
        <f>Volume!C111*100</f>
        <v>-32</v>
      </c>
      <c r="F111" s="347">
        <f>'Open Int.'!D111*100</f>
        <v>-1</v>
      </c>
      <c r="G111" s="176">
        <f>'Open Int.'!R111</f>
        <v>66.4999115</v>
      </c>
      <c r="H111" s="176">
        <f>'Open Int.'!Z111</f>
        <v>-0.6754525000000058</v>
      </c>
      <c r="I111" s="171">
        <f>'Open Int.'!O111</f>
        <v>0.9106054449410809</v>
      </c>
      <c r="J111" s="185">
        <f>IF(Volume!D111=0,0,Volume!F111/Volume!D111)</f>
        <v>0</v>
      </c>
      <c r="K111" s="187">
        <f>IF('Open Int.'!E111=0,0,'Open Int.'!H111/'Open Int.'!E111)</f>
        <v>0.07608695652173914</v>
      </c>
    </row>
    <row r="112" spans="1:11" ht="15">
      <c r="A112" s="201" t="s">
        <v>210</v>
      </c>
      <c r="B112" s="287">
        <f>Margins!B112</f>
        <v>200</v>
      </c>
      <c r="C112" s="287">
        <f>Volume!J112</f>
        <v>1703.95</v>
      </c>
      <c r="D112" s="182">
        <f>Volume!M112</f>
        <v>-1.1543927835948524</v>
      </c>
      <c r="E112" s="175">
        <f>Volume!C112*100</f>
        <v>-51</v>
      </c>
      <c r="F112" s="347">
        <f>'Open Int.'!D112*100</f>
        <v>6</v>
      </c>
      <c r="G112" s="176">
        <f>'Open Int.'!R112</f>
        <v>302.110335</v>
      </c>
      <c r="H112" s="176">
        <f>'Open Int.'!Z112</f>
        <v>12.606966</v>
      </c>
      <c r="I112" s="171">
        <f>'Open Int.'!O112</f>
        <v>0.7529610829103215</v>
      </c>
      <c r="J112" s="185">
        <f>IF(Volume!D112=0,0,Volume!F112/Volume!D112)</f>
        <v>0</v>
      </c>
      <c r="K112" s="187">
        <f>IF('Open Int.'!E112=0,0,'Open Int.'!H112/'Open Int.'!E112)</f>
        <v>0.07142857142857142</v>
      </c>
    </row>
    <row r="113" spans="1:11" ht="15">
      <c r="A113" s="201" t="s">
        <v>294</v>
      </c>
      <c r="B113" s="287">
        <f>Margins!B113</f>
        <v>350</v>
      </c>
      <c r="C113" s="287">
        <f>Volume!J113</f>
        <v>698.6</v>
      </c>
      <c r="D113" s="182">
        <f>Volume!M113</f>
        <v>-1.3973182780522198</v>
      </c>
      <c r="E113" s="175">
        <f>Volume!C113*100</f>
        <v>-16</v>
      </c>
      <c r="F113" s="347">
        <f>'Open Int.'!D113*100</f>
        <v>8</v>
      </c>
      <c r="G113" s="176">
        <f>'Open Int.'!R113</f>
        <v>268.031862</v>
      </c>
      <c r="H113" s="176">
        <f>'Open Int.'!Z113</f>
        <v>16.733996999999988</v>
      </c>
      <c r="I113" s="171">
        <f>'Open Int.'!O113</f>
        <v>0.8151797117314359</v>
      </c>
      <c r="J113" s="185">
        <f>IF(Volume!D113=0,0,Volume!F113/Volume!D113)</f>
        <v>0</v>
      </c>
      <c r="K113" s="187">
        <f>IF('Open Int.'!E113=0,0,'Open Int.'!H113/'Open Int.'!E113)</f>
        <v>0</v>
      </c>
    </row>
    <row r="114" spans="1:11" ht="15">
      <c r="A114" s="201" t="s">
        <v>7</v>
      </c>
      <c r="B114" s="287">
        <f>Margins!B114</f>
        <v>312</v>
      </c>
      <c r="C114" s="287">
        <f>Volume!J114</f>
        <v>734.85</v>
      </c>
      <c r="D114" s="182">
        <f>Volume!M114</f>
        <v>-0.0747892303508233</v>
      </c>
      <c r="E114" s="175">
        <f>Volume!C114*100</f>
        <v>-7.000000000000001</v>
      </c>
      <c r="F114" s="347">
        <f>'Open Int.'!D114*100</f>
        <v>1</v>
      </c>
      <c r="G114" s="176">
        <f>'Open Int.'!R114</f>
        <v>212.26112856</v>
      </c>
      <c r="H114" s="176">
        <f>'Open Int.'!Z114</f>
        <v>2.2273586400000056</v>
      </c>
      <c r="I114" s="171">
        <f>'Open Int.'!O114</f>
        <v>0.8970620004320587</v>
      </c>
      <c r="J114" s="185">
        <f>IF(Volume!D114=0,0,Volume!F114/Volume!D114)</f>
        <v>0</v>
      </c>
      <c r="K114" s="187">
        <f>IF('Open Int.'!E114=0,0,'Open Int.'!H114/'Open Int.'!E114)</f>
        <v>0.05592105263157895</v>
      </c>
    </row>
    <row r="115" spans="1:11" ht="15">
      <c r="A115" s="201" t="s">
        <v>170</v>
      </c>
      <c r="B115" s="287">
        <f>Margins!B115</f>
        <v>600</v>
      </c>
      <c r="C115" s="287">
        <f>Volume!J115</f>
        <v>573.95</v>
      </c>
      <c r="D115" s="182">
        <f>Volume!M115</f>
        <v>0.23576667830946954</v>
      </c>
      <c r="E115" s="175">
        <f>Volume!C115*100</f>
        <v>-70</v>
      </c>
      <c r="F115" s="347">
        <f>'Open Int.'!D115*100</f>
        <v>-1</v>
      </c>
      <c r="G115" s="176">
        <f>'Open Int.'!R115</f>
        <v>105.48053100000001</v>
      </c>
      <c r="H115" s="176">
        <f>'Open Int.'!Z115</f>
        <v>-1.0917809999999832</v>
      </c>
      <c r="I115" s="171">
        <f>'Open Int.'!O115</f>
        <v>0.9324191968658179</v>
      </c>
      <c r="J115" s="185">
        <f>IF(Volume!D115=0,0,Volume!F115/Volume!D115)</f>
        <v>0</v>
      </c>
      <c r="K115" s="187">
        <f>IF('Open Int.'!E115=0,0,'Open Int.'!H115/'Open Int.'!E115)</f>
        <v>0</v>
      </c>
    </row>
    <row r="116" spans="1:11" ht="15">
      <c r="A116" s="201" t="s">
        <v>223</v>
      </c>
      <c r="B116" s="287">
        <f>Margins!B116</f>
        <v>400</v>
      </c>
      <c r="C116" s="287">
        <f>Volume!J116</f>
        <v>810.4</v>
      </c>
      <c r="D116" s="182">
        <f>Volume!M116</f>
        <v>-0.5888125613346501</v>
      </c>
      <c r="E116" s="175">
        <f>Volume!C116*100</f>
        <v>-37</v>
      </c>
      <c r="F116" s="347">
        <f>'Open Int.'!D116*100</f>
        <v>1</v>
      </c>
      <c r="G116" s="176">
        <f>'Open Int.'!R116</f>
        <v>200.49296</v>
      </c>
      <c r="H116" s="176">
        <f>'Open Int.'!Z116</f>
        <v>1.421120000000002</v>
      </c>
      <c r="I116" s="171">
        <f>'Open Int.'!O116</f>
        <v>0.9419563459983832</v>
      </c>
      <c r="J116" s="185">
        <f>IF(Volume!D116=0,0,Volume!F116/Volume!D116)</f>
        <v>0.06666666666666667</v>
      </c>
      <c r="K116" s="187">
        <f>IF('Open Int.'!E116=0,0,'Open Int.'!H116/'Open Int.'!E116)</f>
        <v>0.2489451476793249</v>
      </c>
    </row>
    <row r="117" spans="1:11" ht="15">
      <c r="A117" s="201" t="s">
        <v>207</v>
      </c>
      <c r="B117" s="287">
        <f>Margins!B117</f>
        <v>1250</v>
      </c>
      <c r="C117" s="287">
        <f>Volume!J117</f>
        <v>244.05</v>
      </c>
      <c r="D117" s="182">
        <f>Volume!M117</f>
        <v>10.831062670299739</v>
      </c>
      <c r="E117" s="175">
        <f>Volume!C117*100</f>
        <v>266</v>
      </c>
      <c r="F117" s="347">
        <f>'Open Int.'!D117*100</f>
        <v>-19</v>
      </c>
      <c r="G117" s="176">
        <f>'Open Int.'!R117</f>
        <v>46.27798125</v>
      </c>
      <c r="H117" s="176">
        <f>'Open Int.'!Z117</f>
        <v>-3.2945437499999954</v>
      </c>
      <c r="I117" s="171">
        <f>'Open Int.'!O117</f>
        <v>0.8984838497033619</v>
      </c>
      <c r="J117" s="185">
        <f>IF(Volume!D117=0,0,Volume!F117/Volume!D117)</f>
        <v>0.017241379310344827</v>
      </c>
      <c r="K117" s="187">
        <f>IF('Open Int.'!E117=0,0,'Open Int.'!H117/'Open Int.'!E117)</f>
        <v>0.06918238993710692</v>
      </c>
    </row>
    <row r="118" spans="1:11" ht="15">
      <c r="A118" s="201" t="s">
        <v>295</v>
      </c>
      <c r="B118" s="287">
        <f>Margins!B118</f>
        <v>250</v>
      </c>
      <c r="C118" s="287">
        <f>Volume!J118</f>
        <v>1145.3</v>
      </c>
      <c r="D118" s="182">
        <f>Volume!M118</f>
        <v>-2.0566981656475782</v>
      </c>
      <c r="E118" s="175">
        <f>Volume!C118*100</f>
        <v>-54</v>
      </c>
      <c r="F118" s="347">
        <f>'Open Int.'!D118*100</f>
        <v>4</v>
      </c>
      <c r="G118" s="176">
        <f>'Open Int.'!R118</f>
        <v>163.4629425</v>
      </c>
      <c r="H118" s="176">
        <f>'Open Int.'!Z118</f>
        <v>3.2619925000000194</v>
      </c>
      <c r="I118" s="171">
        <f>'Open Int.'!O118</f>
        <v>0.7782448765107725</v>
      </c>
      <c r="J118" s="185">
        <f>IF(Volume!D118=0,0,Volume!F118/Volume!D118)</f>
        <v>0</v>
      </c>
      <c r="K118" s="187">
        <f>IF('Open Int.'!E118=0,0,'Open Int.'!H118/'Open Int.'!E118)</f>
        <v>0.2</v>
      </c>
    </row>
    <row r="119" spans="1:11" ht="15">
      <c r="A119" s="201" t="s">
        <v>425</v>
      </c>
      <c r="B119" s="287">
        <f>Margins!B119</f>
        <v>550</v>
      </c>
      <c r="C119" s="287">
        <f>Volume!J119</f>
        <v>444.7</v>
      </c>
      <c r="D119" s="182">
        <f>Volume!M119</f>
        <v>0.9305492510213268</v>
      </c>
      <c r="E119" s="175">
        <f>Volume!C119*100</f>
        <v>25</v>
      </c>
      <c r="F119" s="347">
        <f>'Open Int.'!D119*100</f>
        <v>8</v>
      </c>
      <c r="G119" s="176">
        <f>'Open Int.'!R119</f>
        <v>29.105615</v>
      </c>
      <c r="H119" s="176">
        <f>'Open Int.'!Z119</f>
        <v>2.2796839999999996</v>
      </c>
      <c r="I119" s="171">
        <f>'Open Int.'!O119</f>
        <v>0.865546218487395</v>
      </c>
      <c r="J119" s="185">
        <f>IF(Volume!D119=0,0,Volume!F119/Volume!D119)</f>
        <v>0</v>
      </c>
      <c r="K119" s="187">
        <f>IF('Open Int.'!E119=0,0,'Open Int.'!H119/'Open Int.'!E119)</f>
        <v>0</v>
      </c>
    </row>
    <row r="120" spans="1:11" ht="15">
      <c r="A120" s="201" t="s">
        <v>277</v>
      </c>
      <c r="B120" s="287">
        <f>Margins!B120</f>
        <v>800</v>
      </c>
      <c r="C120" s="287">
        <f>Volume!J120</f>
        <v>303.3</v>
      </c>
      <c r="D120" s="182">
        <f>Volume!M120</f>
        <v>-2.2401289282836383</v>
      </c>
      <c r="E120" s="175">
        <f>Volume!C120*100</f>
        <v>245.00000000000003</v>
      </c>
      <c r="F120" s="347">
        <f>'Open Int.'!D120*100</f>
        <v>7.000000000000001</v>
      </c>
      <c r="G120" s="176">
        <f>'Open Int.'!R120</f>
        <v>138.18348</v>
      </c>
      <c r="H120" s="176">
        <f>'Open Int.'!Z120</f>
        <v>6.190719999999999</v>
      </c>
      <c r="I120" s="171">
        <f>'Open Int.'!O120</f>
        <v>0.8795434591747147</v>
      </c>
      <c r="J120" s="185">
        <f>IF(Volume!D120=0,0,Volume!F120/Volume!D120)</f>
        <v>0</v>
      </c>
      <c r="K120" s="187">
        <f>IF('Open Int.'!E120=0,0,'Open Int.'!H120/'Open Int.'!E120)</f>
        <v>0.0625</v>
      </c>
    </row>
    <row r="121" spans="1:11" ht="15">
      <c r="A121" s="201" t="s">
        <v>146</v>
      </c>
      <c r="B121" s="287">
        <f>Margins!B121</f>
        <v>8900</v>
      </c>
      <c r="C121" s="287">
        <f>Volume!J121</f>
        <v>43</v>
      </c>
      <c r="D121" s="182">
        <f>Volume!M121</f>
        <v>-0.4629629629629695</v>
      </c>
      <c r="E121" s="175">
        <f>Volume!C121*100</f>
        <v>-25</v>
      </c>
      <c r="F121" s="347">
        <f>'Open Int.'!D121*100</f>
        <v>0</v>
      </c>
      <c r="G121" s="176">
        <f>'Open Int.'!R121</f>
        <v>59.28023</v>
      </c>
      <c r="H121" s="176">
        <f>'Open Int.'!Z121</f>
        <v>-0.12192999999999898</v>
      </c>
      <c r="I121" s="171">
        <f>'Open Int.'!O121</f>
        <v>0.8269851517107811</v>
      </c>
      <c r="J121" s="185">
        <f>IF(Volume!D121=0,0,Volume!F121/Volume!D121)</f>
        <v>0.125</v>
      </c>
      <c r="K121" s="187">
        <f>IF('Open Int.'!E121=0,0,'Open Int.'!H121/'Open Int.'!E121)</f>
        <v>0.09826589595375723</v>
      </c>
    </row>
    <row r="122" spans="1:11" ht="15">
      <c r="A122" s="201" t="s">
        <v>8</v>
      </c>
      <c r="B122" s="287">
        <f>Margins!B122</f>
        <v>1600</v>
      </c>
      <c r="C122" s="287">
        <f>Volume!J122</f>
        <v>154.8</v>
      </c>
      <c r="D122" s="182">
        <f>Volume!M122</f>
        <v>0</v>
      </c>
      <c r="E122" s="175">
        <f>Volume!C122*100</f>
        <v>-68</v>
      </c>
      <c r="F122" s="347">
        <f>'Open Int.'!D122*100</f>
        <v>1</v>
      </c>
      <c r="G122" s="176">
        <f>'Open Int.'!R122</f>
        <v>375.06182400000006</v>
      </c>
      <c r="H122" s="176">
        <f>'Open Int.'!Z122</f>
        <v>2.922623999999985</v>
      </c>
      <c r="I122" s="171">
        <f>'Open Int.'!O122</f>
        <v>0.8319355477778512</v>
      </c>
      <c r="J122" s="185">
        <f>IF(Volume!D122=0,0,Volume!F122/Volume!D122)</f>
        <v>0.18452380952380953</v>
      </c>
      <c r="K122" s="187">
        <f>IF('Open Int.'!E122=0,0,'Open Int.'!H122/'Open Int.'!E122)</f>
        <v>0.17203647416413373</v>
      </c>
    </row>
    <row r="123" spans="1:11" ht="15">
      <c r="A123" s="201" t="s">
        <v>296</v>
      </c>
      <c r="B123" s="287">
        <f>Margins!B123</f>
        <v>1000</v>
      </c>
      <c r="C123" s="287">
        <f>Volume!J123</f>
        <v>171.4</v>
      </c>
      <c r="D123" s="182">
        <f>Volume!M123</f>
        <v>-2.4195844007970395</v>
      </c>
      <c r="E123" s="175">
        <f>Volume!C123*100</f>
        <v>112.00000000000001</v>
      </c>
      <c r="F123" s="347">
        <f>'Open Int.'!D123*100</f>
        <v>-1</v>
      </c>
      <c r="G123" s="176">
        <f>'Open Int.'!R123</f>
        <v>30.3378</v>
      </c>
      <c r="H123" s="176">
        <f>'Open Int.'!Z123</f>
        <v>-1.1211149999999996</v>
      </c>
      <c r="I123" s="171">
        <f>'Open Int.'!O123</f>
        <v>0.9677966101694915</v>
      </c>
      <c r="J123" s="185">
        <f>IF(Volume!D123=0,0,Volume!F123/Volume!D123)</f>
        <v>0</v>
      </c>
      <c r="K123" s="187">
        <f>IF('Open Int.'!E123=0,0,'Open Int.'!H123/'Open Int.'!E123)</f>
        <v>0</v>
      </c>
    </row>
    <row r="124" spans="1:11" ht="15">
      <c r="A124" s="201" t="s">
        <v>179</v>
      </c>
      <c r="B124" s="287">
        <f>Margins!B124</f>
        <v>14000</v>
      </c>
      <c r="C124" s="287">
        <f>Volume!J124</f>
        <v>22.85</v>
      </c>
      <c r="D124" s="182">
        <f>Volume!M124</f>
        <v>5.787037037037036</v>
      </c>
      <c r="E124" s="175">
        <f>Volume!C124*100</f>
        <v>-36</v>
      </c>
      <c r="F124" s="347">
        <f>'Open Int.'!D124*100</f>
        <v>-4</v>
      </c>
      <c r="G124" s="176">
        <f>'Open Int.'!R124</f>
        <v>104.12745000000001</v>
      </c>
      <c r="H124" s="176">
        <f>'Open Int.'!Z124</f>
        <v>1.7650500000000022</v>
      </c>
      <c r="I124" s="171">
        <f>'Open Int.'!O124</f>
        <v>0.8894009216589862</v>
      </c>
      <c r="J124" s="185">
        <f>IF(Volume!D124=0,0,Volume!F124/Volume!D124)</f>
        <v>0.21428571428571427</v>
      </c>
      <c r="K124" s="187">
        <f>IF('Open Int.'!E124=0,0,'Open Int.'!H124/'Open Int.'!E124)</f>
        <v>0.4055727554179567</v>
      </c>
    </row>
    <row r="125" spans="1:11" ht="15">
      <c r="A125" s="201" t="s">
        <v>202</v>
      </c>
      <c r="B125" s="287">
        <f>Margins!B125</f>
        <v>1150</v>
      </c>
      <c r="C125" s="287">
        <f>Volume!J125</f>
        <v>247.05</v>
      </c>
      <c r="D125" s="182">
        <f>Volume!M125</f>
        <v>1.2500000000000047</v>
      </c>
      <c r="E125" s="175">
        <f>Volume!C125*100</f>
        <v>83</v>
      </c>
      <c r="F125" s="347">
        <f>'Open Int.'!D125*100</f>
        <v>1</v>
      </c>
      <c r="G125" s="176">
        <f>'Open Int.'!R125</f>
        <v>78.5841345</v>
      </c>
      <c r="H125" s="176">
        <f>'Open Int.'!Z125</f>
        <v>2.036454500000005</v>
      </c>
      <c r="I125" s="171">
        <f>'Open Int.'!O125</f>
        <v>0.8825018076644975</v>
      </c>
      <c r="J125" s="185">
        <f>IF(Volume!D125=0,0,Volume!F125/Volume!D125)</f>
        <v>0</v>
      </c>
      <c r="K125" s="187">
        <f>IF('Open Int.'!E125=0,0,'Open Int.'!H125/'Open Int.'!E125)</f>
        <v>0.0375</v>
      </c>
    </row>
    <row r="126" spans="1:11" ht="15">
      <c r="A126" s="201" t="s">
        <v>171</v>
      </c>
      <c r="B126" s="287">
        <f>Margins!B126</f>
        <v>1100</v>
      </c>
      <c r="C126" s="287">
        <f>Volume!J126</f>
        <v>386.65</v>
      </c>
      <c r="D126" s="182">
        <f>Volume!M126</f>
        <v>-4.953294001966577</v>
      </c>
      <c r="E126" s="175">
        <f>Volume!C126*100</f>
        <v>-34</v>
      </c>
      <c r="F126" s="347">
        <f>'Open Int.'!D126*100</f>
        <v>7.000000000000001</v>
      </c>
      <c r="G126" s="176">
        <f>'Open Int.'!R126</f>
        <v>157.6642705</v>
      </c>
      <c r="H126" s="176">
        <f>'Open Int.'!Z126</f>
        <v>3.1046784999999772</v>
      </c>
      <c r="I126" s="171">
        <f>'Open Int.'!O126</f>
        <v>0.8942541138386836</v>
      </c>
      <c r="J126" s="185">
        <f>IF(Volume!D126=0,0,Volume!F126/Volume!D126)</f>
        <v>0</v>
      </c>
      <c r="K126" s="187">
        <f>IF('Open Int.'!E126=0,0,'Open Int.'!H126/'Open Int.'!E126)</f>
        <v>0.25</v>
      </c>
    </row>
    <row r="127" spans="1:11" ht="15">
      <c r="A127" s="201" t="s">
        <v>147</v>
      </c>
      <c r="B127" s="287">
        <f>Margins!B127</f>
        <v>5900</v>
      </c>
      <c r="C127" s="287">
        <f>Volume!J127</f>
        <v>63.7</v>
      </c>
      <c r="D127" s="182">
        <f>Volume!M127</f>
        <v>0.07855459544384016</v>
      </c>
      <c r="E127" s="175">
        <f>Volume!C127*100</f>
        <v>32</v>
      </c>
      <c r="F127" s="347">
        <f>'Open Int.'!D127*100</f>
        <v>0</v>
      </c>
      <c r="G127" s="176">
        <f>'Open Int.'!R127</f>
        <v>36.681008</v>
      </c>
      <c r="H127" s="176">
        <f>'Open Int.'!Z127</f>
        <v>0.06634549999999706</v>
      </c>
      <c r="I127" s="171">
        <f>'Open Int.'!O127</f>
        <v>0.875</v>
      </c>
      <c r="J127" s="185">
        <f>IF(Volume!D127=0,0,Volume!F127/Volume!D127)</f>
        <v>0</v>
      </c>
      <c r="K127" s="187">
        <f>IF('Open Int.'!E127=0,0,'Open Int.'!H127/'Open Int.'!E127)</f>
        <v>0.017543859649122806</v>
      </c>
    </row>
    <row r="128" spans="1:11" ht="15">
      <c r="A128" s="201" t="s">
        <v>148</v>
      </c>
      <c r="B128" s="287">
        <f>Margins!B128</f>
        <v>1045</v>
      </c>
      <c r="C128" s="287">
        <f>Volume!J128</f>
        <v>269.9</v>
      </c>
      <c r="D128" s="182">
        <f>Volume!M128</f>
        <v>-0.6807727690892448</v>
      </c>
      <c r="E128" s="175">
        <f>Volume!C128*100</f>
        <v>-6</v>
      </c>
      <c r="F128" s="347">
        <f>'Open Int.'!D128*100</f>
        <v>2</v>
      </c>
      <c r="G128" s="176">
        <f>'Open Int.'!R128</f>
        <v>34.26852825</v>
      </c>
      <c r="H128" s="176">
        <f>'Open Int.'!Z128</f>
        <v>0.5602506250000019</v>
      </c>
      <c r="I128" s="171">
        <f>'Open Int.'!O128</f>
        <v>0.891358024691358</v>
      </c>
      <c r="J128" s="185">
        <f>IF(Volume!D128=0,0,Volume!F128/Volume!D128)</f>
        <v>0</v>
      </c>
      <c r="K128" s="187">
        <f>IF('Open Int.'!E128=0,0,'Open Int.'!H128/'Open Int.'!E128)</f>
        <v>0</v>
      </c>
    </row>
    <row r="129" spans="1:11" ht="15">
      <c r="A129" s="201" t="s">
        <v>122</v>
      </c>
      <c r="B129" s="287">
        <f>Margins!B129</f>
        <v>1625</v>
      </c>
      <c r="C129" s="287">
        <f>Volume!J129</f>
        <v>162.3</v>
      </c>
      <c r="D129" s="182">
        <f>Volume!M129</f>
        <v>4.30591259640104</v>
      </c>
      <c r="E129" s="175">
        <f>Volume!C129*100</f>
        <v>595</v>
      </c>
      <c r="F129" s="347">
        <f>'Open Int.'!D129*100</f>
        <v>3</v>
      </c>
      <c r="G129" s="176">
        <f>'Open Int.'!R129</f>
        <v>173.06454750000003</v>
      </c>
      <c r="H129" s="176">
        <f>'Open Int.'!Z129</f>
        <v>11.063552500000043</v>
      </c>
      <c r="I129" s="171">
        <f>'Open Int.'!O129</f>
        <v>0.8936299908564462</v>
      </c>
      <c r="J129" s="185">
        <f>IF(Volume!D129=0,0,Volume!F129/Volume!D129)</f>
        <v>0.11890999174236168</v>
      </c>
      <c r="K129" s="187">
        <f>IF('Open Int.'!E129=0,0,'Open Int.'!H129/'Open Int.'!E129)</f>
        <v>0.14194065757818766</v>
      </c>
    </row>
    <row r="130" spans="1:11" ht="15">
      <c r="A130" s="201" t="s">
        <v>36</v>
      </c>
      <c r="B130" s="287">
        <f>Margins!B130</f>
        <v>225</v>
      </c>
      <c r="C130" s="287">
        <f>Volume!J130</f>
        <v>900.15</v>
      </c>
      <c r="D130" s="182">
        <f>Volume!M130</f>
        <v>-1.5637815080102868</v>
      </c>
      <c r="E130" s="175">
        <f>Volume!C130*100</f>
        <v>-10</v>
      </c>
      <c r="F130" s="347">
        <f>'Open Int.'!D130*100</f>
        <v>1</v>
      </c>
      <c r="G130" s="176">
        <f>'Open Int.'!R130</f>
        <v>688.472976375</v>
      </c>
      <c r="H130" s="176">
        <f>'Open Int.'!Z130</f>
        <v>-2.6043221249999533</v>
      </c>
      <c r="I130" s="171">
        <f>'Open Int.'!O130</f>
        <v>0.9318389080104728</v>
      </c>
      <c r="J130" s="185">
        <f>IF(Volume!D130=0,0,Volume!F130/Volume!D130)</f>
        <v>0.025</v>
      </c>
      <c r="K130" s="187">
        <f>IF('Open Int.'!E130=0,0,'Open Int.'!H130/'Open Int.'!E130)</f>
        <v>0.0723905723905724</v>
      </c>
    </row>
    <row r="131" spans="1:11" ht="15">
      <c r="A131" s="201" t="s">
        <v>172</v>
      </c>
      <c r="B131" s="287">
        <f>Margins!B131</f>
        <v>1050</v>
      </c>
      <c r="C131" s="287">
        <f>Volume!J131</f>
        <v>255.55</v>
      </c>
      <c r="D131" s="182">
        <f>Volume!M131</f>
        <v>0.05873140172279001</v>
      </c>
      <c r="E131" s="175">
        <f>Volume!C131*100</f>
        <v>72</v>
      </c>
      <c r="F131" s="347">
        <f>'Open Int.'!D131*100</f>
        <v>0</v>
      </c>
      <c r="G131" s="176">
        <f>'Open Int.'!R131</f>
        <v>215.5743135</v>
      </c>
      <c r="H131" s="176">
        <f>'Open Int.'!Z131</f>
        <v>-0.5170725000000118</v>
      </c>
      <c r="I131" s="171">
        <f>'Open Int.'!O131</f>
        <v>0.9086382872790639</v>
      </c>
      <c r="J131" s="185">
        <f>IF(Volume!D131=0,0,Volume!F131/Volume!D131)</f>
        <v>0</v>
      </c>
      <c r="K131" s="187">
        <f>IF('Open Int.'!E131=0,0,'Open Int.'!H131/'Open Int.'!E131)</f>
        <v>0.2411764705882353</v>
      </c>
    </row>
    <row r="132" spans="1:11" ht="15">
      <c r="A132" s="201" t="s">
        <v>80</v>
      </c>
      <c r="B132" s="287">
        <f>Margins!B132</f>
        <v>1200</v>
      </c>
      <c r="C132" s="287">
        <f>Volume!J132</f>
        <v>229.05</v>
      </c>
      <c r="D132" s="182">
        <f>Volume!M132</f>
        <v>-3.109137055837561</v>
      </c>
      <c r="E132" s="175">
        <f>Volume!C132*100</f>
        <v>-61</v>
      </c>
      <c r="F132" s="347">
        <f>'Open Int.'!D132*100</f>
        <v>-2</v>
      </c>
      <c r="G132" s="176">
        <f>'Open Int.'!R132</f>
        <v>44.142516</v>
      </c>
      <c r="H132" s="176">
        <f>'Open Int.'!Z132</f>
        <v>-2.5512119999999996</v>
      </c>
      <c r="I132" s="171">
        <f>'Open Int.'!O132</f>
        <v>0.9539227895392279</v>
      </c>
      <c r="J132" s="185">
        <f>IF(Volume!D132=0,0,Volume!F132/Volume!D132)</f>
        <v>0</v>
      </c>
      <c r="K132" s="187">
        <f>IF('Open Int.'!E132=0,0,'Open Int.'!H132/'Open Int.'!E132)</f>
        <v>0.047619047619047616</v>
      </c>
    </row>
    <row r="133" spans="1:11" ht="15">
      <c r="A133" s="201" t="s">
        <v>426</v>
      </c>
      <c r="B133" s="287">
        <f>Margins!B133</f>
        <v>500</v>
      </c>
      <c r="C133" s="287">
        <f>Volume!J133</f>
        <v>438.1</v>
      </c>
      <c r="D133" s="182">
        <f>Volume!M133</f>
        <v>-1.8593189964157604</v>
      </c>
      <c r="E133" s="175">
        <f>Volume!C133*100</f>
        <v>-44</v>
      </c>
      <c r="F133" s="347">
        <f>'Open Int.'!D133*100</f>
        <v>1</v>
      </c>
      <c r="G133" s="176">
        <f>'Open Int.'!R133</f>
        <v>26.50505</v>
      </c>
      <c r="H133" s="176">
        <f>'Open Int.'!Z133</f>
        <v>-0.3235899999999994</v>
      </c>
      <c r="I133" s="171">
        <f>'Open Int.'!O133</f>
        <v>0.9132231404958677</v>
      </c>
      <c r="J133" s="185">
        <f>IF(Volume!D133=0,0,Volume!F133/Volume!D133)</f>
        <v>0</v>
      </c>
      <c r="K133" s="187">
        <f>IF('Open Int.'!E133=0,0,'Open Int.'!H133/'Open Int.'!E133)</f>
        <v>2</v>
      </c>
    </row>
    <row r="134" spans="1:11" ht="15">
      <c r="A134" s="201" t="s">
        <v>274</v>
      </c>
      <c r="B134" s="287">
        <f>Margins!B134</f>
        <v>700</v>
      </c>
      <c r="C134" s="287">
        <f>Volume!J134</f>
        <v>312.1</v>
      </c>
      <c r="D134" s="182">
        <f>Volume!M134</f>
        <v>-2.0862745098039146</v>
      </c>
      <c r="E134" s="175">
        <f>Volume!C134*100</f>
        <v>-79</v>
      </c>
      <c r="F134" s="347">
        <f>'Open Int.'!D134*100</f>
        <v>-5</v>
      </c>
      <c r="G134" s="176">
        <f>'Open Int.'!R134</f>
        <v>220.283301</v>
      </c>
      <c r="H134" s="176">
        <f>'Open Int.'!Z134</f>
        <v>-15.135886499999998</v>
      </c>
      <c r="I134" s="171">
        <f>'Open Int.'!O134</f>
        <v>0.9377169493206386</v>
      </c>
      <c r="J134" s="185">
        <f>IF(Volume!D134=0,0,Volume!F134/Volume!D134)</f>
        <v>1</v>
      </c>
      <c r="K134" s="187">
        <f>IF('Open Int.'!E134=0,0,'Open Int.'!H134/'Open Int.'!E134)</f>
        <v>0.03640776699029126</v>
      </c>
    </row>
    <row r="135" spans="1:11" ht="15">
      <c r="A135" s="201" t="s">
        <v>427</v>
      </c>
      <c r="B135" s="287">
        <f>Margins!B135</f>
        <v>500</v>
      </c>
      <c r="C135" s="287">
        <f>Volume!J135</f>
        <v>421.5</v>
      </c>
      <c r="D135" s="182">
        <f>Volume!M135</f>
        <v>0.47675804529201427</v>
      </c>
      <c r="E135" s="175">
        <f>Volume!C135*100</f>
        <v>-79</v>
      </c>
      <c r="F135" s="347">
        <f>'Open Int.'!D135*100</f>
        <v>-4</v>
      </c>
      <c r="G135" s="176">
        <f>'Open Int.'!R135</f>
        <v>21.644025</v>
      </c>
      <c r="H135" s="176">
        <f>'Open Int.'!Z135</f>
        <v>-0.9040999999999997</v>
      </c>
      <c r="I135" s="171">
        <f>'Open Int.'!O135</f>
        <v>0.9620253164556962</v>
      </c>
      <c r="J135" s="185">
        <f>IF(Volume!D135=0,0,Volume!F135/Volume!D135)</f>
        <v>0</v>
      </c>
      <c r="K135" s="187">
        <f>IF('Open Int.'!E135=0,0,'Open Int.'!H135/'Open Int.'!E135)</f>
        <v>0</v>
      </c>
    </row>
    <row r="136" spans="1:11" ht="15">
      <c r="A136" s="201" t="s">
        <v>224</v>
      </c>
      <c r="B136" s="287">
        <f>Margins!B136</f>
        <v>650</v>
      </c>
      <c r="C136" s="287">
        <f>Volume!J136</f>
        <v>508.95</v>
      </c>
      <c r="D136" s="182">
        <f>Volume!M136</f>
        <v>-0.5082592121982256</v>
      </c>
      <c r="E136" s="175">
        <f>Volume!C136*100</f>
        <v>178</v>
      </c>
      <c r="F136" s="347">
        <f>'Open Int.'!D136*100</f>
        <v>1</v>
      </c>
      <c r="G136" s="176">
        <f>'Open Int.'!R136</f>
        <v>148.63630275</v>
      </c>
      <c r="H136" s="176">
        <f>'Open Int.'!Z136</f>
        <v>0.836718999999988</v>
      </c>
      <c r="I136" s="171">
        <f>'Open Int.'!O136</f>
        <v>0.8871578010238148</v>
      </c>
      <c r="J136" s="185">
        <f>IF(Volume!D136=0,0,Volume!F136/Volume!D136)</f>
        <v>0</v>
      </c>
      <c r="K136" s="187">
        <f>IF('Open Int.'!E136=0,0,'Open Int.'!H136/'Open Int.'!E136)</f>
        <v>0</v>
      </c>
    </row>
    <row r="137" spans="1:11" ht="15">
      <c r="A137" s="201" t="s">
        <v>428</v>
      </c>
      <c r="B137" s="287">
        <f>Margins!B137</f>
        <v>550</v>
      </c>
      <c r="C137" s="287">
        <f>Volume!J137</f>
        <v>423.95</v>
      </c>
      <c r="D137" s="182">
        <f>Volume!M137</f>
        <v>-3.669620540786193</v>
      </c>
      <c r="E137" s="175">
        <f>Volume!C137*100</f>
        <v>-79</v>
      </c>
      <c r="F137" s="347">
        <f>'Open Int.'!D137*100</f>
        <v>-3</v>
      </c>
      <c r="G137" s="176">
        <f>'Open Int.'!R137</f>
        <v>14.2235225</v>
      </c>
      <c r="H137" s="176">
        <f>'Open Int.'!Z137</f>
        <v>-0.9775314999999996</v>
      </c>
      <c r="I137" s="171">
        <f>'Open Int.'!O137</f>
        <v>0.9475409836065574</v>
      </c>
      <c r="J137" s="185">
        <f>IF(Volume!D137=0,0,Volume!F137/Volume!D137)</f>
        <v>0</v>
      </c>
      <c r="K137" s="187">
        <f>IF('Open Int.'!E137=0,0,'Open Int.'!H137/'Open Int.'!E137)</f>
        <v>0</v>
      </c>
    </row>
    <row r="138" spans="1:11" ht="15">
      <c r="A138" s="201" t="s">
        <v>429</v>
      </c>
      <c r="B138" s="287">
        <f>Margins!B138</f>
        <v>4400</v>
      </c>
      <c r="C138" s="287">
        <f>Volume!J138</f>
        <v>50.85</v>
      </c>
      <c r="D138" s="182">
        <f>Volume!M138</f>
        <v>-1.070038910505831</v>
      </c>
      <c r="E138" s="175">
        <f>Volume!C138*100</f>
        <v>-17</v>
      </c>
      <c r="F138" s="347">
        <f>'Open Int.'!D138*100</f>
        <v>-1</v>
      </c>
      <c r="G138" s="176">
        <f>'Open Int.'!R138</f>
        <v>142.231518</v>
      </c>
      <c r="H138" s="176">
        <f>'Open Int.'!Z138</f>
        <v>-1.9454819999999984</v>
      </c>
      <c r="I138" s="171">
        <f>'Open Int.'!O138</f>
        <v>0.8318389177284883</v>
      </c>
      <c r="J138" s="185">
        <f>IF(Volume!D138=0,0,Volume!F138/Volume!D138)</f>
        <v>0.04790419161676647</v>
      </c>
      <c r="K138" s="187">
        <f>IF('Open Int.'!E138=0,0,'Open Int.'!H138/'Open Int.'!E138)</f>
        <v>0.12242090784044017</v>
      </c>
    </row>
    <row r="139" spans="1:11" ht="15">
      <c r="A139" s="201" t="s">
        <v>393</v>
      </c>
      <c r="B139" s="287">
        <f>Margins!B139</f>
        <v>2400</v>
      </c>
      <c r="C139" s="287">
        <f>Volume!J139</f>
        <v>147.65</v>
      </c>
      <c r="D139" s="182">
        <f>Volume!M139</f>
        <v>-0.2027712064886671</v>
      </c>
      <c r="E139" s="175">
        <f>Volume!C139*100</f>
        <v>-56.00000000000001</v>
      </c>
      <c r="F139" s="347">
        <f>'Open Int.'!D139*100</f>
        <v>1</v>
      </c>
      <c r="G139" s="176">
        <f>'Open Int.'!R139</f>
        <v>107.867184</v>
      </c>
      <c r="H139" s="176">
        <f>'Open Int.'!Z139</f>
        <v>0.7750560000000064</v>
      </c>
      <c r="I139" s="171">
        <f>'Open Int.'!O139</f>
        <v>0.9444809461235217</v>
      </c>
      <c r="J139" s="185">
        <f>IF(Volume!D139=0,0,Volume!F139/Volume!D139)</f>
        <v>0.6956521739130435</v>
      </c>
      <c r="K139" s="187">
        <f>IF('Open Int.'!E139=0,0,'Open Int.'!H139/'Open Int.'!E139)</f>
        <v>0.49015317286652077</v>
      </c>
    </row>
    <row r="140" spans="1:11" ht="15">
      <c r="A140" s="201" t="s">
        <v>81</v>
      </c>
      <c r="B140" s="287">
        <f>Margins!B140</f>
        <v>600</v>
      </c>
      <c r="C140" s="287">
        <f>Volume!J140</f>
        <v>535.95</v>
      </c>
      <c r="D140" s="182">
        <f>Volume!M140</f>
        <v>-4.354421343802977</v>
      </c>
      <c r="E140" s="175">
        <f>Volume!C140*100</f>
        <v>-56.99999999999999</v>
      </c>
      <c r="F140" s="347">
        <f>'Open Int.'!D140*100</f>
        <v>2</v>
      </c>
      <c r="G140" s="176">
        <f>'Open Int.'!R140</f>
        <v>306.10248300000006</v>
      </c>
      <c r="H140" s="176">
        <f>'Open Int.'!Z140</f>
        <v>-7.04351099999991</v>
      </c>
      <c r="I140" s="171">
        <f>'Open Int.'!O140</f>
        <v>0.9268830759533564</v>
      </c>
      <c r="J140" s="185">
        <f>IF(Volume!D140=0,0,Volume!F140/Volume!D140)</f>
        <v>0</v>
      </c>
      <c r="K140" s="187">
        <f>IF('Open Int.'!E140=0,0,'Open Int.'!H140/'Open Int.'!E140)</f>
        <v>0.11764705882352941</v>
      </c>
    </row>
    <row r="141" spans="1:11" ht="15">
      <c r="A141" s="201" t="s">
        <v>225</v>
      </c>
      <c r="B141" s="287">
        <f>Margins!B141</f>
        <v>1400</v>
      </c>
      <c r="C141" s="287">
        <f>Volume!J141</f>
        <v>164</v>
      </c>
      <c r="D141" s="182">
        <f>Volume!M141</f>
        <v>-0.9960760639903445</v>
      </c>
      <c r="E141" s="175">
        <f>Volume!C141*100</f>
        <v>83</v>
      </c>
      <c r="F141" s="347">
        <f>'Open Int.'!D141*100</f>
        <v>7.000000000000001</v>
      </c>
      <c r="G141" s="176">
        <f>'Open Int.'!R141</f>
        <v>113.51424</v>
      </c>
      <c r="H141" s="176">
        <f>'Open Int.'!Z141</f>
        <v>6.209483000000006</v>
      </c>
      <c r="I141" s="171">
        <f>'Open Int.'!O141</f>
        <v>0.8996763754045307</v>
      </c>
      <c r="J141" s="185">
        <f>IF(Volume!D141=0,0,Volume!F141/Volume!D141)</f>
        <v>0</v>
      </c>
      <c r="K141" s="187">
        <f>IF('Open Int.'!E141=0,0,'Open Int.'!H141/'Open Int.'!E141)</f>
        <v>0.06116207951070336</v>
      </c>
    </row>
    <row r="142" spans="1:11" ht="15">
      <c r="A142" s="201" t="s">
        <v>297</v>
      </c>
      <c r="B142" s="287">
        <f>Margins!B142</f>
        <v>1100</v>
      </c>
      <c r="C142" s="287">
        <f>Volume!J142</f>
        <v>499.35</v>
      </c>
      <c r="D142" s="182">
        <f>Volume!M142</f>
        <v>-0.81438077266858</v>
      </c>
      <c r="E142" s="175">
        <f>Volume!C142*100</f>
        <v>-53</v>
      </c>
      <c r="F142" s="347">
        <f>'Open Int.'!D142*100</f>
        <v>2</v>
      </c>
      <c r="G142" s="176">
        <f>'Open Int.'!R142</f>
        <v>306.830601</v>
      </c>
      <c r="H142" s="176">
        <f>'Open Int.'!Z142</f>
        <v>4.735428500000012</v>
      </c>
      <c r="I142" s="171">
        <f>'Open Int.'!O142</f>
        <v>0.8648406731113498</v>
      </c>
      <c r="J142" s="185">
        <f>IF(Volume!D142=0,0,Volume!F142/Volume!D142)</f>
        <v>0.07692307692307693</v>
      </c>
      <c r="K142" s="187">
        <f>IF('Open Int.'!E142=0,0,'Open Int.'!H142/'Open Int.'!E142)</f>
        <v>0.05223880597014925</v>
      </c>
    </row>
    <row r="143" spans="1:11" ht="15">
      <c r="A143" s="201" t="s">
        <v>226</v>
      </c>
      <c r="B143" s="287">
        <f>Margins!B143</f>
        <v>1500</v>
      </c>
      <c r="C143" s="287">
        <f>Volume!J143</f>
        <v>181.1</v>
      </c>
      <c r="D143" s="182">
        <f>Volume!M143</f>
        <v>-0.49450549450549763</v>
      </c>
      <c r="E143" s="175">
        <f>Volume!C143*100</f>
        <v>-55.00000000000001</v>
      </c>
      <c r="F143" s="347">
        <f>'Open Int.'!D143*100</f>
        <v>0</v>
      </c>
      <c r="G143" s="176">
        <f>'Open Int.'!R143</f>
        <v>176.708325</v>
      </c>
      <c r="H143" s="176">
        <f>'Open Int.'!Z143</f>
        <v>-0.850875000000002</v>
      </c>
      <c r="I143" s="171">
        <f>'Open Int.'!O143</f>
        <v>0.8985395849346657</v>
      </c>
      <c r="J143" s="185">
        <f>IF(Volume!D143=0,0,Volume!F143/Volume!D143)</f>
        <v>0</v>
      </c>
      <c r="K143" s="187">
        <f>IF('Open Int.'!E143=0,0,'Open Int.'!H143/'Open Int.'!E143)</f>
        <v>0</v>
      </c>
    </row>
    <row r="144" spans="1:11" ht="15">
      <c r="A144" s="201" t="s">
        <v>430</v>
      </c>
      <c r="B144" s="287">
        <f>Margins!B144</f>
        <v>550</v>
      </c>
      <c r="C144" s="287">
        <f>Volume!J144</f>
        <v>469.75</v>
      </c>
      <c r="D144" s="182">
        <f>Volume!M144</f>
        <v>-0.042557718906264204</v>
      </c>
      <c r="E144" s="175">
        <f>Volume!C144*100</f>
        <v>-76</v>
      </c>
      <c r="F144" s="347">
        <f>'Open Int.'!D144*100</f>
        <v>4</v>
      </c>
      <c r="G144" s="176">
        <f>'Open Int.'!R144</f>
        <v>15.3467325</v>
      </c>
      <c r="H144" s="176">
        <f>'Open Int.'!Z144</f>
        <v>0.5362582499999995</v>
      </c>
      <c r="I144" s="171">
        <f>'Open Int.'!O144</f>
        <v>0.8383838383838383</v>
      </c>
      <c r="J144" s="185">
        <f>IF(Volume!D144=0,0,Volume!F144/Volume!D144)</f>
        <v>0</v>
      </c>
      <c r="K144" s="187">
        <f>IF('Open Int.'!E144=0,0,'Open Int.'!H144/'Open Int.'!E144)</f>
        <v>0</v>
      </c>
    </row>
    <row r="145" spans="1:11" ht="15">
      <c r="A145" s="201" t="s">
        <v>227</v>
      </c>
      <c r="B145" s="287">
        <f>Margins!B145</f>
        <v>800</v>
      </c>
      <c r="C145" s="287">
        <f>Volume!J145</f>
        <v>382.25</v>
      </c>
      <c r="D145" s="182">
        <f>Volume!M145</f>
        <v>-1.9243104554201411</v>
      </c>
      <c r="E145" s="175">
        <f>Volume!C145*100</f>
        <v>12</v>
      </c>
      <c r="F145" s="347">
        <f>'Open Int.'!D145*100</f>
        <v>5</v>
      </c>
      <c r="G145" s="176">
        <f>'Open Int.'!R145</f>
        <v>159.99456</v>
      </c>
      <c r="H145" s="176">
        <f>'Open Int.'!Z145</f>
        <v>4.28164000000001</v>
      </c>
      <c r="I145" s="171">
        <f>'Open Int.'!O145</f>
        <v>0.8847477064220184</v>
      </c>
      <c r="J145" s="185">
        <f>IF(Volume!D145=0,0,Volume!F145/Volume!D145)</f>
        <v>0.05319148936170213</v>
      </c>
      <c r="K145" s="187">
        <f>IF('Open Int.'!E145=0,0,'Open Int.'!H145/'Open Int.'!E145)</f>
        <v>0.11563169164882227</v>
      </c>
    </row>
    <row r="146" spans="1:11" ht="15">
      <c r="A146" s="201" t="s">
        <v>234</v>
      </c>
      <c r="B146" s="287">
        <f>Margins!B146</f>
        <v>700</v>
      </c>
      <c r="C146" s="287">
        <f>Volume!J146</f>
        <v>493.85</v>
      </c>
      <c r="D146" s="182">
        <f>Volume!M146</f>
        <v>-3.4506353861192522</v>
      </c>
      <c r="E146" s="175">
        <f>Volume!C146*100</f>
        <v>-18</v>
      </c>
      <c r="F146" s="347">
        <f>'Open Int.'!D146*100</f>
        <v>10</v>
      </c>
      <c r="G146" s="176">
        <f>'Open Int.'!R146</f>
        <v>990.139619</v>
      </c>
      <c r="H146" s="176">
        <f>'Open Int.'!Z146</f>
        <v>57.20453900000007</v>
      </c>
      <c r="I146" s="171">
        <f>'Open Int.'!O146</f>
        <v>0.8627889113888695</v>
      </c>
      <c r="J146" s="185">
        <f>IF(Volume!D146=0,0,Volume!F146/Volume!D146)</f>
        <v>0.23738872403560832</v>
      </c>
      <c r="K146" s="187">
        <f>IF('Open Int.'!E146=0,0,'Open Int.'!H146/'Open Int.'!E146)</f>
        <v>0.2750301568154403</v>
      </c>
    </row>
    <row r="147" spans="1:11" ht="15">
      <c r="A147" s="201" t="s">
        <v>98</v>
      </c>
      <c r="B147" s="287">
        <f>Margins!B147</f>
        <v>550</v>
      </c>
      <c r="C147" s="287">
        <f>Volume!J147</f>
        <v>552</v>
      </c>
      <c r="D147" s="182">
        <f>Volume!M147</f>
        <v>-3.1068983675618824</v>
      </c>
      <c r="E147" s="175">
        <f>Volume!C147*100</f>
        <v>-48</v>
      </c>
      <c r="F147" s="347">
        <f>'Open Int.'!D147*100</f>
        <v>2</v>
      </c>
      <c r="G147" s="176">
        <f>'Open Int.'!R147</f>
        <v>309.09516</v>
      </c>
      <c r="H147" s="176">
        <f>'Open Int.'!Z147</f>
        <v>-3.3625020000000063</v>
      </c>
      <c r="I147" s="171">
        <f>'Open Int.'!O147</f>
        <v>0.7492387781160986</v>
      </c>
      <c r="J147" s="185">
        <f>IF(Volume!D147=0,0,Volume!F147/Volume!D147)</f>
        <v>0.08695652173913043</v>
      </c>
      <c r="K147" s="187">
        <f>IF('Open Int.'!E147=0,0,'Open Int.'!H147/'Open Int.'!E147)</f>
        <v>0.16878402903811252</v>
      </c>
    </row>
    <row r="148" spans="1:11" ht="15">
      <c r="A148" s="201" t="s">
        <v>149</v>
      </c>
      <c r="B148" s="287">
        <f>Margins!B148</f>
        <v>550</v>
      </c>
      <c r="C148" s="287">
        <f>Volume!J148</f>
        <v>969.8</v>
      </c>
      <c r="D148" s="182">
        <f>Volume!M148</f>
        <v>0.4193631892311628</v>
      </c>
      <c r="E148" s="175">
        <f>Volume!C148*100</f>
        <v>31</v>
      </c>
      <c r="F148" s="347">
        <f>'Open Int.'!D148*100</f>
        <v>9</v>
      </c>
      <c r="G148" s="176">
        <f>'Open Int.'!R148</f>
        <v>594.889867</v>
      </c>
      <c r="H148" s="176">
        <f>'Open Int.'!Z148</f>
        <v>43.27761075000001</v>
      </c>
      <c r="I148" s="171">
        <f>'Open Int.'!O148</f>
        <v>0.8747422218237245</v>
      </c>
      <c r="J148" s="185">
        <f>IF(Volume!D148=0,0,Volume!F148/Volume!D148)</f>
        <v>0.1686046511627907</v>
      </c>
      <c r="K148" s="187">
        <f>IF('Open Int.'!E148=0,0,'Open Int.'!H148/'Open Int.'!E148)</f>
        <v>0.6777777777777778</v>
      </c>
    </row>
    <row r="149" spans="1:11" ht="15">
      <c r="A149" s="201" t="s">
        <v>203</v>
      </c>
      <c r="B149" s="287">
        <f>Margins!B149</f>
        <v>150</v>
      </c>
      <c r="C149" s="287">
        <f>Volume!J149</f>
        <v>1727.2</v>
      </c>
      <c r="D149" s="182">
        <f>Volume!M149</f>
        <v>-1.648492440850727</v>
      </c>
      <c r="E149" s="175">
        <f>Volume!C149*100</f>
        <v>38</v>
      </c>
      <c r="F149" s="347">
        <f>'Open Int.'!D149*100</f>
        <v>0</v>
      </c>
      <c r="G149" s="176">
        <f>'Open Int.'!R149</f>
        <v>1865.039196</v>
      </c>
      <c r="H149" s="176">
        <f>'Open Int.'!Z149</f>
        <v>15.497138999999834</v>
      </c>
      <c r="I149" s="171">
        <f>'Open Int.'!O149</f>
        <v>0.9455735063275313</v>
      </c>
      <c r="J149" s="185">
        <f>IF(Volume!D149=0,0,Volume!F149/Volume!D149)</f>
        <v>0.4235207913537278</v>
      </c>
      <c r="K149" s="187">
        <f>IF('Open Int.'!E149=0,0,'Open Int.'!H149/'Open Int.'!E149)</f>
        <v>0.7668238592913587</v>
      </c>
    </row>
    <row r="150" spans="1:11" ht="15">
      <c r="A150" s="201" t="s">
        <v>298</v>
      </c>
      <c r="B150" s="287">
        <f>Margins!B150</f>
        <v>1000</v>
      </c>
      <c r="C150" s="287">
        <f>Volume!J150</f>
        <v>599.05</v>
      </c>
      <c r="D150" s="182">
        <f>Volume!M150</f>
        <v>1.148163782186569</v>
      </c>
      <c r="E150" s="175">
        <f>Volume!C150*100</f>
        <v>15</v>
      </c>
      <c r="F150" s="347">
        <f>'Open Int.'!D150*100</f>
        <v>9</v>
      </c>
      <c r="G150" s="176">
        <f>'Open Int.'!R150</f>
        <v>72.84448</v>
      </c>
      <c r="H150" s="176">
        <f>'Open Int.'!Z150</f>
        <v>6.92705500000001</v>
      </c>
      <c r="I150" s="171">
        <f>'Open Int.'!O150</f>
        <v>0.8585526315789473</v>
      </c>
      <c r="J150" s="185">
        <f>IF(Volume!D150=0,0,Volume!F150/Volume!D150)</f>
        <v>0</v>
      </c>
      <c r="K150" s="187">
        <f>IF('Open Int.'!E150=0,0,'Open Int.'!H150/'Open Int.'!E150)</f>
        <v>1</v>
      </c>
    </row>
    <row r="151" spans="1:11" ht="15">
      <c r="A151" s="201" t="s">
        <v>431</v>
      </c>
      <c r="B151" s="287">
        <f>Margins!B151</f>
        <v>7150</v>
      </c>
      <c r="C151" s="287">
        <f>Volume!J151</f>
        <v>33.05</v>
      </c>
      <c r="D151" s="182">
        <f>Volume!M151</f>
        <v>-0.7507507507507508</v>
      </c>
      <c r="E151" s="175">
        <f>Volume!C151*100</f>
        <v>-22</v>
      </c>
      <c r="F151" s="347">
        <f>'Open Int.'!D151*100</f>
        <v>4</v>
      </c>
      <c r="G151" s="176">
        <f>'Open Int.'!R151</f>
        <v>227.138769</v>
      </c>
      <c r="H151" s="176">
        <f>'Open Int.'!Z151</f>
        <v>7.377083999999996</v>
      </c>
      <c r="I151" s="171">
        <f>'Open Int.'!O151</f>
        <v>0.7391801914273824</v>
      </c>
      <c r="J151" s="185">
        <f>IF(Volume!D151=0,0,Volume!F151/Volume!D151)</f>
        <v>0.13962765957446807</v>
      </c>
      <c r="K151" s="187">
        <f>IF('Open Int.'!E151=0,0,'Open Int.'!H151/'Open Int.'!E151)</f>
        <v>0.212428662016487</v>
      </c>
    </row>
    <row r="152" spans="1:11" ht="15">
      <c r="A152" s="201" t="s">
        <v>432</v>
      </c>
      <c r="B152" s="287">
        <f>Margins!B152</f>
        <v>450</v>
      </c>
      <c r="C152" s="287">
        <f>Volume!J152</f>
        <v>443.45</v>
      </c>
      <c r="D152" s="182">
        <f>Volume!M152</f>
        <v>-0.33711652994718505</v>
      </c>
      <c r="E152" s="175">
        <f>Volume!C152*100</f>
        <v>40</v>
      </c>
      <c r="F152" s="347">
        <f>'Open Int.'!D152*100</f>
        <v>0</v>
      </c>
      <c r="G152" s="176">
        <f>'Open Int.'!R152</f>
        <v>47.87264475</v>
      </c>
      <c r="H152" s="176">
        <f>'Open Int.'!Z152</f>
        <v>-0.201978000000004</v>
      </c>
      <c r="I152" s="171">
        <f>'Open Int.'!O152</f>
        <v>0.9595664860358483</v>
      </c>
      <c r="J152" s="185">
        <f>IF(Volume!D152=0,0,Volume!F152/Volume!D152)</f>
        <v>0</v>
      </c>
      <c r="K152" s="187">
        <f>IF('Open Int.'!E152=0,0,'Open Int.'!H152/'Open Int.'!E152)</f>
        <v>0.25</v>
      </c>
    </row>
    <row r="153" spans="1:11" ht="15">
      <c r="A153" s="201" t="s">
        <v>216</v>
      </c>
      <c r="B153" s="287">
        <f>Margins!B153</f>
        <v>3350</v>
      </c>
      <c r="C153" s="287">
        <f>Volume!J153</f>
        <v>94.45</v>
      </c>
      <c r="D153" s="182">
        <f>Volume!M153</f>
        <v>2.2186147186147154</v>
      </c>
      <c r="E153" s="175">
        <f>Volume!C153*100</f>
        <v>82</v>
      </c>
      <c r="F153" s="347">
        <f>'Open Int.'!D153*100</f>
        <v>-1</v>
      </c>
      <c r="G153" s="176">
        <f>'Open Int.'!R153</f>
        <v>795.7648625</v>
      </c>
      <c r="H153" s="176">
        <f>'Open Int.'!Z153</f>
        <v>18.726600499999904</v>
      </c>
      <c r="I153" s="171">
        <f>'Open Int.'!O153</f>
        <v>0.7964612326043737</v>
      </c>
      <c r="J153" s="185">
        <f>IF(Volume!D153=0,0,Volume!F153/Volume!D153)</f>
        <v>0.0895447723861931</v>
      </c>
      <c r="K153" s="187">
        <f>IF('Open Int.'!E153=0,0,'Open Int.'!H153/'Open Int.'!E153)</f>
        <v>0.34116541353383456</v>
      </c>
    </row>
    <row r="154" spans="1:11" ht="15">
      <c r="A154" s="201" t="s">
        <v>235</v>
      </c>
      <c r="B154" s="287">
        <f>Margins!B154</f>
        <v>2700</v>
      </c>
      <c r="C154" s="287">
        <f>Volume!J154</f>
        <v>146.9</v>
      </c>
      <c r="D154" s="182">
        <f>Volume!M154</f>
        <v>1.6960886119764744</v>
      </c>
      <c r="E154" s="175">
        <f>Volume!C154*100</f>
        <v>67</v>
      </c>
      <c r="F154" s="347">
        <f>'Open Int.'!D154*100</f>
        <v>-2</v>
      </c>
      <c r="G154" s="176">
        <f>'Open Int.'!R154</f>
        <v>497.255031</v>
      </c>
      <c r="H154" s="176">
        <f>'Open Int.'!Z154</f>
        <v>8.098217999999974</v>
      </c>
      <c r="I154" s="171">
        <f>'Open Int.'!O154</f>
        <v>0.927494615936827</v>
      </c>
      <c r="J154" s="185">
        <f>IF(Volume!D154=0,0,Volume!F154/Volume!D154)</f>
        <v>0.17628408370323398</v>
      </c>
      <c r="K154" s="187">
        <f>IF('Open Int.'!E154=0,0,'Open Int.'!H154/'Open Int.'!E154)</f>
        <v>0.60333048676345</v>
      </c>
    </row>
    <row r="155" spans="1:11" ht="15">
      <c r="A155" s="201" t="s">
        <v>204</v>
      </c>
      <c r="B155" s="287">
        <f>Margins!B155</f>
        <v>600</v>
      </c>
      <c r="C155" s="287">
        <f>Volume!J155</f>
        <v>457.1</v>
      </c>
      <c r="D155" s="182">
        <f>Volume!M155</f>
        <v>0.8494208494208545</v>
      </c>
      <c r="E155" s="175">
        <f>Volume!C155*100</f>
        <v>61</v>
      </c>
      <c r="F155" s="347">
        <f>'Open Int.'!D155*100</f>
        <v>-2</v>
      </c>
      <c r="G155" s="176">
        <f>'Open Int.'!R155</f>
        <v>651.970872</v>
      </c>
      <c r="H155" s="176">
        <f>'Open Int.'!Z155</f>
        <v>-9.05799300000001</v>
      </c>
      <c r="I155" s="171">
        <f>'Open Int.'!O155</f>
        <v>0.5811038196197207</v>
      </c>
      <c r="J155" s="185">
        <f>IF(Volume!D155=0,0,Volume!F155/Volume!D155)</f>
        <v>0.08416547788873038</v>
      </c>
      <c r="K155" s="187">
        <f>IF('Open Int.'!E155=0,0,'Open Int.'!H155/'Open Int.'!E155)</f>
        <v>0.13744631003514252</v>
      </c>
    </row>
    <row r="156" spans="1:11" ht="15">
      <c r="A156" s="201" t="s">
        <v>205</v>
      </c>
      <c r="B156" s="287">
        <f>Margins!B156</f>
        <v>250</v>
      </c>
      <c r="C156" s="287">
        <f>Volume!J156</f>
        <v>1286.05</v>
      </c>
      <c r="D156" s="182">
        <f>Volume!M156</f>
        <v>-1.7307251470925415</v>
      </c>
      <c r="E156" s="175">
        <f>Volume!C156*100</f>
        <v>2</v>
      </c>
      <c r="F156" s="347">
        <f>'Open Int.'!D156*100</f>
        <v>-2</v>
      </c>
      <c r="G156" s="176">
        <f>'Open Int.'!R156</f>
        <v>1215.79951875</v>
      </c>
      <c r="H156" s="176">
        <f>'Open Int.'!Z156</f>
        <v>-31.686038749999852</v>
      </c>
      <c r="I156" s="171">
        <f>'Open Int.'!O156</f>
        <v>0.9077350257834192</v>
      </c>
      <c r="J156" s="185">
        <f>IF(Volume!D156=0,0,Volume!F156/Volume!D156)</f>
        <v>0.6267558528428093</v>
      </c>
      <c r="K156" s="187">
        <f>IF('Open Int.'!E156=0,0,'Open Int.'!H156/'Open Int.'!E156)</f>
        <v>0.5742883379247016</v>
      </c>
    </row>
    <row r="157" spans="1:11" ht="15">
      <c r="A157" s="201" t="s">
        <v>37</v>
      </c>
      <c r="B157" s="287">
        <f>Margins!B157</f>
        <v>1600</v>
      </c>
      <c r="C157" s="287">
        <f>Volume!J157</f>
        <v>203.4</v>
      </c>
      <c r="D157" s="182">
        <f>Volume!M157</f>
        <v>-2.0702936928261835</v>
      </c>
      <c r="E157" s="175">
        <f>Volume!C157*100</f>
        <v>-24</v>
      </c>
      <c r="F157" s="347">
        <f>'Open Int.'!D157*100</f>
        <v>4</v>
      </c>
      <c r="G157" s="176">
        <f>'Open Int.'!R157</f>
        <v>60.304032</v>
      </c>
      <c r="H157" s="176">
        <f>'Open Int.'!Z157</f>
        <v>1.2175360000000026</v>
      </c>
      <c r="I157" s="171">
        <f>'Open Int.'!O157</f>
        <v>0.9255261737722612</v>
      </c>
      <c r="J157" s="185">
        <f>IF(Volume!D157=0,0,Volume!F157/Volume!D157)</f>
        <v>0</v>
      </c>
      <c r="K157" s="187">
        <f>IF('Open Int.'!E157=0,0,'Open Int.'!H157/'Open Int.'!E157)</f>
        <v>0.11926605504587157</v>
      </c>
    </row>
    <row r="158" spans="1:11" ht="15">
      <c r="A158" s="201" t="s">
        <v>299</v>
      </c>
      <c r="B158" s="287">
        <f>Margins!B158</f>
        <v>150</v>
      </c>
      <c r="C158" s="287">
        <f>Volume!J158</f>
        <v>1687.1</v>
      </c>
      <c r="D158" s="182">
        <f>Volume!M158</f>
        <v>-0.023703703703709094</v>
      </c>
      <c r="E158" s="175">
        <f>Volume!C158*100</f>
        <v>-32</v>
      </c>
      <c r="F158" s="347">
        <f>'Open Int.'!D158*100</f>
        <v>1</v>
      </c>
      <c r="G158" s="176">
        <f>'Open Int.'!R158</f>
        <v>289.405134</v>
      </c>
      <c r="H158" s="176">
        <f>'Open Int.'!Z158</f>
        <v>1.5007589999999595</v>
      </c>
      <c r="I158" s="171">
        <f>'Open Int.'!O158</f>
        <v>0.8296607205316544</v>
      </c>
      <c r="J158" s="185">
        <f>IF(Volume!D158=0,0,Volume!F158/Volume!D158)</f>
        <v>0</v>
      </c>
      <c r="K158" s="187">
        <f>IF('Open Int.'!E158=0,0,'Open Int.'!H158/'Open Int.'!E158)</f>
        <v>0.0274869109947644</v>
      </c>
    </row>
    <row r="159" spans="1:11" ht="15">
      <c r="A159" s="201" t="s">
        <v>433</v>
      </c>
      <c r="B159" s="287">
        <f>Margins!B159</f>
        <v>200</v>
      </c>
      <c r="C159" s="287">
        <f>Volume!J159</f>
        <v>1096.25</v>
      </c>
      <c r="D159" s="182">
        <f>Volume!M159</f>
        <v>2.0052107564901793</v>
      </c>
      <c r="E159" s="175">
        <f>Volume!C159*100</f>
        <v>-52</v>
      </c>
      <c r="F159" s="347">
        <f>'Open Int.'!D159*100</f>
        <v>15</v>
      </c>
      <c r="G159" s="176">
        <f>'Open Int.'!R159</f>
        <v>6.204775</v>
      </c>
      <c r="H159" s="176">
        <f>'Open Int.'!Z159</f>
        <v>0.9172509999999994</v>
      </c>
      <c r="I159" s="171">
        <f>'Open Int.'!O159</f>
        <v>0.8939929328621908</v>
      </c>
      <c r="J159" s="185">
        <f>IF(Volume!D159=0,0,Volume!F159/Volume!D159)</f>
        <v>0</v>
      </c>
      <c r="K159" s="187">
        <f>IF('Open Int.'!E159=0,0,'Open Int.'!H159/'Open Int.'!E159)</f>
        <v>0</v>
      </c>
    </row>
    <row r="160" spans="1:11" ht="15">
      <c r="A160" s="201" t="s">
        <v>228</v>
      </c>
      <c r="B160" s="287">
        <f>Margins!B160</f>
        <v>188</v>
      </c>
      <c r="C160" s="287">
        <f>Volume!J160</f>
        <v>1259.1</v>
      </c>
      <c r="D160" s="182">
        <f>Volume!M160</f>
        <v>1.124407678098145</v>
      </c>
      <c r="E160" s="175">
        <f>Volume!C160*100</f>
        <v>-42</v>
      </c>
      <c r="F160" s="347">
        <f>'Open Int.'!D160*100</f>
        <v>1</v>
      </c>
      <c r="G160" s="176">
        <f>'Open Int.'!R160</f>
        <v>154.78519211999998</v>
      </c>
      <c r="H160" s="176">
        <f>'Open Int.'!Z160</f>
        <v>3.570287319999977</v>
      </c>
      <c r="I160" s="171">
        <f>'Open Int.'!O160</f>
        <v>0.9400519957179997</v>
      </c>
      <c r="J160" s="185">
        <f>IF(Volume!D160=0,0,Volume!F160/Volume!D160)</f>
        <v>0</v>
      </c>
      <c r="K160" s="187">
        <f>IF('Open Int.'!E160=0,0,'Open Int.'!H160/'Open Int.'!E160)</f>
        <v>0.14285714285714285</v>
      </c>
    </row>
    <row r="161" spans="1:11" ht="15">
      <c r="A161" s="201" t="s">
        <v>434</v>
      </c>
      <c r="B161" s="287">
        <f>Margins!B161</f>
        <v>2600</v>
      </c>
      <c r="C161" s="287">
        <f>Volume!J161</f>
        <v>77.55</v>
      </c>
      <c r="D161" s="182">
        <f>Volume!M161</f>
        <v>-0.12878300064392598</v>
      </c>
      <c r="E161" s="175">
        <f>Volume!C161*100</f>
        <v>95</v>
      </c>
      <c r="F161" s="347">
        <f>'Open Int.'!D161*100</f>
        <v>6</v>
      </c>
      <c r="G161" s="176">
        <f>'Open Int.'!R161</f>
        <v>30.204174</v>
      </c>
      <c r="H161" s="176">
        <f>'Open Int.'!Z161</f>
        <v>1.5963609999999981</v>
      </c>
      <c r="I161" s="171">
        <f>'Open Int.'!O161</f>
        <v>0.9445927903871829</v>
      </c>
      <c r="J161" s="185">
        <f>IF(Volume!D161=0,0,Volume!F161/Volume!D161)</f>
        <v>0</v>
      </c>
      <c r="K161" s="187">
        <f>IF('Open Int.'!E161=0,0,'Open Int.'!H161/'Open Int.'!E161)</f>
        <v>0</v>
      </c>
    </row>
    <row r="162" spans="1:11" ht="15">
      <c r="A162" s="201" t="s">
        <v>276</v>
      </c>
      <c r="B162" s="287">
        <f>Margins!B162</f>
        <v>350</v>
      </c>
      <c r="C162" s="287">
        <f>Volume!J162</f>
        <v>911.95</v>
      </c>
      <c r="D162" s="182">
        <f>Volume!M162</f>
        <v>-2.9995213529755818</v>
      </c>
      <c r="E162" s="175">
        <f>Volume!C162*100</f>
        <v>-48</v>
      </c>
      <c r="F162" s="347">
        <f>'Open Int.'!D162*100</f>
        <v>6</v>
      </c>
      <c r="G162" s="176">
        <f>'Open Int.'!R162</f>
        <v>39.067938</v>
      </c>
      <c r="H162" s="176">
        <f>'Open Int.'!Z162</f>
        <v>0.99656375</v>
      </c>
      <c r="I162" s="171">
        <f>'Open Int.'!O162</f>
        <v>0.9387254901960784</v>
      </c>
      <c r="J162" s="185">
        <f>IF(Volume!D162=0,0,Volume!F162/Volume!D162)</f>
        <v>0</v>
      </c>
      <c r="K162" s="187">
        <f>IF('Open Int.'!E162=0,0,'Open Int.'!H162/'Open Int.'!E162)</f>
        <v>0.3333333333333333</v>
      </c>
    </row>
    <row r="163" spans="1:11" ht="15">
      <c r="A163" s="201" t="s">
        <v>180</v>
      </c>
      <c r="B163" s="287">
        <f>Margins!B163</f>
        <v>1500</v>
      </c>
      <c r="C163" s="287">
        <f>Volume!J163</f>
        <v>161.35</v>
      </c>
      <c r="D163" s="182">
        <f>Volume!M163</f>
        <v>-1.9446976602856376</v>
      </c>
      <c r="E163" s="175">
        <f>Volume!C163*100</f>
        <v>-65</v>
      </c>
      <c r="F163" s="347">
        <f>'Open Int.'!D163*100</f>
        <v>2</v>
      </c>
      <c r="G163" s="176">
        <f>'Open Int.'!R163</f>
        <v>108.0641625</v>
      </c>
      <c r="H163" s="176">
        <f>'Open Int.'!Z163</f>
        <v>-0.06987000000000876</v>
      </c>
      <c r="I163" s="171">
        <f>'Open Int.'!O163</f>
        <v>0.7787234042553192</v>
      </c>
      <c r="J163" s="185">
        <f>IF(Volume!D163=0,0,Volume!F163/Volume!D163)</f>
        <v>0.07462686567164178</v>
      </c>
      <c r="K163" s="187">
        <f>IF('Open Int.'!E163=0,0,'Open Int.'!H163/'Open Int.'!E163)</f>
        <v>0.1696969696969697</v>
      </c>
    </row>
    <row r="164" spans="1:11" ht="15">
      <c r="A164" s="201" t="s">
        <v>181</v>
      </c>
      <c r="B164" s="287">
        <f>Margins!B164</f>
        <v>850</v>
      </c>
      <c r="C164" s="287">
        <f>Volume!J164</f>
        <v>312.4</v>
      </c>
      <c r="D164" s="182">
        <f>Volume!M164</f>
        <v>-0.5570587299060958</v>
      </c>
      <c r="E164" s="175">
        <f>Volume!C164*100</f>
        <v>-75</v>
      </c>
      <c r="F164" s="347">
        <f>'Open Int.'!D164*100</f>
        <v>0</v>
      </c>
      <c r="G164" s="176">
        <f>'Open Int.'!R164</f>
        <v>12.533487999999998</v>
      </c>
      <c r="H164" s="176">
        <f>'Open Int.'!Z164</f>
        <v>-0.07020999999999944</v>
      </c>
      <c r="I164" s="171">
        <f>'Open Int.'!O164</f>
        <v>0.9597457627118644</v>
      </c>
      <c r="J164" s="185">
        <f>IF(Volume!D164=0,0,Volume!F164/Volume!D164)</f>
        <v>0</v>
      </c>
      <c r="K164" s="187">
        <f>IF('Open Int.'!E164=0,0,'Open Int.'!H164/'Open Int.'!E164)</f>
        <v>0</v>
      </c>
    </row>
    <row r="165" spans="1:11" ht="15">
      <c r="A165" s="201" t="s">
        <v>150</v>
      </c>
      <c r="B165" s="287">
        <f>Margins!B165</f>
        <v>438</v>
      </c>
      <c r="C165" s="287">
        <f>Volume!J165</f>
        <v>534.2</v>
      </c>
      <c r="D165" s="182">
        <f>Volume!M165</f>
        <v>-0.8077244452696889</v>
      </c>
      <c r="E165" s="175">
        <f>Volume!C165*100</f>
        <v>1</v>
      </c>
      <c r="F165" s="347">
        <f>'Open Int.'!D165*100</f>
        <v>1</v>
      </c>
      <c r="G165" s="176">
        <f>'Open Int.'!R165</f>
        <v>223.75469148000002</v>
      </c>
      <c r="H165" s="176">
        <f>'Open Int.'!Z165</f>
        <v>1.2680538000000467</v>
      </c>
      <c r="I165" s="171">
        <f>'Open Int.'!O165</f>
        <v>0.9366307644044756</v>
      </c>
      <c r="J165" s="185">
        <f>IF(Volume!D165=0,0,Volume!F165/Volume!D165)</f>
        <v>0.16666666666666666</v>
      </c>
      <c r="K165" s="187">
        <f>IF('Open Int.'!E165=0,0,'Open Int.'!H165/'Open Int.'!E165)</f>
        <v>0.13382899628252787</v>
      </c>
    </row>
    <row r="166" spans="1:11" ht="15">
      <c r="A166" s="201" t="s">
        <v>435</v>
      </c>
      <c r="B166" s="287">
        <f>Margins!B166</f>
        <v>1250</v>
      </c>
      <c r="C166" s="287">
        <f>Volume!J166</f>
        <v>159.75</v>
      </c>
      <c r="D166" s="182">
        <f>Volume!M166</f>
        <v>-0.7455731593662558</v>
      </c>
      <c r="E166" s="175">
        <f>Volume!C166*100</f>
        <v>-31</v>
      </c>
      <c r="F166" s="347">
        <f>'Open Int.'!D166*100</f>
        <v>4</v>
      </c>
      <c r="G166" s="176">
        <f>'Open Int.'!R166</f>
        <v>88.8609375</v>
      </c>
      <c r="H166" s="176">
        <f>'Open Int.'!Z166</f>
        <v>2.7728062500000163</v>
      </c>
      <c r="I166" s="171">
        <f>'Open Int.'!O166</f>
        <v>0.8739325842696629</v>
      </c>
      <c r="J166" s="185">
        <f>IF(Volume!D166=0,0,Volume!F166/Volume!D166)</f>
        <v>0</v>
      </c>
      <c r="K166" s="187">
        <f>IF('Open Int.'!E166=0,0,'Open Int.'!H166/'Open Int.'!E166)</f>
        <v>0</v>
      </c>
    </row>
    <row r="167" spans="1:11" ht="15">
      <c r="A167" s="201" t="s">
        <v>436</v>
      </c>
      <c r="B167" s="287">
        <f>Margins!B167</f>
        <v>1050</v>
      </c>
      <c r="C167" s="287">
        <f>Volume!J167</f>
        <v>210.35</v>
      </c>
      <c r="D167" s="182">
        <f>Volume!M167</f>
        <v>1.64290891519691</v>
      </c>
      <c r="E167" s="175">
        <f>Volume!C167*100</f>
        <v>8</v>
      </c>
      <c r="F167" s="347">
        <f>'Open Int.'!D167*100</f>
        <v>0</v>
      </c>
      <c r="G167" s="176">
        <f>'Open Int.'!R167</f>
        <v>28.46982075</v>
      </c>
      <c r="H167" s="176">
        <f>'Open Int.'!Z167</f>
        <v>0.5253622500000006</v>
      </c>
      <c r="I167" s="171">
        <f>'Open Int.'!O167</f>
        <v>0.9069045771916214</v>
      </c>
      <c r="J167" s="185">
        <f>IF(Volume!D167=0,0,Volume!F167/Volume!D167)</f>
        <v>0</v>
      </c>
      <c r="K167" s="187">
        <f>IF('Open Int.'!E167=0,0,'Open Int.'!H167/'Open Int.'!E167)</f>
        <v>0</v>
      </c>
    </row>
    <row r="168" spans="1:11" ht="15">
      <c r="A168" s="201" t="s">
        <v>151</v>
      </c>
      <c r="B168" s="287">
        <f>Margins!B168</f>
        <v>225</v>
      </c>
      <c r="C168" s="287">
        <f>Volume!J168</f>
        <v>1066.25</v>
      </c>
      <c r="D168" s="182">
        <f>Volume!M168</f>
        <v>-1.9540229885057472</v>
      </c>
      <c r="E168" s="175">
        <f>Volume!C168*100</f>
        <v>57.99999999999999</v>
      </c>
      <c r="F168" s="347">
        <f>'Open Int.'!D168*100</f>
        <v>2</v>
      </c>
      <c r="G168" s="176">
        <f>'Open Int.'!R168</f>
        <v>164.863575</v>
      </c>
      <c r="H168" s="176">
        <f>'Open Int.'!Z168</f>
        <v>0.0665437499999939</v>
      </c>
      <c r="I168" s="171">
        <f>'Open Int.'!O168</f>
        <v>0.895663562281723</v>
      </c>
      <c r="J168" s="185">
        <f>IF(Volume!D168=0,0,Volume!F168/Volume!D168)</f>
        <v>0</v>
      </c>
      <c r="K168" s="187">
        <f>IF('Open Int.'!E168=0,0,'Open Int.'!H168/'Open Int.'!E168)</f>
        <v>0</v>
      </c>
    </row>
    <row r="169" spans="1:11" ht="15">
      <c r="A169" s="201" t="s">
        <v>214</v>
      </c>
      <c r="B169" s="287">
        <f>Margins!B169</f>
        <v>125</v>
      </c>
      <c r="C169" s="287">
        <f>Volume!J169</f>
        <v>1412.3</v>
      </c>
      <c r="D169" s="182">
        <f>Volume!M169</f>
        <v>3.715943306161409</v>
      </c>
      <c r="E169" s="175">
        <f>Volume!C169*100</f>
        <v>-32</v>
      </c>
      <c r="F169" s="347">
        <f>'Open Int.'!D169*100</f>
        <v>-16</v>
      </c>
      <c r="G169" s="176">
        <f>'Open Int.'!R169</f>
        <v>58.83994875</v>
      </c>
      <c r="H169" s="176">
        <f>'Open Int.'!Z169</f>
        <v>-8.887605</v>
      </c>
      <c r="I169" s="171">
        <f>'Open Int.'!O169</f>
        <v>0.9057905790579058</v>
      </c>
      <c r="J169" s="185">
        <f>IF(Volume!D169=0,0,Volume!F169/Volume!D169)</f>
        <v>0</v>
      </c>
      <c r="K169" s="187">
        <f>IF('Open Int.'!E169=0,0,'Open Int.'!H169/'Open Int.'!E169)</f>
        <v>0</v>
      </c>
    </row>
    <row r="170" spans="1:11" ht="15">
      <c r="A170" s="201" t="s">
        <v>229</v>
      </c>
      <c r="B170" s="287">
        <f>Margins!B170</f>
        <v>200</v>
      </c>
      <c r="C170" s="287">
        <f>Volume!J170</f>
        <v>1154.05</v>
      </c>
      <c r="D170" s="182">
        <f>Volume!M170</f>
        <v>-0.06061918164105178</v>
      </c>
      <c r="E170" s="175">
        <f>Volume!C170*100</f>
        <v>-46</v>
      </c>
      <c r="F170" s="347">
        <f>'Open Int.'!D170*100</f>
        <v>-3</v>
      </c>
      <c r="G170" s="176">
        <f>'Open Int.'!R170</f>
        <v>193.972724</v>
      </c>
      <c r="H170" s="176">
        <f>'Open Int.'!Z170</f>
        <v>-6.884490999999997</v>
      </c>
      <c r="I170" s="171">
        <f>'Open Int.'!O170</f>
        <v>0.9570442646358877</v>
      </c>
      <c r="J170" s="185">
        <f>IF(Volume!D170=0,0,Volume!F170/Volume!D170)</f>
        <v>0</v>
      </c>
      <c r="K170" s="187">
        <f>IF('Open Int.'!E170=0,0,'Open Int.'!H170/'Open Int.'!E170)</f>
        <v>0.07142857142857142</v>
      </c>
    </row>
    <row r="171" spans="1:11" ht="15">
      <c r="A171" s="201" t="s">
        <v>91</v>
      </c>
      <c r="B171" s="287">
        <f>Margins!B171</f>
        <v>3800</v>
      </c>
      <c r="C171" s="287">
        <f>Volume!J171</f>
        <v>78.55</v>
      </c>
      <c r="D171" s="182">
        <f>Volume!M171</f>
        <v>-3.203943314849055</v>
      </c>
      <c r="E171" s="175">
        <f>Volume!C171*100</f>
        <v>-56.99999999999999</v>
      </c>
      <c r="F171" s="347">
        <f>'Open Int.'!D171*100</f>
        <v>-1</v>
      </c>
      <c r="G171" s="176">
        <f>'Open Int.'!R171</f>
        <v>74.234463</v>
      </c>
      <c r="H171" s="176">
        <f>'Open Int.'!Z171</f>
        <v>-2.0562749999999994</v>
      </c>
      <c r="I171" s="171">
        <f>'Open Int.'!O171</f>
        <v>0.7969441093687173</v>
      </c>
      <c r="J171" s="185">
        <f>IF(Volume!D171=0,0,Volume!F171/Volume!D171)</f>
        <v>0.13131313131313133</v>
      </c>
      <c r="K171" s="187">
        <f>IF('Open Int.'!E171=0,0,'Open Int.'!H171/'Open Int.'!E171)</f>
        <v>0.166</v>
      </c>
    </row>
    <row r="172" spans="1:14" ht="15">
      <c r="A172" s="201" t="s">
        <v>152</v>
      </c>
      <c r="B172" s="287">
        <f>Margins!B172</f>
        <v>1350</v>
      </c>
      <c r="C172" s="287">
        <f>Volume!J172</f>
        <v>255.75</v>
      </c>
      <c r="D172" s="182">
        <f>Volume!M172</f>
        <v>-0.75669383003492</v>
      </c>
      <c r="E172" s="175">
        <f>Volume!C172*100</f>
        <v>-75</v>
      </c>
      <c r="F172" s="347">
        <f>'Open Int.'!D172*100</f>
        <v>2</v>
      </c>
      <c r="G172" s="176">
        <f>'Open Int.'!R172</f>
        <v>69.22513125</v>
      </c>
      <c r="H172" s="176">
        <f>'Open Int.'!Z172</f>
        <v>-0.8757112499999948</v>
      </c>
      <c r="I172" s="171">
        <f>'Open Int.'!O172</f>
        <v>0.8194513715710723</v>
      </c>
      <c r="J172" s="185">
        <f>IF(Volume!D172=0,0,Volume!F172/Volume!D172)</f>
        <v>0.06666666666666667</v>
      </c>
      <c r="K172" s="187">
        <f>IF('Open Int.'!E172=0,0,'Open Int.'!H172/'Open Int.'!E172)</f>
        <v>0.226890756302521</v>
      </c>
      <c r="N172" s="96"/>
    </row>
    <row r="173" spans="1:14" ht="15">
      <c r="A173" s="201" t="s">
        <v>208</v>
      </c>
      <c r="B173" s="287">
        <f>Margins!B173</f>
        <v>412</v>
      </c>
      <c r="C173" s="287">
        <f>Volume!J173</f>
        <v>712.7</v>
      </c>
      <c r="D173" s="182">
        <f>Volume!M173</f>
        <v>0.6638418079096109</v>
      </c>
      <c r="E173" s="175">
        <f>Volume!C173*100</f>
        <v>-52</v>
      </c>
      <c r="F173" s="347">
        <f>'Open Int.'!D173*100</f>
        <v>-4</v>
      </c>
      <c r="G173" s="176">
        <f>'Open Int.'!R173</f>
        <v>500.4376993200001</v>
      </c>
      <c r="H173" s="176">
        <f>'Open Int.'!Z173</f>
        <v>-12.013833479999903</v>
      </c>
      <c r="I173" s="171">
        <f>'Open Int.'!O173</f>
        <v>0.6582174499794637</v>
      </c>
      <c r="J173" s="185">
        <f>IF(Volume!D173=0,0,Volume!F173/Volume!D173)</f>
        <v>0.011049723756906077</v>
      </c>
      <c r="K173" s="187">
        <f>IF('Open Int.'!E173=0,0,'Open Int.'!H173/'Open Int.'!E173)</f>
        <v>0.15496098104793757</v>
      </c>
      <c r="N173" s="96"/>
    </row>
    <row r="174" spans="1:14" ht="15">
      <c r="A174" s="177" t="s">
        <v>230</v>
      </c>
      <c r="B174" s="287">
        <f>Margins!B174</f>
        <v>400</v>
      </c>
      <c r="C174" s="287">
        <f>Volume!J174</f>
        <v>602.5</v>
      </c>
      <c r="D174" s="182">
        <f>Volume!M174</f>
        <v>-0.977894650341038</v>
      </c>
      <c r="E174" s="175">
        <f>Volume!C174*100</f>
        <v>-77</v>
      </c>
      <c r="F174" s="347">
        <f>'Open Int.'!D174*100</f>
        <v>0</v>
      </c>
      <c r="G174" s="176">
        <f>'Open Int.'!R174</f>
        <v>74.3244</v>
      </c>
      <c r="H174" s="176">
        <f>'Open Int.'!Z174</f>
        <v>-0.8070060000000012</v>
      </c>
      <c r="I174" s="171">
        <f>'Open Int.'!O174</f>
        <v>0.8446822308690013</v>
      </c>
      <c r="J174" s="185">
        <f>IF(Volume!D174=0,0,Volume!F174/Volume!D174)</f>
        <v>0</v>
      </c>
      <c r="K174" s="187">
        <f>IF('Open Int.'!E174=0,0,'Open Int.'!H174/'Open Int.'!E174)</f>
        <v>0</v>
      </c>
      <c r="N174" s="96"/>
    </row>
    <row r="175" spans="1:14" ht="15">
      <c r="A175" s="177" t="s">
        <v>185</v>
      </c>
      <c r="B175" s="287">
        <f>Margins!B175</f>
        <v>675</v>
      </c>
      <c r="C175" s="287">
        <f>Volume!J175</f>
        <v>631.7</v>
      </c>
      <c r="D175" s="182">
        <f>Volume!M175</f>
        <v>-4.2370954293943655</v>
      </c>
      <c r="E175" s="175">
        <f>Volume!C175*100</f>
        <v>-43</v>
      </c>
      <c r="F175" s="347">
        <f>'Open Int.'!D175*100</f>
        <v>1</v>
      </c>
      <c r="G175" s="176">
        <f>'Open Int.'!R175</f>
        <v>1002.24732375</v>
      </c>
      <c r="H175" s="176">
        <f>'Open Int.'!Z175</f>
        <v>-38.24500724999996</v>
      </c>
      <c r="I175" s="171">
        <f>'Open Int.'!O175</f>
        <v>0.8902361199744735</v>
      </c>
      <c r="J175" s="185">
        <f>IF(Volume!D175=0,0,Volume!F175/Volume!D175)</f>
        <v>0.4648972602739726</v>
      </c>
      <c r="K175" s="187">
        <f>IF('Open Int.'!E175=0,0,'Open Int.'!H175/'Open Int.'!E175)</f>
        <v>0.677179236043095</v>
      </c>
      <c r="N175" s="96"/>
    </row>
    <row r="176" spans="1:14" ht="15">
      <c r="A176" s="177" t="s">
        <v>206</v>
      </c>
      <c r="B176" s="287">
        <f>Margins!B176</f>
        <v>550</v>
      </c>
      <c r="C176" s="287">
        <f>Volume!J176</f>
        <v>882.5</v>
      </c>
      <c r="D176" s="182">
        <f>Volume!M176</f>
        <v>0.8744356175344319</v>
      </c>
      <c r="E176" s="175">
        <f>Volume!C176*100</f>
        <v>-56.99999999999999</v>
      </c>
      <c r="F176" s="347">
        <f>'Open Int.'!D176*100</f>
        <v>1</v>
      </c>
      <c r="G176" s="176">
        <f>'Open Int.'!R176</f>
        <v>186.96645</v>
      </c>
      <c r="H176" s="176">
        <f>'Open Int.'!Z176</f>
        <v>3.6416325000000143</v>
      </c>
      <c r="I176" s="171">
        <f>'Open Int.'!O176</f>
        <v>0.7785565939771547</v>
      </c>
      <c r="J176" s="185">
        <f>IF(Volume!D176=0,0,Volume!F176/Volume!D176)</f>
        <v>0</v>
      </c>
      <c r="K176" s="187">
        <f>IF('Open Int.'!E176=0,0,'Open Int.'!H176/'Open Int.'!E176)</f>
        <v>0.021739130434782608</v>
      </c>
      <c r="N176" s="96"/>
    </row>
    <row r="177" spans="1:14" ht="15">
      <c r="A177" s="177" t="s">
        <v>118</v>
      </c>
      <c r="B177" s="287">
        <f>Margins!B177</f>
        <v>250</v>
      </c>
      <c r="C177" s="287">
        <f>Volume!J177</f>
        <v>1224.75</v>
      </c>
      <c r="D177" s="182">
        <f>Volume!M177</f>
        <v>-0.7013134425166281</v>
      </c>
      <c r="E177" s="175">
        <f>Volume!C177*100</f>
        <v>76</v>
      </c>
      <c r="F177" s="347">
        <f>'Open Int.'!D177*100</f>
        <v>10</v>
      </c>
      <c r="G177" s="176">
        <f>'Open Int.'!R177</f>
        <v>525.32589375</v>
      </c>
      <c r="H177" s="176">
        <f>'Open Int.'!Z177</f>
        <v>40.29134374999995</v>
      </c>
      <c r="I177" s="171">
        <f>'Open Int.'!O177</f>
        <v>0.8470595092382118</v>
      </c>
      <c r="J177" s="185">
        <f>IF(Volume!D177=0,0,Volume!F177/Volume!D177)</f>
        <v>0.02857142857142857</v>
      </c>
      <c r="K177" s="187">
        <f>IF('Open Int.'!E177=0,0,'Open Int.'!H177/'Open Int.'!E177)</f>
        <v>0.16817496229260936</v>
      </c>
      <c r="N177" s="96"/>
    </row>
    <row r="178" spans="1:14" ht="15">
      <c r="A178" s="177" t="s">
        <v>231</v>
      </c>
      <c r="B178" s="287">
        <f>Margins!B178</f>
        <v>206</v>
      </c>
      <c r="C178" s="287">
        <f>Volume!J178</f>
        <v>1067.55</v>
      </c>
      <c r="D178" s="182">
        <f>Volume!M178</f>
        <v>-2.958821925279516</v>
      </c>
      <c r="E178" s="175">
        <f>Volume!C178*100</f>
        <v>-14.000000000000002</v>
      </c>
      <c r="F178" s="347">
        <f>'Open Int.'!D178*100</f>
        <v>5</v>
      </c>
      <c r="G178" s="176">
        <f>'Open Int.'!R178</f>
        <v>112.09082840999999</v>
      </c>
      <c r="H178" s="176">
        <f>'Open Int.'!Z178</f>
        <v>2.3158097700000013</v>
      </c>
      <c r="I178" s="171">
        <f>'Open Int.'!O178</f>
        <v>0.9403570727879145</v>
      </c>
      <c r="J178" s="185">
        <f>IF(Volume!D178=0,0,Volume!F178/Volume!D178)</f>
        <v>0</v>
      </c>
      <c r="K178" s="187">
        <f>IF('Open Int.'!E178=0,0,'Open Int.'!H178/'Open Int.'!E178)</f>
        <v>0</v>
      </c>
      <c r="N178" s="96"/>
    </row>
    <row r="179" spans="1:14" ht="15">
      <c r="A179" s="177" t="s">
        <v>300</v>
      </c>
      <c r="B179" s="287">
        <f>Margins!B179</f>
        <v>7700</v>
      </c>
      <c r="C179" s="287">
        <f>Volume!J179</f>
        <v>54.7</v>
      </c>
      <c r="D179" s="182">
        <f>Volume!M179</f>
        <v>-0.09132420091323681</v>
      </c>
      <c r="E179" s="175">
        <f>Volume!C179*100</f>
        <v>-39</v>
      </c>
      <c r="F179" s="347">
        <f>'Open Int.'!D179*100</f>
        <v>5</v>
      </c>
      <c r="G179" s="176">
        <f>'Open Int.'!R179</f>
        <v>13.562318</v>
      </c>
      <c r="H179" s="176">
        <f>'Open Int.'!Z179</f>
        <v>0.5356504999999991</v>
      </c>
      <c r="I179" s="171">
        <f>'Open Int.'!O179</f>
        <v>0.9254658385093167</v>
      </c>
      <c r="J179" s="185">
        <f>IF(Volume!D179=0,0,Volume!F179/Volume!D179)</f>
        <v>0</v>
      </c>
      <c r="K179" s="187">
        <f>IF('Open Int.'!E179=0,0,'Open Int.'!H179/'Open Int.'!E179)</f>
        <v>0.08333333333333333</v>
      </c>
      <c r="N179" s="96"/>
    </row>
    <row r="180" spans="1:14" ht="15">
      <c r="A180" s="177" t="s">
        <v>301</v>
      </c>
      <c r="B180" s="287">
        <f>Margins!B180</f>
        <v>10450</v>
      </c>
      <c r="C180" s="287">
        <f>Volume!J180</f>
        <v>28.1</v>
      </c>
      <c r="D180" s="182">
        <f>Volume!M180</f>
        <v>-0.35460992907800665</v>
      </c>
      <c r="E180" s="175">
        <f>Volume!C180*100</f>
        <v>-46</v>
      </c>
      <c r="F180" s="347">
        <f>'Open Int.'!D180*100</f>
        <v>0</v>
      </c>
      <c r="G180" s="176">
        <f>'Open Int.'!R180</f>
        <v>274.910449</v>
      </c>
      <c r="H180" s="176">
        <f>'Open Int.'!Z180</f>
        <v>-1.0667359999999917</v>
      </c>
      <c r="I180" s="171">
        <f>'Open Int.'!O180</f>
        <v>0.8751335184789575</v>
      </c>
      <c r="J180" s="185">
        <f>IF(Volume!D180=0,0,Volume!F180/Volume!D180)</f>
        <v>0.10893854748603352</v>
      </c>
      <c r="K180" s="187">
        <f>IF('Open Int.'!E180=0,0,'Open Int.'!H180/'Open Int.'!E180)</f>
        <v>0.21084337349397592</v>
      </c>
      <c r="N180" s="96"/>
    </row>
    <row r="181" spans="1:14" ht="15">
      <c r="A181" s="177" t="s">
        <v>173</v>
      </c>
      <c r="B181" s="287">
        <f>Margins!B181</f>
        <v>2950</v>
      </c>
      <c r="C181" s="287">
        <f>Volume!J181</f>
        <v>67.9</v>
      </c>
      <c r="D181" s="182">
        <f>Volume!M181</f>
        <v>5.598755832037339</v>
      </c>
      <c r="E181" s="175">
        <f>Volume!C181*100</f>
        <v>30</v>
      </c>
      <c r="F181" s="347">
        <f>'Open Int.'!D181*100</f>
        <v>-5</v>
      </c>
      <c r="G181" s="176">
        <f>'Open Int.'!R181</f>
        <v>56.4259185</v>
      </c>
      <c r="H181" s="176">
        <f>'Open Int.'!Z181</f>
        <v>0.5636860000000041</v>
      </c>
      <c r="I181" s="171">
        <f>'Open Int.'!O181</f>
        <v>0.8572949946751863</v>
      </c>
      <c r="J181" s="185">
        <f>IF(Volume!D181=0,0,Volume!F181/Volume!D181)</f>
        <v>0.06716417910447761</v>
      </c>
      <c r="K181" s="187">
        <f>IF('Open Int.'!E181=0,0,'Open Int.'!H181/'Open Int.'!E181)</f>
        <v>0.07718120805369127</v>
      </c>
      <c r="N181" s="96"/>
    </row>
    <row r="182" spans="1:14" ht="15">
      <c r="A182" s="177" t="s">
        <v>302</v>
      </c>
      <c r="B182" s="287">
        <f>Margins!B182</f>
        <v>200</v>
      </c>
      <c r="C182" s="287">
        <f>Volume!J182</f>
        <v>810.2</v>
      </c>
      <c r="D182" s="182">
        <f>Volume!M182</f>
        <v>0.08647313156269863</v>
      </c>
      <c r="E182" s="175">
        <f>Volume!C182*100</f>
        <v>-73</v>
      </c>
      <c r="F182" s="347">
        <f>'Open Int.'!D182*100</f>
        <v>-2</v>
      </c>
      <c r="G182" s="176">
        <f>'Open Int.'!R182</f>
        <v>69.742016</v>
      </c>
      <c r="H182" s="176">
        <f>'Open Int.'!Z182</f>
        <v>-1.0244739999999979</v>
      </c>
      <c r="I182" s="171">
        <f>'Open Int.'!O182</f>
        <v>0.8108736059479554</v>
      </c>
      <c r="J182" s="185">
        <f>IF(Volume!D182=0,0,Volume!F182/Volume!D182)</f>
        <v>0</v>
      </c>
      <c r="K182" s="187">
        <f>IF('Open Int.'!E182=0,0,'Open Int.'!H182/'Open Int.'!E182)</f>
        <v>0</v>
      </c>
      <c r="N182" s="96"/>
    </row>
    <row r="183" spans="1:14" ht="15">
      <c r="A183" s="177" t="s">
        <v>82</v>
      </c>
      <c r="B183" s="287">
        <f>Margins!B183</f>
        <v>2100</v>
      </c>
      <c r="C183" s="287">
        <f>Volume!J183</f>
        <v>119.8</v>
      </c>
      <c r="D183" s="182">
        <f>Volume!M183</f>
        <v>-2.995951417004051</v>
      </c>
      <c r="E183" s="175">
        <f>Volume!C183*100</f>
        <v>-31</v>
      </c>
      <c r="F183" s="347">
        <f>'Open Int.'!D183*100</f>
        <v>0</v>
      </c>
      <c r="G183" s="176">
        <f>'Open Int.'!R183</f>
        <v>105.462336</v>
      </c>
      <c r="H183" s="176">
        <f>'Open Int.'!Z183</f>
        <v>-3.0497040000000055</v>
      </c>
      <c r="I183" s="171">
        <f>'Open Int.'!O183</f>
        <v>0.9382156488549618</v>
      </c>
      <c r="J183" s="185">
        <f>IF(Volume!D183=0,0,Volume!F183/Volume!D183)</f>
        <v>0.25</v>
      </c>
      <c r="K183" s="187">
        <f>IF('Open Int.'!E183=0,0,'Open Int.'!H183/'Open Int.'!E183)</f>
        <v>0.16176470588235295</v>
      </c>
      <c r="N183" s="96"/>
    </row>
    <row r="184" spans="1:14" ht="15">
      <c r="A184" s="177" t="s">
        <v>437</v>
      </c>
      <c r="B184" s="287">
        <f>Margins!B184</f>
        <v>700</v>
      </c>
      <c r="C184" s="287">
        <f>Volume!J184</f>
        <v>291.55</v>
      </c>
      <c r="D184" s="182">
        <f>Volume!M184</f>
        <v>0.9172724125995273</v>
      </c>
      <c r="E184" s="175">
        <f>Volume!C184*100</f>
        <v>623</v>
      </c>
      <c r="F184" s="347">
        <f>'Open Int.'!D184*100</f>
        <v>24</v>
      </c>
      <c r="G184" s="176">
        <f>'Open Int.'!R184</f>
        <v>24.326932</v>
      </c>
      <c r="H184" s="176">
        <f>'Open Int.'!Z184</f>
        <v>4.852183000000004</v>
      </c>
      <c r="I184" s="171">
        <f>'Open Int.'!O184</f>
        <v>0.9555369127516778</v>
      </c>
      <c r="J184" s="185">
        <f>IF(Volume!D184=0,0,Volume!F184/Volume!D184)</f>
        <v>0</v>
      </c>
      <c r="K184" s="187">
        <f>IF('Open Int.'!E184=0,0,'Open Int.'!H184/'Open Int.'!E184)</f>
        <v>0</v>
      </c>
      <c r="N184" s="96"/>
    </row>
    <row r="185" spans="1:14" ht="15">
      <c r="A185" s="177" t="s">
        <v>438</v>
      </c>
      <c r="B185" s="287">
        <f>Margins!B185</f>
        <v>450</v>
      </c>
      <c r="C185" s="287">
        <f>Volume!J185</f>
        <v>551.85</v>
      </c>
      <c r="D185" s="182">
        <f>Volume!M185</f>
        <v>-1.6047071409467772</v>
      </c>
      <c r="E185" s="175">
        <f>Volume!C185*100</f>
        <v>-64</v>
      </c>
      <c r="F185" s="347">
        <f>'Open Int.'!D185*100</f>
        <v>1</v>
      </c>
      <c r="G185" s="176">
        <f>'Open Int.'!R185</f>
        <v>99.95383125</v>
      </c>
      <c r="H185" s="176">
        <f>'Open Int.'!Z185</f>
        <v>-0.3429742500000117</v>
      </c>
      <c r="I185" s="171">
        <f>'Open Int.'!O185</f>
        <v>0.9180124223602485</v>
      </c>
      <c r="J185" s="185">
        <f>IF(Volume!D185=0,0,Volume!F185/Volume!D185)</f>
        <v>0.2</v>
      </c>
      <c r="K185" s="187">
        <f>IF('Open Int.'!E185=0,0,'Open Int.'!H185/'Open Int.'!E185)</f>
        <v>0.078125</v>
      </c>
      <c r="N185" s="96"/>
    </row>
    <row r="186" spans="1:14" ht="15">
      <c r="A186" s="177" t="s">
        <v>153</v>
      </c>
      <c r="B186" s="287">
        <f>Margins!B186</f>
        <v>450</v>
      </c>
      <c r="C186" s="287">
        <f>Volume!J186</f>
        <v>571.9</v>
      </c>
      <c r="D186" s="182">
        <f>Volume!M186</f>
        <v>-1.6170651986925817</v>
      </c>
      <c r="E186" s="175">
        <f>Volume!C186*100</f>
        <v>-39</v>
      </c>
      <c r="F186" s="347">
        <f>'Open Int.'!D186*100</f>
        <v>-11</v>
      </c>
      <c r="G186" s="176">
        <f>'Open Int.'!R186</f>
        <v>46.529784</v>
      </c>
      <c r="H186" s="176">
        <f>'Open Int.'!Z186</f>
        <v>-6.310385999999994</v>
      </c>
      <c r="I186" s="171">
        <f>'Open Int.'!O186</f>
        <v>0.8938053097345132</v>
      </c>
      <c r="J186" s="185">
        <f>IF(Volume!D186=0,0,Volume!F186/Volume!D186)</f>
        <v>0</v>
      </c>
      <c r="K186" s="187">
        <f>IF('Open Int.'!E186=0,0,'Open Int.'!H186/'Open Int.'!E186)</f>
        <v>0.07692307692307693</v>
      </c>
      <c r="N186" s="96"/>
    </row>
    <row r="187" spans="1:14" ht="15">
      <c r="A187" s="177" t="s">
        <v>154</v>
      </c>
      <c r="B187" s="287">
        <f>Margins!B187</f>
        <v>6900</v>
      </c>
      <c r="C187" s="287">
        <f>Volume!J187</f>
        <v>47</v>
      </c>
      <c r="D187" s="182">
        <f>Volume!M187</f>
        <v>-2.1852237252861544</v>
      </c>
      <c r="E187" s="175">
        <f>Volume!C187*100</f>
        <v>-9</v>
      </c>
      <c r="F187" s="347">
        <f>'Open Int.'!D187*100</f>
        <v>3</v>
      </c>
      <c r="G187" s="176">
        <f>'Open Int.'!R187</f>
        <v>45.92088</v>
      </c>
      <c r="H187" s="176">
        <f>'Open Int.'!Z187</f>
        <v>0.46606049999999755</v>
      </c>
      <c r="I187" s="171">
        <f>'Open Int.'!O187</f>
        <v>0.7754237288135594</v>
      </c>
      <c r="J187" s="185">
        <f>IF(Volume!D187=0,0,Volume!F187/Volume!D187)</f>
        <v>0</v>
      </c>
      <c r="K187" s="187">
        <f>IF('Open Int.'!E187=0,0,'Open Int.'!H187/'Open Int.'!E187)</f>
        <v>0.012658227848101266</v>
      </c>
      <c r="N187" s="96"/>
    </row>
    <row r="188" spans="1:14" ht="15">
      <c r="A188" s="177" t="s">
        <v>303</v>
      </c>
      <c r="B188" s="287">
        <f>Margins!B188</f>
        <v>3600</v>
      </c>
      <c r="C188" s="287">
        <f>Volume!J188</f>
        <v>99.25</v>
      </c>
      <c r="D188" s="182">
        <f>Volume!M188</f>
        <v>2.637021716649428</v>
      </c>
      <c r="E188" s="175">
        <f>Volume!C188*100</f>
        <v>112.00000000000001</v>
      </c>
      <c r="F188" s="347">
        <f>'Open Int.'!D188*100</f>
        <v>10</v>
      </c>
      <c r="G188" s="176">
        <f>'Open Int.'!R188</f>
        <v>83.85831</v>
      </c>
      <c r="H188" s="176">
        <f>'Open Int.'!Z188</f>
        <v>9.604314000000002</v>
      </c>
      <c r="I188" s="171">
        <f>'Open Int.'!O188</f>
        <v>0.898167873881551</v>
      </c>
      <c r="J188" s="185">
        <f>IF(Volume!D188=0,0,Volume!F188/Volume!D188)</f>
        <v>0</v>
      </c>
      <c r="K188" s="187">
        <f>IF('Open Int.'!E188=0,0,'Open Int.'!H188/'Open Int.'!E188)</f>
        <v>0</v>
      </c>
      <c r="N188" s="96"/>
    </row>
    <row r="189" spans="1:14" ht="15">
      <c r="A189" s="177" t="s">
        <v>155</v>
      </c>
      <c r="B189" s="287">
        <f>Margins!B189</f>
        <v>525</v>
      </c>
      <c r="C189" s="287">
        <f>Volume!J189</f>
        <v>473.7</v>
      </c>
      <c r="D189" s="182">
        <f>Volume!M189</f>
        <v>-0.9099466582993457</v>
      </c>
      <c r="E189" s="175">
        <f>Volume!C189*100</f>
        <v>-69</v>
      </c>
      <c r="F189" s="347">
        <f>'Open Int.'!D189*100</f>
        <v>-1</v>
      </c>
      <c r="G189" s="176">
        <f>'Open Int.'!R189</f>
        <v>66.77393625</v>
      </c>
      <c r="H189" s="176">
        <f>'Open Int.'!Z189</f>
        <v>-1.2155298750000014</v>
      </c>
      <c r="I189" s="171">
        <f>'Open Int.'!O189</f>
        <v>0.9553072625698324</v>
      </c>
      <c r="J189" s="185">
        <f>IF(Volume!D189=0,0,Volume!F189/Volume!D189)</f>
        <v>0</v>
      </c>
      <c r="K189" s="187">
        <f>IF('Open Int.'!E189=0,0,'Open Int.'!H189/'Open Int.'!E189)</f>
        <v>0.03125</v>
      </c>
      <c r="N189" s="96"/>
    </row>
    <row r="190" spans="1:14" ht="15">
      <c r="A190" s="177" t="s">
        <v>38</v>
      </c>
      <c r="B190" s="287">
        <f>Margins!B190</f>
        <v>600</v>
      </c>
      <c r="C190" s="287">
        <f>Volume!J190</f>
        <v>532.4</v>
      </c>
      <c r="D190" s="182">
        <f>Volume!M190</f>
        <v>-0.4766800635573545</v>
      </c>
      <c r="E190" s="175">
        <f>Volume!C190*100</f>
        <v>59</v>
      </c>
      <c r="F190" s="347">
        <f>'Open Int.'!D190*100</f>
        <v>3</v>
      </c>
      <c r="G190" s="176">
        <f>'Open Int.'!R190</f>
        <v>320.87748</v>
      </c>
      <c r="H190" s="176">
        <f>'Open Int.'!Z190</f>
        <v>8.798348999999916</v>
      </c>
      <c r="I190" s="171">
        <f>'Open Int.'!O190</f>
        <v>0.8883026381284221</v>
      </c>
      <c r="J190" s="185">
        <f>IF(Volume!D190=0,0,Volume!F190/Volume!D190)</f>
        <v>0.09090909090909091</v>
      </c>
      <c r="K190" s="187">
        <f>IF('Open Int.'!E190=0,0,'Open Int.'!H190/'Open Int.'!E190)</f>
        <v>0.19230769230769232</v>
      </c>
      <c r="N190" s="96"/>
    </row>
    <row r="191" spans="1:14" ht="15">
      <c r="A191" s="177" t="s">
        <v>156</v>
      </c>
      <c r="B191" s="287">
        <f>Margins!B191</f>
        <v>600</v>
      </c>
      <c r="C191" s="287">
        <f>Volume!J191</f>
        <v>406.05</v>
      </c>
      <c r="D191" s="182">
        <f>Volume!M191</f>
        <v>-0.4413387274733386</v>
      </c>
      <c r="E191" s="175">
        <f>Volume!C191*100</f>
        <v>136</v>
      </c>
      <c r="F191" s="347">
        <f>'Open Int.'!D191*100</f>
        <v>9</v>
      </c>
      <c r="G191" s="176">
        <f>'Open Int.'!R191</f>
        <v>26.092773</v>
      </c>
      <c r="H191" s="176">
        <f>'Open Int.'!Z191</f>
        <v>2.135664000000002</v>
      </c>
      <c r="I191" s="171">
        <f>'Open Int.'!O191</f>
        <v>0.9337068160597572</v>
      </c>
      <c r="J191" s="185">
        <f>IF(Volume!D191=0,0,Volume!F191/Volume!D191)</f>
        <v>0</v>
      </c>
      <c r="K191" s="187">
        <f>IF('Open Int.'!E191=0,0,'Open Int.'!H191/'Open Int.'!E191)</f>
        <v>0</v>
      </c>
      <c r="N191" s="96"/>
    </row>
    <row r="192" spans="1:14" ht="15">
      <c r="A192" s="177" t="s">
        <v>395</v>
      </c>
      <c r="B192" s="287">
        <f>Margins!B192</f>
        <v>700</v>
      </c>
      <c r="C192" s="287">
        <f>Volume!J192</f>
        <v>299.85</v>
      </c>
      <c r="D192" s="182">
        <f>Volume!M192</f>
        <v>-3.180497255408449</v>
      </c>
      <c r="E192" s="175">
        <f>Volume!C192*100</f>
        <v>-45</v>
      </c>
      <c r="F192" s="347">
        <f>'Open Int.'!D192*100</f>
        <v>4</v>
      </c>
      <c r="G192" s="176">
        <f>'Open Int.'!R192</f>
        <v>71.490237</v>
      </c>
      <c r="H192" s="176">
        <f>'Open Int.'!Z192</f>
        <v>0.14464799999998945</v>
      </c>
      <c r="I192" s="171">
        <f>'Open Int.'!O192</f>
        <v>0.9330593071051086</v>
      </c>
      <c r="J192" s="185">
        <f>IF(Volume!D192=0,0,Volume!F192/Volume!D192)</f>
        <v>0</v>
      </c>
      <c r="K192" s="187">
        <f>IF('Open Int.'!E192=0,0,'Open Int.'!H192/'Open Int.'!E192)</f>
        <v>0.125</v>
      </c>
      <c r="N192" s="96"/>
    </row>
    <row r="193" spans="6:9" ht="15" hidden="1">
      <c r="F193" s="10"/>
      <c r="G193" s="174">
        <f>'Open Int.'!R193</f>
        <v>64085.96573470997</v>
      </c>
      <c r="H193" s="131">
        <f>'Open Int.'!Z193</f>
        <v>1184.56648624</v>
      </c>
      <c r="I193" s="100"/>
    </row>
    <row r="194" spans="6:9" ht="15">
      <c r="F194" s="10"/>
      <c r="I194" s="100"/>
    </row>
    <row r="195" spans="6:9" ht="15">
      <c r="F195" s="10"/>
      <c r="I195" s="100"/>
    </row>
    <row r="196" spans="6:9" ht="15">
      <c r="F196" s="10"/>
      <c r="I196" s="100"/>
    </row>
    <row r="197" spans="1:8" ht="15.75">
      <c r="A197" s="13"/>
      <c r="B197" s="13"/>
      <c r="C197" s="13"/>
      <c r="D197" s="14"/>
      <c r="E197" s="15"/>
      <c r="F197" s="8"/>
      <c r="G197" s="73"/>
      <c r="H197" s="73"/>
    </row>
    <row r="198" spans="2:10" ht="15.75" thickBot="1">
      <c r="B198" s="40" t="s">
        <v>53</v>
      </c>
      <c r="C198" s="41"/>
      <c r="D198" s="16"/>
      <c r="E198" s="11"/>
      <c r="F198" s="11"/>
      <c r="G198" s="12"/>
      <c r="H198" s="17"/>
      <c r="I198" s="17"/>
      <c r="J198" s="7"/>
    </row>
    <row r="199" spans="1:11" ht="15.75" thickBot="1">
      <c r="A199" s="29"/>
      <c r="B199" s="130" t="s">
        <v>182</v>
      </c>
      <c r="C199" s="130" t="s">
        <v>74</v>
      </c>
      <c r="D199" s="253" t="s">
        <v>9</v>
      </c>
      <c r="E199" s="130" t="s">
        <v>84</v>
      </c>
      <c r="F199" s="130" t="s">
        <v>49</v>
      </c>
      <c r="G199" s="18"/>
      <c r="I199" s="11"/>
      <c r="K199" s="12"/>
    </row>
    <row r="200" spans="1:11" ht="15">
      <c r="A200" s="192" t="s">
        <v>60</v>
      </c>
      <c r="B200" s="236">
        <f>'Open Int.'!$V$4</f>
        <v>155.6831525</v>
      </c>
      <c r="C200" s="236">
        <f>'Open Int.'!$V$5</f>
        <v>92.4144875</v>
      </c>
      <c r="D200" s="236">
        <f>'Open Int.'!$V$6</f>
        <v>14393.6039695</v>
      </c>
      <c r="E200" s="250">
        <f>F200-(D200+C200+B200)</f>
        <v>29364.30614675</v>
      </c>
      <c r="F200" s="250">
        <f>'Open Int.'!$V$193</f>
        <v>44006.00775625</v>
      </c>
      <c r="G200" s="19"/>
      <c r="H200" s="42" t="s">
        <v>59</v>
      </c>
      <c r="I200" s="43"/>
      <c r="J200" s="65">
        <f>F203</f>
        <v>64085.96573470999</v>
      </c>
      <c r="K200" s="17"/>
    </row>
    <row r="201" spans="1:11" ht="15">
      <c r="A201" s="202" t="s">
        <v>61</v>
      </c>
      <c r="B201" s="237">
        <f>'Open Int.'!$W$4</f>
        <v>0.0931305</v>
      </c>
      <c r="C201" s="237">
        <f>'Open Int.'!$W$5</f>
        <v>0</v>
      </c>
      <c r="D201" s="237">
        <f>'Open Int.'!$W$6</f>
        <v>6449.139227999999</v>
      </c>
      <c r="E201" s="252">
        <f>F201-(D201+C201+B201)</f>
        <v>3137.9355859450006</v>
      </c>
      <c r="F201" s="237">
        <f>'Open Int.'!$W$193</f>
        <v>9587.167944445</v>
      </c>
      <c r="G201" s="20"/>
      <c r="H201" s="42" t="s">
        <v>66</v>
      </c>
      <c r="I201" s="43"/>
      <c r="J201" s="65">
        <f>'Open Int.'!$Z$193</f>
        <v>1184.56648624</v>
      </c>
      <c r="K201" s="132">
        <f>J201/(J200-J201)</f>
        <v>0.01883211662050289</v>
      </c>
    </row>
    <row r="202" spans="1:11" ht="15.75" thickBot="1">
      <c r="A202" s="204" t="s">
        <v>62</v>
      </c>
      <c r="B202" s="237">
        <f>'Open Int.'!$X$4</f>
        <v>0</v>
      </c>
      <c r="C202" s="237">
        <f>'Open Int.'!$X$5</f>
        <v>0</v>
      </c>
      <c r="D202" s="237">
        <f>'Open Int.'!$X$6</f>
        <v>9385.526020499998</v>
      </c>
      <c r="E202" s="252">
        <f>F202-(D202+C202+B202)</f>
        <v>1107.264013514996</v>
      </c>
      <c r="F202" s="237">
        <f>'Open Int.'!$X$193</f>
        <v>10492.790034014994</v>
      </c>
      <c r="G202" s="19"/>
      <c r="H202" s="348"/>
      <c r="I202" s="348"/>
      <c r="J202" s="349"/>
      <c r="K202" s="350"/>
    </row>
    <row r="203" spans="1:10" ht="15.75" thickBot="1">
      <c r="A203" s="201" t="s">
        <v>11</v>
      </c>
      <c r="B203" s="30">
        <f>SUM(B200:B202)</f>
        <v>155.776283</v>
      </c>
      <c r="C203" s="30">
        <f>SUM(C200:C202)</f>
        <v>92.4144875</v>
      </c>
      <c r="D203" s="254">
        <f>SUM(D200:D202)</f>
        <v>30228.269217999998</v>
      </c>
      <c r="E203" s="254">
        <f>SUM(E200:E202)</f>
        <v>33609.505746209994</v>
      </c>
      <c r="F203" s="30">
        <f>SUM(F200:F202)</f>
        <v>64085.96573470999</v>
      </c>
      <c r="G203" s="22"/>
      <c r="H203" s="44" t="s">
        <v>67</v>
      </c>
      <c r="I203" s="45"/>
      <c r="J203" s="21">
        <f>Volume!P194</f>
        <v>0.23829610037382712</v>
      </c>
    </row>
    <row r="204" spans="1:11" ht="15">
      <c r="A204" s="192" t="s">
        <v>54</v>
      </c>
      <c r="B204" s="237">
        <f>'Open Int.'!$S$4</f>
        <v>148.1085385</v>
      </c>
      <c r="C204" s="237">
        <f>'Open Int.'!$S$5</f>
        <v>85.7502315</v>
      </c>
      <c r="D204" s="237">
        <f>'Open Int.'!$S$6</f>
        <v>23799.965269499997</v>
      </c>
      <c r="E204" s="252">
        <f>F204-(D204+C204+B204)</f>
        <v>28785.57735011496</v>
      </c>
      <c r="F204" s="237">
        <f>'Open Int.'!$S$193</f>
        <v>52819.401389614955</v>
      </c>
      <c r="G204" s="20"/>
      <c r="H204" s="44" t="s">
        <v>68</v>
      </c>
      <c r="I204" s="45"/>
      <c r="J204" s="23">
        <f>'Open Int.'!E194</f>
        <v>0.3583999761763788</v>
      </c>
      <c r="K204" s="12"/>
    </row>
    <row r="205" spans="1:10" ht="15.75" thickBot="1">
      <c r="A205" s="204" t="s">
        <v>65</v>
      </c>
      <c r="B205" s="251">
        <f>B203-B204</f>
        <v>7.667744499999998</v>
      </c>
      <c r="C205" s="251">
        <f>C203-C204</f>
        <v>6.664256000000009</v>
      </c>
      <c r="D205" s="255">
        <f>D203-D204</f>
        <v>6428.303948500001</v>
      </c>
      <c r="E205" s="251">
        <f>E203-E204</f>
        <v>4823.928396095034</v>
      </c>
      <c r="F205" s="251">
        <f>F203-F204</f>
        <v>11266.564345095037</v>
      </c>
      <c r="G205" s="20"/>
      <c r="J205" s="66"/>
    </row>
    <row r="206" ht="15">
      <c r="G206" s="90"/>
    </row>
    <row r="207" spans="4:9" ht="15">
      <c r="D207" s="50"/>
      <c r="E207" s="26"/>
      <c r="I207" s="24"/>
    </row>
    <row r="208" spans="3:8" ht="15">
      <c r="C208" s="50"/>
      <c r="D208" s="50"/>
      <c r="E208" s="98"/>
      <c r="F208" s="266"/>
      <c r="H208" s="26"/>
    </row>
    <row r="209" spans="4:7" ht="15">
      <c r="D209" s="50"/>
      <c r="E209" s="26"/>
      <c r="F209" s="26"/>
      <c r="G209" s="26"/>
    </row>
    <row r="210" spans="4:5" ht="15">
      <c r="D210" s="50"/>
      <c r="E210" s="26"/>
    </row>
    <row r="213" ht="15">
      <c r="A213" s="7" t="s">
        <v>120</v>
      </c>
    </row>
    <row r="214" ht="15">
      <c r="A214" s="7" t="s">
        <v>115</v>
      </c>
    </row>
    <row r="228" ht="15">
      <c r="G228"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60"/>
  <sheetViews>
    <sheetView workbookViewId="0" topLeftCell="A13">
      <selection activeCell="C91" sqref="C91"/>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35" t="s">
        <v>127</v>
      </c>
      <c r="B1" s="435"/>
      <c r="C1" s="435"/>
      <c r="D1" s="92">
        <f ca="1">NOW()</f>
        <v>39226.78738611111</v>
      </c>
    </row>
    <row r="2" spans="1:3" ht="13.5">
      <c r="A2" s="94" t="s">
        <v>128</v>
      </c>
      <c r="B2" s="94" t="s">
        <v>129</v>
      </c>
      <c r="C2" s="95" t="s">
        <v>130</v>
      </c>
    </row>
    <row r="3" spans="1:3" ht="13.5">
      <c r="A3" s="25" t="s">
        <v>394</v>
      </c>
      <c r="B3" s="92">
        <v>39233</v>
      </c>
      <c r="C3" s="93">
        <f>B3-D1</f>
        <v>6.21261388889252</v>
      </c>
    </row>
    <row r="4" spans="1:3" ht="13.5">
      <c r="A4" s="25" t="s">
        <v>400</v>
      </c>
      <c r="B4" s="92">
        <v>39261</v>
      </c>
      <c r="C4" s="93">
        <f>B4-D1</f>
        <v>34.21261388889252</v>
      </c>
    </row>
    <row r="5" spans="1:3" ht="13.5">
      <c r="A5" s="25" t="s">
        <v>404</v>
      </c>
      <c r="B5" s="92">
        <v>39289</v>
      </c>
      <c r="C5" s="93">
        <f>B5-D1</f>
        <v>62.21261388889252</v>
      </c>
    </row>
    <row r="6" spans="1:3" ht="13.5">
      <c r="A6" s="51"/>
      <c r="B6" s="97"/>
      <c r="C6" s="93"/>
    </row>
    <row r="7" spans="1:3" ht="13.5">
      <c r="A7" s="434" t="s">
        <v>131</v>
      </c>
      <c r="B7" s="434"/>
      <c r="C7" s="434"/>
    </row>
    <row r="8" spans="1:3" ht="13.5">
      <c r="A8" s="91" t="s">
        <v>114</v>
      </c>
      <c r="B8" s="91" t="s">
        <v>116</v>
      </c>
      <c r="C8" s="91" t="s">
        <v>125</v>
      </c>
    </row>
    <row r="9" spans="1:8" ht="14.25">
      <c r="A9" s="379" t="s">
        <v>227</v>
      </c>
      <c r="B9" s="380">
        <v>39225</v>
      </c>
      <c r="C9" s="379" t="s">
        <v>402</v>
      </c>
      <c r="D9" s="376"/>
      <c r="E9"/>
      <c r="G9"/>
      <c r="H9"/>
    </row>
    <row r="10" spans="1:8" ht="14.25">
      <c r="A10" s="379" t="s">
        <v>290</v>
      </c>
      <c r="B10" s="380">
        <v>39227</v>
      </c>
      <c r="C10" s="379" t="s">
        <v>406</v>
      </c>
      <c r="D10"/>
      <c r="E10"/>
      <c r="G10"/>
      <c r="H10"/>
    </row>
    <row r="11" spans="1:8" ht="14.25">
      <c r="A11" s="379" t="s">
        <v>149</v>
      </c>
      <c r="B11" s="380">
        <v>39232</v>
      </c>
      <c r="C11" s="379" t="s">
        <v>403</v>
      </c>
      <c r="D11"/>
      <c r="E11" s="376"/>
      <c r="G11"/>
      <c r="H11"/>
    </row>
    <row r="12" spans="1:9" ht="14.25">
      <c r="A12" s="379" t="s">
        <v>429</v>
      </c>
      <c r="B12" s="380">
        <v>39232</v>
      </c>
      <c r="C12" s="379" t="s">
        <v>479</v>
      </c>
      <c r="D12" s="376"/>
      <c r="E12"/>
      <c r="F12"/>
      <c r="G12"/>
      <c r="H12"/>
      <c r="I12"/>
    </row>
    <row r="13" spans="1:8" ht="14.25">
      <c r="A13" s="379" t="s">
        <v>1</v>
      </c>
      <c r="B13" s="380">
        <v>39233</v>
      </c>
      <c r="C13" s="379" t="s">
        <v>405</v>
      </c>
      <c r="D13"/>
      <c r="E13" s="376"/>
      <c r="G13"/>
      <c r="H13"/>
    </row>
    <row r="14" spans="1:10" ht="14.25">
      <c r="A14" s="379" t="s">
        <v>168</v>
      </c>
      <c r="B14" s="380">
        <v>39233</v>
      </c>
      <c r="C14" s="379" t="s">
        <v>407</v>
      </c>
      <c r="D14"/>
      <c r="E14"/>
      <c r="G14"/>
      <c r="H14"/>
      <c r="J14"/>
    </row>
    <row r="15" spans="1:10" ht="14.25">
      <c r="A15" s="379" t="s">
        <v>148</v>
      </c>
      <c r="B15" s="380">
        <v>39233</v>
      </c>
      <c r="C15" s="379" t="s">
        <v>486</v>
      </c>
      <c r="D15" s="376"/>
      <c r="E15"/>
      <c r="G15"/>
      <c r="H15"/>
      <c r="J15"/>
    </row>
    <row r="16" spans="1:10" ht="14.25">
      <c r="A16" s="379" t="s">
        <v>208</v>
      </c>
      <c r="B16" s="380">
        <v>39234</v>
      </c>
      <c r="C16" s="379" t="s">
        <v>495</v>
      </c>
      <c r="D16" s="376"/>
      <c r="E16"/>
      <c r="G16"/>
      <c r="H16"/>
      <c r="J16"/>
    </row>
    <row r="17" spans="1:10" ht="14.25">
      <c r="A17" s="379" t="s">
        <v>201</v>
      </c>
      <c r="B17" s="380">
        <v>39239</v>
      </c>
      <c r="C17" s="379" t="s">
        <v>474</v>
      </c>
      <c r="D17" t="s">
        <v>399</v>
      </c>
      <c r="E17"/>
      <c r="G17"/>
      <c r="H17"/>
      <c r="J17"/>
    </row>
    <row r="18" spans="1:8" ht="14.25">
      <c r="A18" s="379" t="s">
        <v>80</v>
      </c>
      <c r="B18" s="380">
        <v>39239</v>
      </c>
      <c r="C18" s="379" t="s">
        <v>487</v>
      </c>
      <c r="D18"/>
      <c r="E18"/>
      <c r="G18"/>
      <c r="H18"/>
    </row>
    <row r="19" spans="1:8" ht="14.25">
      <c r="A19" s="379" t="s">
        <v>135</v>
      </c>
      <c r="B19" s="380">
        <v>39240</v>
      </c>
      <c r="C19" s="379" t="s">
        <v>471</v>
      </c>
      <c r="D19"/>
      <c r="E19"/>
      <c r="G19"/>
      <c r="H19"/>
    </row>
    <row r="20" spans="1:8" ht="14.25">
      <c r="A20" s="379" t="s">
        <v>185</v>
      </c>
      <c r="B20" s="380">
        <v>39241</v>
      </c>
      <c r="C20" s="379" t="s">
        <v>482</v>
      </c>
      <c r="D20"/>
      <c r="E20"/>
      <c r="G20"/>
      <c r="H20"/>
    </row>
    <row r="21" spans="1:8" ht="14.25">
      <c r="A21" s="379" t="s">
        <v>425</v>
      </c>
      <c r="B21" s="380">
        <v>39244</v>
      </c>
      <c r="C21" s="379" t="s">
        <v>475</v>
      </c>
      <c r="D21"/>
      <c r="E21"/>
      <c r="G21"/>
      <c r="H21"/>
    </row>
    <row r="22" spans="1:4" ht="14.25">
      <c r="A22" s="379" t="s">
        <v>288</v>
      </c>
      <c r="B22" s="380">
        <v>39244</v>
      </c>
      <c r="C22" s="379" t="s">
        <v>477</v>
      </c>
      <c r="D22" t="s">
        <v>399</v>
      </c>
    </row>
    <row r="23" spans="1:8" ht="14.25">
      <c r="A23" s="379" t="s">
        <v>4</v>
      </c>
      <c r="B23" s="380">
        <v>39245</v>
      </c>
      <c r="C23" s="379" t="s">
        <v>472</v>
      </c>
      <c r="D23"/>
      <c r="E23"/>
      <c r="G23"/>
      <c r="H23"/>
    </row>
    <row r="24" spans="1:8" ht="14.25">
      <c r="A24" s="379" t="s">
        <v>224</v>
      </c>
      <c r="B24" s="380">
        <v>39245</v>
      </c>
      <c r="C24" s="379" t="s">
        <v>478</v>
      </c>
      <c r="D24"/>
      <c r="E24"/>
      <c r="G24"/>
      <c r="H24"/>
    </row>
    <row r="25" spans="1:8" ht="14.25">
      <c r="A25" s="379" t="s">
        <v>91</v>
      </c>
      <c r="B25" s="380">
        <v>39245</v>
      </c>
      <c r="C25" s="379" t="s">
        <v>481</v>
      </c>
      <c r="D25" s="376"/>
      <c r="E25"/>
      <c r="G25"/>
      <c r="H25"/>
    </row>
    <row r="26" spans="1:8" ht="14.25">
      <c r="A26" s="379" t="s">
        <v>181</v>
      </c>
      <c r="B26" s="380">
        <v>39245</v>
      </c>
      <c r="C26" s="379" t="s">
        <v>489</v>
      </c>
      <c r="D26" s="376"/>
      <c r="E26" s="376"/>
      <c r="G26"/>
      <c r="H26"/>
    </row>
    <row r="27" spans="1:9" ht="14.25">
      <c r="A27" s="379" t="s">
        <v>205</v>
      </c>
      <c r="B27" s="380">
        <v>39246</v>
      </c>
      <c r="C27" s="379" t="s">
        <v>480</v>
      </c>
      <c r="D27" s="376"/>
      <c r="E27"/>
      <c r="G27"/>
      <c r="H27"/>
      <c r="I27"/>
    </row>
    <row r="28" spans="1:9" ht="14.25">
      <c r="A28" s="379" t="s">
        <v>184</v>
      </c>
      <c r="B28" s="380">
        <v>39246</v>
      </c>
      <c r="C28" s="379" t="s">
        <v>492</v>
      </c>
      <c r="D28" s="376"/>
      <c r="E28"/>
      <c r="G28"/>
      <c r="H28"/>
      <c r="I28"/>
    </row>
    <row r="29" spans="1:9" ht="14.25">
      <c r="A29" s="379" t="s">
        <v>200</v>
      </c>
      <c r="B29" s="380">
        <v>39247</v>
      </c>
      <c r="C29" s="379" t="s">
        <v>473</v>
      </c>
      <c r="D29" s="376"/>
      <c r="E29"/>
      <c r="G29"/>
      <c r="H29"/>
      <c r="I29"/>
    </row>
    <row r="30" spans="1:8" ht="14.25">
      <c r="A30" s="379" t="s">
        <v>82</v>
      </c>
      <c r="B30" s="380">
        <v>39247</v>
      </c>
      <c r="C30" s="379" t="s">
        <v>496</v>
      </c>
      <c r="D30"/>
      <c r="E30" s="376"/>
      <c r="G30"/>
      <c r="H30"/>
    </row>
    <row r="31" spans="1:8" ht="14.25">
      <c r="A31" s="379" t="s">
        <v>162</v>
      </c>
      <c r="B31" s="380">
        <v>39248</v>
      </c>
      <c r="C31" s="379" t="s">
        <v>476</v>
      </c>
      <c r="D31"/>
      <c r="E31"/>
      <c r="G31"/>
      <c r="H31"/>
    </row>
    <row r="32" spans="1:9" ht="14.25">
      <c r="A32" s="379" t="s">
        <v>397</v>
      </c>
      <c r="B32" s="380">
        <v>39248</v>
      </c>
      <c r="C32" s="379" t="s">
        <v>493</v>
      </c>
      <c r="D32"/>
      <c r="E32"/>
      <c r="G32"/>
      <c r="H32"/>
      <c r="I32"/>
    </row>
    <row r="33" spans="1:8" ht="14.25">
      <c r="A33" s="379" t="s">
        <v>154</v>
      </c>
      <c r="B33" s="380">
        <v>39251</v>
      </c>
      <c r="C33" s="379" t="s">
        <v>483</v>
      </c>
      <c r="D33"/>
      <c r="E33"/>
      <c r="G33"/>
      <c r="H33"/>
    </row>
    <row r="34" spans="1:8" ht="14.25">
      <c r="A34" s="379" t="s">
        <v>75</v>
      </c>
      <c r="B34" s="380">
        <v>39252</v>
      </c>
      <c r="C34" s="379" t="s">
        <v>491</v>
      </c>
      <c r="D34"/>
      <c r="E34"/>
      <c r="F34"/>
      <c r="G34" t="s">
        <v>399</v>
      </c>
      <c r="H34" t="s">
        <v>399</v>
      </c>
    </row>
    <row r="35" spans="1:8" ht="14.25">
      <c r="A35" s="379" t="s">
        <v>178</v>
      </c>
      <c r="B35" s="380">
        <v>39255</v>
      </c>
      <c r="C35" s="379" t="s">
        <v>494</v>
      </c>
      <c r="D35"/>
      <c r="E35"/>
      <c r="G35" t="s">
        <v>399</v>
      </c>
      <c r="H35" t="s">
        <v>399</v>
      </c>
    </row>
    <row r="36" spans="1:8" ht="14.25">
      <c r="A36" s="379" t="s">
        <v>193</v>
      </c>
      <c r="B36" s="380">
        <v>39261</v>
      </c>
      <c r="C36" s="379" t="s">
        <v>484</v>
      </c>
      <c r="D36"/>
      <c r="E36"/>
      <c r="G36" t="s">
        <v>399</v>
      </c>
      <c r="H36" t="s">
        <v>399</v>
      </c>
    </row>
    <row r="37" spans="1:8" ht="14.25">
      <c r="A37" s="379" t="s">
        <v>98</v>
      </c>
      <c r="B37" s="380">
        <v>39261</v>
      </c>
      <c r="C37" s="379" t="s">
        <v>488</v>
      </c>
      <c r="D37"/>
      <c r="E37"/>
      <c r="G37" t="s">
        <v>399</v>
      </c>
      <c r="H37" t="s">
        <v>399</v>
      </c>
    </row>
    <row r="38" spans="1:8" ht="14.25">
      <c r="A38" s="379" t="s">
        <v>38</v>
      </c>
      <c r="B38" s="380">
        <v>39261</v>
      </c>
      <c r="C38" s="379" t="s">
        <v>490</v>
      </c>
      <c r="D38" s="376"/>
      <c r="E38" s="376"/>
      <c r="G38" t="s">
        <v>399</v>
      </c>
      <c r="H38" t="s">
        <v>399</v>
      </c>
    </row>
    <row r="39" spans="1:8" ht="14.25">
      <c r="A39" s="379" t="s">
        <v>145</v>
      </c>
      <c r="B39" s="380">
        <v>39262</v>
      </c>
      <c r="C39" s="379" t="s">
        <v>485</v>
      </c>
      <c r="D39"/>
      <c r="E39"/>
      <c r="G39" t="s">
        <v>399</v>
      </c>
      <c r="H39" t="s">
        <v>399</v>
      </c>
    </row>
    <row r="160" ht="13.5">
      <c r="M160"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15"/>
  <sheetViews>
    <sheetView workbookViewId="0" topLeftCell="A1">
      <selection activeCell="C240" sqref="C240"/>
    </sheetView>
  </sheetViews>
  <sheetFormatPr defaultColWidth="9.140625" defaultRowHeight="12.75" outlineLevelRow="2"/>
  <cols>
    <col min="1" max="1" width="20.421875" style="357" bestFit="1" customWidth="1"/>
    <col min="2" max="2" width="15.57421875" style="357" customWidth="1"/>
    <col min="3" max="3" width="13.421875" style="357" customWidth="1"/>
    <col min="4" max="4" width="9.421875" style="364" bestFit="1" customWidth="1"/>
    <col min="5" max="16384" width="9.140625" style="357" customWidth="1"/>
  </cols>
  <sheetData>
    <row r="1" spans="1:4" ht="21.75" thickBot="1">
      <c r="A1" s="392" t="s">
        <v>237</v>
      </c>
      <c r="B1" s="393"/>
      <c r="C1" s="393"/>
      <c r="D1" s="393"/>
    </row>
    <row r="2" spans="1:4" ht="17.25" customHeight="1">
      <c r="A2" s="358" t="s">
        <v>238</v>
      </c>
      <c r="B2" s="358" t="s">
        <v>59</v>
      </c>
      <c r="C2" s="359" t="s">
        <v>70</v>
      </c>
      <c r="D2" s="363" t="s">
        <v>239</v>
      </c>
    </row>
    <row r="3" spans="1:4" ht="15">
      <c r="A3" s="358" t="s">
        <v>270</v>
      </c>
      <c r="B3" s="358">
        <f>SUM(B4:B6)</f>
        <v>34658800</v>
      </c>
      <c r="C3" s="358">
        <f>SUM(C4:C6)</f>
        <v>1351200</v>
      </c>
      <c r="D3" s="363">
        <f>C3/(B3-C3)</f>
        <v>0.04056731796947243</v>
      </c>
    </row>
    <row r="4" spans="1:4" ht="14.25">
      <c r="A4" s="360" t="s">
        <v>182</v>
      </c>
      <c r="B4" s="361">
        <f>VLOOKUP(A4,'Open Int.'!$A$4:$O$192,2,FALSE)</f>
        <v>250750</v>
      </c>
      <c r="C4" s="361">
        <f>VLOOKUP(A4,'Open Int.'!$A$4:$O$192,3,FALSE)</f>
        <v>-20900</v>
      </c>
      <c r="D4" s="362">
        <f>C4/(B4-C4)</f>
        <v>-0.07693723541321554</v>
      </c>
    </row>
    <row r="5" spans="1:4" ht="14.25">
      <c r="A5" s="360" t="s">
        <v>74</v>
      </c>
      <c r="B5" s="361">
        <f>VLOOKUP(A5,'Open Int.'!$A$4:$O$192,2,FALSE)</f>
        <v>177500</v>
      </c>
      <c r="C5" s="361">
        <f>VLOOKUP(A5,'Open Int.'!$A$4:$O$192,3,FALSE)</f>
        <v>27900</v>
      </c>
      <c r="D5" s="362">
        <f>C5/(B5-C5)</f>
        <v>0.18649732620320855</v>
      </c>
    </row>
    <row r="6" spans="1:4" ht="14.25">
      <c r="A6" s="360" t="s">
        <v>9</v>
      </c>
      <c r="B6" s="361">
        <f>VLOOKUP(A6,'Open Int.'!$A$4:$O$192,2,FALSE)</f>
        <v>34230550</v>
      </c>
      <c r="C6" s="361">
        <f>VLOOKUP(A6,'Open Int.'!$A$4:$O$192,3,FALSE)</f>
        <v>1344200</v>
      </c>
      <c r="D6" s="362">
        <f>C6/(B6-C6)</f>
        <v>0.04087410126085747</v>
      </c>
    </row>
    <row r="7" spans="1:4" ht="14.25">
      <c r="A7" s="360"/>
      <c r="B7" s="361"/>
      <c r="C7" s="361"/>
      <c r="D7" s="362"/>
    </row>
    <row r="8" spans="1:4" ht="15">
      <c r="A8" s="358" t="s">
        <v>242</v>
      </c>
      <c r="B8" s="358">
        <f>B13+B9</f>
        <v>60491903</v>
      </c>
      <c r="C8" s="358">
        <f>C13+C9</f>
        <v>-977345</v>
      </c>
      <c r="D8" s="363">
        <f>C8/(B8-C8)</f>
        <v>-0.015899739004453087</v>
      </c>
    </row>
    <row r="9" spans="1:4" ht="15" outlineLevel="1">
      <c r="A9" s="358" t="s">
        <v>240</v>
      </c>
      <c r="B9" s="358">
        <f>SUM(B10:B12)</f>
        <v>11675000</v>
      </c>
      <c r="C9" s="358">
        <f>SUM(C10:C12)</f>
        <v>-286500</v>
      </c>
      <c r="D9" s="363">
        <f aca="true" t="shared" si="0" ref="D9:D18">C9/(B9-C9)</f>
        <v>-0.023951845504326382</v>
      </c>
    </row>
    <row r="10" spans="1:4" ht="14.25" outlineLevel="2">
      <c r="A10" s="360" t="s">
        <v>329</v>
      </c>
      <c r="B10" s="361">
        <f>VLOOKUP(A10,'Open Int.'!$A$4:$O$192,2,FALSE)</f>
        <v>2232200</v>
      </c>
      <c r="C10" s="361">
        <f>VLOOKUP(A10,'Open Int.'!$A$4:$O$192,3,FALSE)</f>
        <v>100000</v>
      </c>
      <c r="D10" s="362">
        <f t="shared" si="0"/>
        <v>0.046899915580151955</v>
      </c>
    </row>
    <row r="11" spans="1:4" ht="14.25" outlineLevel="2">
      <c r="A11" s="360" t="s">
        <v>330</v>
      </c>
      <c r="B11" s="361">
        <f>VLOOKUP(A11,'Open Int.'!$A$4:$O$192,2,FALSE)</f>
        <v>2079600</v>
      </c>
      <c r="C11" s="361">
        <f>VLOOKUP(A11,'Open Int.'!$A$4:$O$192,3,FALSE)</f>
        <v>-14800</v>
      </c>
      <c r="D11" s="362">
        <f t="shared" si="0"/>
        <v>-0.00706646294881589</v>
      </c>
    </row>
    <row r="12" spans="1:4" ht="14.25" outlineLevel="2">
      <c r="A12" s="360" t="s">
        <v>331</v>
      </c>
      <c r="B12" s="361">
        <f>VLOOKUP(A12,'Open Int.'!$A$4:$O$192,2,FALSE)</f>
        <v>7363200</v>
      </c>
      <c r="C12" s="361">
        <f>VLOOKUP(A12,'Open Int.'!$A$4:$O$192,3,FALSE)</f>
        <v>-371700</v>
      </c>
      <c r="D12" s="362">
        <f t="shared" si="0"/>
        <v>-0.04805491990846682</v>
      </c>
    </row>
    <row r="13" spans="1:4" ht="15">
      <c r="A13" s="358" t="s">
        <v>241</v>
      </c>
      <c r="B13" s="358">
        <f>SUM(B14:B18)</f>
        <v>48816903</v>
      </c>
      <c r="C13" s="358">
        <f>SUM(C14:C18)</f>
        <v>-690845</v>
      </c>
      <c r="D13" s="363">
        <f t="shared" si="0"/>
        <v>-0.013954280449193529</v>
      </c>
    </row>
    <row r="14" spans="1:4" ht="14.25" outlineLevel="2">
      <c r="A14" s="360" t="s">
        <v>332</v>
      </c>
      <c r="B14" s="361">
        <f>VLOOKUP(A14,'Open Int.'!$A$4:$O$192,2,FALSE)</f>
        <v>31538875</v>
      </c>
      <c r="C14" s="361">
        <f>VLOOKUP(A14,'Open Int.'!$A$4:$O$192,3,FALSE)</f>
        <v>-530025</v>
      </c>
      <c r="D14" s="362">
        <f t="shared" si="0"/>
        <v>-0.016527695056581297</v>
      </c>
    </row>
    <row r="15" spans="1:4" ht="14.25" outlineLevel="2">
      <c r="A15" s="360" t="s">
        <v>333</v>
      </c>
      <c r="B15" s="361">
        <f>VLOOKUP(A15,'Open Int.'!$A$4:$O$192,2,FALSE)</f>
        <v>5539200</v>
      </c>
      <c r="C15" s="361">
        <f>VLOOKUP(A15,'Open Int.'!$A$4:$O$192,3,FALSE)</f>
        <v>28800</v>
      </c>
      <c r="D15" s="362">
        <f t="shared" si="0"/>
        <v>0.005226480836236934</v>
      </c>
    </row>
    <row r="16" spans="1:4" ht="14.25" outlineLevel="2">
      <c r="A16" s="360" t="s">
        <v>7</v>
      </c>
      <c r="B16" s="361">
        <f>VLOOKUP(A16,'Open Int.'!$A$4:$O$192,2,FALSE)</f>
        <v>2788344</v>
      </c>
      <c r="C16" s="361">
        <f>VLOOKUP(A16,'Open Int.'!$A$4:$O$192,3,FALSE)</f>
        <v>32136</v>
      </c>
      <c r="D16" s="362">
        <f t="shared" si="0"/>
        <v>0.011659497396422911</v>
      </c>
    </row>
    <row r="17" spans="1:4" ht="14.25" outlineLevel="2">
      <c r="A17" s="360" t="s">
        <v>44</v>
      </c>
      <c r="B17" s="361">
        <f>VLOOKUP(A17,'Open Int.'!$A$4:$O$192,2,FALSE)</f>
        <v>2355600</v>
      </c>
      <c r="C17" s="361">
        <f>VLOOKUP(A17,'Open Int.'!$A$4:$O$192,3,FALSE)</f>
        <v>30800</v>
      </c>
      <c r="D17" s="362">
        <f t="shared" si="0"/>
        <v>0.013248451479697177</v>
      </c>
    </row>
    <row r="18" spans="1:4" ht="14.25" outlineLevel="2">
      <c r="A18" s="360" t="s">
        <v>306</v>
      </c>
      <c r="B18" s="361">
        <f>VLOOKUP(A18,'Open Int.'!$A$4:$O$192,2,FALSE)</f>
        <v>6594884</v>
      </c>
      <c r="C18" s="361">
        <f>VLOOKUP(A18,'Open Int.'!$A$4:$O$192,3,FALSE)</f>
        <v>-252556</v>
      </c>
      <c r="D18" s="362">
        <f t="shared" si="0"/>
        <v>-0.03688327316486161</v>
      </c>
    </row>
    <row r="19" spans="1:4" ht="15" outlineLevel="1">
      <c r="A19" s="358" t="s">
        <v>243</v>
      </c>
      <c r="B19" s="358">
        <f>SUM(B20:B23)</f>
        <v>16006100</v>
      </c>
      <c r="C19" s="358">
        <f>SUM(C20:C23)</f>
        <v>545850</v>
      </c>
      <c r="D19" s="363">
        <f aca="true" t="shared" si="1" ref="D19:D26">C19/(B19-C19)</f>
        <v>0.035306673566080755</v>
      </c>
    </row>
    <row r="20" spans="1:4" ht="14.25" outlineLevel="1">
      <c r="A20" s="360" t="s">
        <v>180</v>
      </c>
      <c r="B20" s="361">
        <f>VLOOKUP(A20,'Open Int.'!$A$4:$O$192,2,FALSE)</f>
        <v>6118500</v>
      </c>
      <c r="C20" s="361">
        <f>VLOOKUP(A20,'Open Int.'!$A$4:$O$192,3,FALSE)</f>
        <v>102000</v>
      </c>
      <c r="D20" s="362">
        <f t="shared" si="1"/>
        <v>0.016953378209922713</v>
      </c>
    </row>
    <row r="21" spans="1:4" ht="14.25" outlineLevel="1">
      <c r="A21" s="360" t="s">
        <v>308</v>
      </c>
      <c r="B21" s="361">
        <f>VLOOKUP(A21,'Open Int.'!$A$4:$O$192,2,FALSE)</f>
        <v>1446600</v>
      </c>
      <c r="C21" s="361">
        <f>VLOOKUP(A21,'Open Int.'!$A$4:$O$192,3,FALSE)</f>
        <v>51000</v>
      </c>
      <c r="D21" s="362">
        <f t="shared" si="1"/>
        <v>0.03654342218400688</v>
      </c>
    </row>
    <row r="22" spans="1:4" ht="14.25" outlineLevel="1">
      <c r="A22" s="360" t="s">
        <v>334</v>
      </c>
      <c r="B22" s="361">
        <f>VLOOKUP(A22,'Open Int.'!$A$4:$O$192,2,FALSE)</f>
        <v>7510000</v>
      </c>
      <c r="C22" s="361">
        <f>VLOOKUP(A22,'Open Int.'!$A$4:$O$192,3,FALSE)</f>
        <v>409000</v>
      </c>
      <c r="D22" s="362">
        <f t="shared" si="1"/>
        <v>0.05759752147584847</v>
      </c>
    </row>
    <row r="23" spans="1:4" ht="14.25" outlineLevel="1">
      <c r="A23" s="360" t="s">
        <v>335</v>
      </c>
      <c r="B23" s="361">
        <f>VLOOKUP(A23,'Open Int.'!$A$4:$O$192,2,FALSE)</f>
        <v>931000</v>
      </c>
      <c r="C23" s="361">
        <f>VLOOKUP(A23,'Open Int.'!$A$4:$O$192,3,FALSE)</f>
        <v>-16150</v>
      </c>
      <c r="D23" s="362">
        <f t="shared" si="1"/>
        <v>-0.017051153460381142</v>
      </c>
    </row>
    <row r="24" spans="1:4" ht="14.25" outlineLevel="1">
      <c r="A24" s="360"/>
      <c r="B24" s="361"/>
      <c r="C24" s="361"/>
      <c r="D24" s="362"/>
    </row>
    <row r="25" spans="1:4" ht="15">
      <c r="A25" s="358" t="s">
        <v>246</v>
      </c>
      <c r="B25" s="358">
        <f>B42+B26</f>
        <v>148394450</v>
      </c>
      <c r="C25" s="358">
        <f>C42+C26</f>
        <v>1407100</v>
      </c>
      <c r="D25" s="363">
        <f>C25/(B25-C25)</f>
        <v>0.0095729326367201</v>
      </c>
    </row>
    <row r="26" spans="1:4" ht="15" outlineLevel="1">
      <c r="A26" s="358" t="s">
        <v>244</v>
      </c>
      <c r="B26" s="358">
        <f>SUM(B27:B41)</f>
        <v>75908300</v>
      </c>
      <c r="C26" s="358">
        <f>SUM(C27:C41)</f>
        <v>635950</v>
      </c>
      <c r="D26" s="363">
        <f t="shared" si="1"/>
        <v>0.00844865345641527</v>
      </c>
    </row>
    <row r="27" spans="1:4" ht="14.25" outlineLevel="2">
      <c r="A27" s="360" t="s">
        <v>135</v>
      </c>
      <c r="B27" s="361">
        <f>VLOOKUP(A27,'Open Int.'!$A$4:$O$192,2,FALSE)</f>
        <v>3079650</v>
      </c>
      <c r="C27" s="361">
        <f>VLOOKUP(A27,'Open Int.'!$A$4:$O$192,3,FALSE)</f>
        <v>-29400</v>
      </c>
      <c r="D27" s="362">
        <f aca="true" t="shared" si="2" ref="D27:D42">C27/(B27-C27)</f>
        <v>-0.009456264775413711</v>
      </c>
    </row>
    <row r="28" spans="1:4" ht="14.25" outlineLevel="2">
      <c r="A28" s="360" t="s">
        <v>336</v>
      </c>
      <c r="B28" s="361">
        <f>VLOOKUP(A28,'Open Int.'!$A$4:$O$192,2,FALSE)</f>
        <v>4163000</v>
      </c>
      <c r="C28" s="361">
        <f>VLOOKUP(A28,'Open Int.'!$A$4:$O$192,3,FALSE)</f>
        <v>2300</v>
      </c>
      <c r="D28" s="362">
        <f t="shared" si="2"/>
        <v>0.000552791597567717</v>
      </c>
    </row>
    <row r="29" spans="1:4" ht="14.25" outlineLevel="2">
      <c r="A29" s="360" t="s">
        <v>337</v>
      </c>
      <c r="B29" s="361">
        <f>VLOOKUP(A29,'Open Int.'!$A$4:$O$192,2,FALSE)</f>
        <v>6459600</v>
      </c>
      <c r="C29" s="361">
        <f>VLOOKUP(A29,'Open Int.'!$A$4:$O$192,3,FALSE)</f>
        <v>137200</v>
      </c>
      <c r="D29" s="362">
        <f t="shared" si="2"/>
        <v>0.021700620017714792</v>
      </c>
    </row>
    <row r="30" spans="1:4" ht="14.25" outlineLevel="2">
      <c r="A30" s="360" t="s">
        <v>338</v>
      </c>
      <c r="B30" s="361">
        <f>VLOOKUP(A30,'Open Int.'!$A$4:$O$192,2,FALSE)</f>
        <v>4390900</v>
      </c>
      <c r="C30" s="361">
        <f>VLOOKUP(A30,'Open Int.'!$A$4:$O$192,3,FALSE)</f>
        <v>-172900</v>
      </c>
      <c r="D30" s="362">
        <f t="shared" si="2"/>
        <v>-0.03788509575353872</v>
      </c>
    </row>
    <row r="31" spans="1:4" ht="14.25" outlineLevel="2">
      <c r="A31" s="360" t="s">
        <v>339</v>
      </c>
      <c r="B31" s="361">
        <f>VLOOKUP(A31,'Open Int.'!$A$4:$O$192,2,FALSE)</f>
        <v>1961600</v>
      </c>
      <c r="C31" s="361">
        <f>VLOOKUP(A31,'Open Int.'!$A$4:$O$192,3,FALSE)</f>
        <v>9600</v>
      </c>
      <c r="D31" s="362">
        <f t="shared" si="2"/>
        <v>0.004918032786885246</v>
      </c>
    </row>
    <row r="32" spans="1:4" ht="14.25" outlineLevel="2">
      <c r="A32" s="360" t="s">
        <v>340</v>
      </c>
      <c r="B32" s="361">
        <f>VLOOKUP(A32,'Open Int.'!$A$4:$O$192,2,FALSE)</f>
        <v>457200</v>
      </c>
      <c r="C32" s="361">
        <f>VLOOKUP(A32,'Open Int.'!$A$4:$O$192,3,FALSE)</f>
        <v>10800</v>
      </c>
      <c r="D32" s="362">
        <f t="shared" si="2"/>
        <v>0.024193548387096774</v>
      </c>
    </row>
    <row r="33" spans="1:4" ht="14.25" outlineLevel="2">
      <c r="A33" s="360" t="s">
        <v>462</v>
      </c>
      <c r="B33" s="361">
        <f>VLOOKUP(A33,'Open Int.'!$A$4:$O$192,2,FALSE)</f>
        <v>11665500</v>
      </c>
      <c r="C33" s="361">
        <f>VLOOKUP(A33,'Open Int.'!$A$4:$O$192,3,FALSE)</f>
        <v>283500</v>
      </c>
      <c r="D33" s="362">
        <f t="shared" si="2"/>
        <v>0.024907749077490774</v>
      </c>
    </row>
    <row r="34" spans="1:4" ht="14.25" outlineLevel="2">
      <c r="A34" s="360" t="s">
        <v>396</v>
      </c>
      <c r="B34" s="361">
        <f>VLOOKUP(A34,'Open Int.'!$A$4:$O$192,2,FALSE)</f>
        <v>1498200</v>
      </c>
      <c r="C34" s="361">
        <f>VLOOKUP(A34,'Open Int.'!$A$4:$O$192,3,FALSE)</f>
        <v>-37400</v>
      </c>
      <c r="D34" s="362">
        <f t="shared" si="2"/>
        <v>-0.024355300859598854</v>
      </c>
    </row>
    <row r="35" spans="1:4" ht="14.25" outlineLevel="2">
      <c r="A35" s="360" t="s">
        <v>143</v>
      </c>
      <c r="B35" s="361">
        <f>VLOOKUP(A35,'Open Int.'!$A$4:$O$192,2,FALSE)</f>
        <v>2230200</v>
      </c>
      <c r="C35" s="361">
        <f>VLOOKUP(A35,'Open Int.'!$A$4:$O$192,3,FALSE)</f>
        <v>212400</v>
      </c>
      <c r="D35" s="362">
        <f t="shared" si="2"/>
        <v>0.10526315789473684</v>
      </c>
    </row>
    <row r="36" spans="1:4" ht="14.25" outlineLevel="2">
      <c r="A36" s="360" t="s">
        <v>341</v>
      </c>
      <c r="B36" s="361">
        <f>VLOOKUP(A36,'Open Int.'!$A$4:$O$192,2,FALSE)</f>
        <v>1900800</v>
      </c>
      <c r="C36" s="361">
        <f>VLOOKUP(A36,'Open Int.'!$A$4:$O$192,3,FALSE)</f>
        <v>-48000</v>
      </c>
      <c r="D36" s="362">
        <f t="shared" si="2"/>
        <v>-0.024630541871921183</v>
      </c>
    </row>
    <row r="37" spans="1:4" ht="14.25" outlineLevel="2">
      <c r="A37" s="360" t="s">
        <v>81</v>
      </c>
      <c r="B37" s="361">
        <f>VLOOKUP(A37,'Open Int.'!$A$4:$O$192,2,FALSE)</f>
        <v>5700000</v>
      </c>
      <c r="C37" s="361">
        <f>VLOOKUP(A37,'Open Int.'!$A$4:$O$192,3,FALSE)</f>
        <v>123600</v>
      </c>
      <c r="D37" s="362">
        <f t="shared" si="2"/>
        <v>0.022164837529588984</v>
      </c>
    </row>
    <row r="38" spans="1:4" ht="14.25" outlineLevel="2">
      <c r="A38" s="360" t="s">
        <v>205</v>
      </c>
      <c r="B38" s="361">
        <f>VLOOKUP(A38,'Open Int.'!$A$4:$O$192,2,FALSE)</f>
        <v>7310750</v>
      </c>
      <c r="C38" s="361">
        <f>VLOOKUP(A38,'Open Int.'!$A$4:$O$192,3,FALSE)</f>
        <v>-117750</v>
      </c>
      <c r="D38" s="362">
        <f t="shared" si="2"/>
        <v>-0.01585111395301878</v>
      </c>
    </row>
    <row r="39" spans="1:4" ht="14.25" outlineLevel="2">
      <c r="A39" s="360" t="s">
        <v>342</v>
      </c>
      <c r="B39" s="361">
        <f>VLOOKUP(A39,'Open Int.'!$A$4:$O$192,2,FALSE)</f>
        <v>7235200</v>
      </c>
      <c r="C39" s="361">
        <f>VLOOKUP(A39,'Open Int.'!$A$4:$O$192,3,FALSE)</f>
        <v>-49400</v>
      </c>
      <c r="D39" s="362">
        <f t="shared" si="2"/>
        <v>-0.006781429316640584</v>
      </c>
    </row>
    <row r="40" spans="1:4" ht="14.25" outlineLevel="2">
      <c r="A40" s="360" t="s">
        <v>343</v>
      </c>
      <c r="B40" s="361">
        <f>VLOOKUP(A40,'Open Int.'!$A$4:$O$192,2,FALSE)</f>
        <v>8637300</v>
      </c>
      <c r="C40" s="361">
        <f>VLOOKUP(A40,'Open Int.'!$A$4:$O$192,3,FALSE)</f>
        <v>14700</v>
      </c>
      <c r="D40" s="362">
        <f t="shared" si="2"/>
        <v>0.0017048222113979542</v>
      </c>
    </row>
    <row r="41" spans="1:4" ht="14.25" outlineLevel="2">
      <c r="A41" s="360" t="s">
        <v>344</v>
      </c>
      <c r="B41" s="361">
        <f>VLOOKUP(A41,'Open Int.'!$A$4:$O$192,2,FALSE)</f>
        <v>9218400</v>
      </c>
      <c r="C41" s="361">
        <f>VLOOKUP(A41,'Open Int.'!$A$4:$O$192,3,FALSE)</f>
        <v>296700</v>
      </c>
      <c r="D41" s="362">
        <f t="shared" si="2"/>
        <v>0.033255993812838364</v>
      </c>
    </row>
    <row r="42" spans="1:4" ht="15">
      <c r="A42" s="358" t="s">
        <v>245</v>
      </c>
      <c r="B42" s="358">
        <f>SUM(B43:B51)</f>
        <v>72486150</v>
      </c>
      <c r="C42" s="358">
        <f>SUM(C43:C51)</f>
        <v>771150</v>
      </c>
      <c r="D42" s="363">
        <f t="shared" si="2"/>
        <v>0.01075298054800251</v>
      </c>
    </row>
    <row r="43" spans="1:4" ht="14.25" outlineLevel="2">
      <c r="A43" s="360" t="s">
        <v>345</v>
      </c>
      <c r="B43" s="361">
        <f>VLOOKUP(A43,'Open Int.'!$A$4:$O$192,2,FALSE)</f>
        <v>318500</v>
      </c>
      <c r="C43" s="361">
        <f>VLOOKUP(A43,'Open Int.'!$A$4:$O$192,3,FALSE)</f>
        <v>-1300</v>
      </c>
      <c r="D43" s="362">
        <f aca="true" t="shared" si="3" ref="D43:D51">C43/(B43-C43)</f>
        <v>-0.0040650406504065045</v>
      </c>
    </row>
    <row r="44" spans="1:4" ht="14.25" outlineLevel="2">
      <c r="A44" s="360" t="s">
        <v>319</v>
      </c>
      <c r="B44" s="361">
        <f>VLOOKUP(A44,'Open Int.'!$A$4:$O$192,2,FALSE)</f>
        <v>1692900</v>
      </c>
      <c r="C44" s="361">
        <f>VLOOKUP(A44,'Open Int.'!$A$4:$O$192,3,FALSE)</f>
        <v>-102850</v>
      </c>
      <c r="D44" s="362">
        <f t="shared" si="3"/>
        <v>-0.05727411944869831</v>
      </c>
    </row>
    <row r="45" spans="1:4" ht="14.25" outlineLevel="2">
      <c r="A45" s="360" t="s">
        <v>346</v>
      </c>
      <c r="B45" s="361">
        <f>VLOOKUP(A45,'Open Int.'!$A$4:$O$192,2,FALSE)</f>
        <v>1854200</v>
      </c>
      <c r="C45" s="361">
        <f>VLOOKUP(A45,'Open Int.'!$A$4:$O$192,3,FALSE)</f>
        <v>-96000</v>
      </c>
      <c r="D45" s="362">
        <f t="shared" si="3"/>
        <v>-0.04922572043892934</v>
      </c>
    </row>
    <row r="46" spans="1:4" ht="14.25" outlineLevel="2">
      <c r="A46" s="360" t="s">
        <v>305</v>
      </c>
      <c r="B46" s="361">
        <f>VLOOKUP(A46,'Open Int.'!$A$4:$O$192,2,FALSE)</f>
        <v>7228900</v>
      </c>
      <c r="C46" s="361">
        <f>VLOOKUP(A46,'Open Int.'!$A$4:$O$192,3,FALSE)</f>
        <v>-67900</v>
      </c>
      <c r="D46" s="362">
        <f t="shared" si="3"/>
        <v>-0.009305448963929394</v>
      </c>
    </row>
    <row r="47" spans="1:4" ht="14.25" outlineLevel="2">
      <c r="A47" s="360" t="s">
        <v>141</v>
      </c>
      <c r="B47" s="361">
        <f>VLOOKUP(A47,'Open Int.'!$A$4:$O$192,2,FALSE)</f>
        <v>44860800</v>
      </c>
      <c r="C47" s="361">
        <f>VLOOKUP(A47,'Open Int.'!$A$4:$O$192,3,FALSE)</f>
        <v>1135200</v>
      </c>
      <c r="D47" s="362">
        <f t="shared" si="3"/>
        <v>0.025961907898347878</v>
      </c>
    </row>
    <row r="48" spans="1:4" ht="14.25" outlineLevel="2">
      <c r="A48" s="360" t="s">
        <v>348</v>
      </c>
      <c r="B48" s="361">
        <f>VLOOKUP(A48,'Open Int.'!$A$4:$O$192,2,FALSE)</f>
        <v>12504800</v>
      </c>
      <c r="C48" s="361">
        <f>VLOOKUP(A48,'Open Int.'!$A$4:$O$192,3,FALSE)</f>
        <v>165550</v>
      </c>
      <c r="D48" s="362">
        <f t="shared" si="3"/>
        <v>0.01341653666146646</v>
      </c>
    </row>
    <row r="49" spans="1:4" ht="14.25" outlineLevel="2">
      <c r="A49" s="360" t="s">
        <v>347</v>
      </c>
      <c r="B49" s="361">
        <f>VLOOKUP(A49,'Open Int.'!$A$4:$O$192,2,FALSE)</f>
        <v>247500</v>
      </c>
      <c r="C49" s="361">
        <f>VLOOKUP(A49,'Open Int.'!$A$4:$O$192,3,FALSE)</f>
        <v>5100</v>
      </c>
      <c r="D49" s="362">
        <f t="shared" si="3"/>
        <v>0.02103960396039604</v>
      </c>
    </row>
    <row r="50" spans="1:4" ht="14.25" outlineLevel="2">
      <c r="A50" s="360" t="s">
        <v>349</v>
      </c>
      <c r="B50" s="361">
        <f>VLOOKUP(A50,'Open Int.'!$A$4:$O$192,2,FALSE)</f>
        <v>2971250</v>
      </c>
      <c r="C50" s="361">
        <f>VLOOKUP(A50,'Open Int.'!$A$4:$O$192,3,FALSE)</f>
        <v>-171250</v>
      </c>
      <c r="D50" s="362">
        <f t="shared" si="3"/>
        <v>-0.05449482895783612</v>
      </c>
    </row>
    <row r="51" spans="1:4" ht="14.25" outlineLevel="2">
      <c r="A51" s="360" t="s">
        <v>350</v>
      </c>
      <c r="B51" s="361">
        <f>VLOOKUP(A51,'Open Int.'!$A$4:$O$192,2,FALSE)</f>
        <v>807300</v>
      </c>
      <c r="C51" s="361">
        <f>VLOOKUP(A51,'Open Int.'!$A$4:$O$192,3,FALSE)</f>
        <v>-95400</v>
      </c>
      <c r="D51" s="362">
        <f t="shared" si="3"/>
        <v>-0.10568295114656032</v>
      </c>
    </row>
    <row r="52" spans="1:4" ht="15" outlineLevel="1">
      <c r="A52" s="358" t="s">
        <v>247</v>
      </c>
      <c r="B52" s="358">
        <f>SUM(B53:B61)</f>
        <v>21145256</v>
      </c>
      <c r="C52" s="358">
        <f>SUM(C53:C61)</f>
        <v>200300</v>
      </c>
      <c r="D52" s="363">
        <f aca="true" t="shared" si="4" ref="D52:D83">C52/(B52-C52)</f>
        <v>0.009563161650948324</v>
      </c>
    </row>
    <row r="53" spans="1:4" ht="14.25" outlineLevel="1">
      <c r="A53" s="360" t="s">
        <v>134</v>
      </c>
      <c r="B53" s="361">
        <f>VLOOKUP(A53,'Open Int.'!$A$4:$O$192,2,FALSE)</f>
        <v>285400</v>
      </c>
      <c r="C53" s="361">
        <f>VLOOKUP(A53,'Open Int.'!$A$4:$O$192,3,FALSE)</f>
        <v>25400</v>
      </c>
      <c r="D53" s="362">
        <f t="shared" si="4"/>
        <v>0.09769230769230769</v>
      </c>
    </row>
    <row r="54" spans="1:4" ht="14.25" outlineLevel="1">
      <c r="A54" s="360" t="s">
        <v>279</v>
      </c>
      <c r="B54" s="361">
        <f>VLOOKUP(A54,'Open Int.'!$A$4:$O$192,2,FALSE)</f>
        <v>640600</v>
      </c>
      <c r="C54" s="361">
        <f>VLOOKUP(A54,'Open Int.'!$A$4:$O$192,3,FALSE)</f>
        <v>-61800</v>
      </c>
      <c r="D54" s="362">
        <f t="shared" si="4"/>
        <v>-0.08798405466970387</v>
      </c>
    </row>
    <row r="55" spans="1:4" ht="14.25" outlineLevel="1">
      <c r="A55" s="360" t="s">
        <v>454</v>
      </c>
      <c r="B55" s="361">
        <f>VLOOKUP(A55,'Open Int.'!$A$4:$O$192,2,FALSE)</f>
        <v>279000</v>
      </c>
      <c r="C55" s="361">
        <f>VLOOKUP(A55,'Open Int.'!$A$4:$O$192,3,FALSE)</f>
        <v>6600</v>
      </c>
      <c r="D55" s="362">
        <f t="shared" si="4"/>
        <v>0.024229074889867842</v>
      </c>
    </row>
    <row r="56" spans="1:4" ht="14.25" outlineLevel="1">
      <c r="A56" s="360" t="s">
        <v>413</v>
      </c>
      <c r="B56" s="361">
        <f>VLOOKUP(A56,'Open Int.'!$A$4:$O$192,2,FALSE)</f>
        <v>758000</v>
      </c>
      <c r="C56" s="361">
        <f>VLOOKUP(A56,'Open Int.'!$A$4:$O$192,3,FALSE)</f>
        <v>2400</v>
      </c>
      <c r="D56" s="362">
        <f t="shared" si="4"/>
        <v>0.0031762837480148226</v>
      </c>
    </row>
    <row r="57" spans="1:4" ht="14.25">
      <c r="A57" s="360" t="s">
        <v>210</v>
      </c>
      <c r="B57" s="361">
        <f>VLOOKUP(A57,'Open Int.'!$A$4:$O$192,2,FALSE)</f>
        <v>1740000</v>
      </c>
      <c r="C57" s="361">
        <f>VLOOKUP(A57,'Open Int.'!$A$4:$O$192,3,FALSE)</f>
        <v>92000</v>
      </c>
      <c r="D57" s="362">
        <f t="shared" si="4"/>
        <v>0.055825242718446605</v>
      </c>
    </row>
    <row r="58" spans="1:4" ht="14.25" outlineLevel="1">
      <c r="A58" s="360" t="s">
        <v>455</v>
      </c>
      <c r="B58" s="361">
        <f>VLOOKUP(A58,'Open Int.'!$A$4:$O$192,2,FALSE)</f>
        <v>512500</v>
      </c>
      <c r="C58" s="361">
        <f>VLOOKUP(A58,'Open Int.'!$A$4:$O$192,3,FALSE)</f>
        <v>-24000</v>
      </c>
      <c r="D58" s="362">
        <f t="shared" si="4"/>
        <v>-0.04473438956197577</v>
      </c>
    </row>
    <row r="59" spans="1:4" ht="14.25">
      <c r="A59" s="360" t="s">
        <v>323</v>
      </c>
      <c r="B59" s="361">
        <f>VLOOKUP(A59,'Open Int.'!$A$4:$O$192,2,FALSE)</f>
        <v>5989500</v>
      </c>
      <c r="C59" s="361">
        <f>VLOOKUP(A59,'Open Int.'!$A$4:$O$192,3,FALSE)</f>
        <v>144100</v>
      </c>
      <c r="D59" s="362">
        <f t="shared" si="4"/>
        <v>0.02465186300338728</v>
      </c>
    </row>
    <row r="60" spans="1:4" ht="14.25">
      <c r="A60" s="360" t="s">
        <v>351</v>
      </c>
      <c r="B60" s="361">
        <f>VLOOKUP(A60,'Open Int.'!$A$4:$O$192,2,FALSE)</f>
        <v>9739500</v>
      </c>
      <c r="C60" s="361">
        <f>VLOOKUP(A60,'Open Int.'!$A$4:$O$192,3,FALSE)</f>
        <v>1500</v>
      </c>
      <c r="D60" s="362">
        <f t="shared" si="4"/>
        <v>0.00015403573629081948</v>
      </c>
    </row>
    <row r="61" spans="1:4" ht="14.25" outlineLevel="1">
      <c r="A61" s="360" t="s">
        <v>248</v>
      </c>
      <c r="B61" s="361">
        <f>VLOOKUP(A61,'Open Int.'!$A$4:$O$192,2,FALSE)</f>
        <v>1200756</v>
      </c>
      <c r="C61" s="361">
        <f>VLOOKUP(A61,'Open Int.'!$A$4:$O$192,3,FALSE)</f>
        <v>14100</v>
      </c>
      <c r="D61" s="362">
        <f t="shared" si="4"/>
        <v>0.01188212927756654</v>
      </c>
    </row>
    <row r="62" spans="1:4" ht="15" outlineLevel="1">
      <c r="A62" s="358" t="s">
        <v>249</v>
      </c>
      <c r="B62" s="358">
        <f>SUM(B63:B70)</f>
        <v>35004080</v>
      </c>
      <c r="C62" s="358">
        <f>SUM(C63:C70)</f>
        <v>-949934</v>
      </c>
      <c r="D62" s="363">
        <f t="shared" si="4"/>
        <v>-0.026420805198551684</v>
      </c>
    </row>
    <row r="63" spans="1:4" ht="14.25">
      <c r="A63" s="360" t="s">
        <v>0</v>
      </c>
      <c r="B63" s="361">
        <f>VLOOKUP(A63,'Open Int.'!$A$4:$O$192,2,FALSE)</f>
        <v>2274750</v>
      </c>
      <c r="C63" s="361">
        <f>VLOOKUP(A63,'Open Int.'!$A$4:$O$192,3,FALSE)</f>
        <v>55500</v>
      </c>
      <c r="D63" s="362">
        <f t="shared" si="4"/>
        <v>0.025008448800270363</v>
      </c>
    </row>
    <row r="64" spans="1:4" ht="14.25">
      <c r="A64" s="360" t="s">
        <v>458</v>
      </c>
      <c r="B64" s="361">
        <f>VLOOKUP(A64,'Open Int.'!$A$4:$O$192,2,FALSE)</f>
        <v>617100</v>
      </c>
      <c r="C64" s="361">
        <f>VLOOKUP(A64,'Open Int.'!$A$4:$O$192,3,FALSE)</f>
        <v>14450</v>
      </c>
      <c r="D64" s="362">
        <f t="shared" si="4"/>
        <v>0.023977433004231313</v>
      </c>
    </row>
    <row r="65" spans="1:4" ht="14.25">
      <c r="A65" s="360" t="s">
        <v>222</v>
      </c>
      <c r="B65" s="361">
        <f>VLOOKUP(A65,'Open Int.'!$A$4:$O$192,2,FALSE)</f>
        <v>606408</v>
      </c>
      <c r="C65" s="361">
        <f>VLOOKUP(A65,'Open Int.'!$A$4:$O$192,3,FALSE)</f>
        <v>-2288</v>
      </c>
      <c r="D65" s="362">
        <f t="shared" si="4"/>
        <v>-0.003758854994940003</v>
      </c>
    </row>
    <row r="66" spans="1:4" ht="14.25">
      <c r="A66" s="360" t="s">
        <v>352</v>
      </c>
      <c r="B66" s="361">
        <f>VLOOKUP(A66,'Open Int.'!$A$4:$O$192,2,FALSE)</f>
        <v>18570372</v>
      </c>
      <c r="C66" s="361">
        <f>VLOOKUP(A66,'Open Int.'!$A$4:$O$192,3,FALSE)</f>
        <v>-171146</v>
      </c>
      <c r="D66" s="362">
        <f t="shared" si="4"/>
        <v>-0.009131917702717571</v>
      </c>
    </row>
    <row r="67" spans="1:4" ht="14.25" outlineLevel="1">
      <c r="A67" s="360" t="s">
        <v>353</v>
      </c>
      <c r="B67" s="361">
        <f>VLOOKUP(A67,'Open Int.'!$A$4:$O$192,2,FALSE)</f>
        <v>10864850</v>
      </c>
      <c r="C67" s="361">
        <f>VLOOKUP(A67,'Open Int.'!$A$4:$O$192,3,FALSE)</f>
        <v>-804750</v>
      </c>
      <c r="D67" s="362">
        <f t="shared" si="4"/>
        <v>-0.06896123260437376</v>
      </c>
    </row>
    <row r="68" spans="1:4" ht="14.25" outlineLevel="1">
      <c r="A68" s="360" t="s">
        <v>317</v>
      </c>
      <c r="B68" s="361">
        <f>VLOOKUP(A68,'Open Int.'!$A$4:$O$192,2,FALSE)</f>
        <v>1153200</v>
      </c>
      <c r="C68" s="361">
        <f>VLOOKUP(A68,'Open Int.'!$A$4:$O$192,3,FALSE)</f>
        <v>-35700</v>
      </c>
      <c r="D68" s="362">
        <f t="shared" si="4"/>
        <v>-0.030027756749936917</v>
      </c>
    </row>
    <row r="69" spans="1:4" ht="14.25">
      <c r="A69" s="360" t="s">
        <v>459</v>
      </c>
      <c r="B69" s="361">
        <f>VLOOKUP(A69,'Open Int.'!$A$4:$O$192,2,FALSE)</f>
        <v>56600</v>
      </c>
      <c r="C69" s="361">
        <f>VLOOKUP(A69,'Open Int.'!$A$4:$O$192,3,FALSE)</f>
        <v>7400</v>
      </c>
      <c r="D69" s="362">
        <f t="shared" si="4"/>
        <v>0.15040650406504066</v>
      </c>
    </row>
    <row r="70" spans="1:4" ht="14.25" outlineLevel="1">
      <c r="A70" s="360" t="s">
        <v>327</v>
      </c>
      <c r="B70" s="361">
        <f>VLOOKUP(A70,'Open Int.'!$A$4:$O$192,2,FALSE)</f>
        <v>860800</v>
      </c>
      <c r="C70" s="361">
        <f>VLOOKUP(A70,'Open Int.'!$A$4:$O$192,3,FALSE)</f>
        <v>-13400</v>
      </c>
      <c r="D70" s="362">
        <f t="shared" si="4"/>
        <v>-0.01532830016014642</v>
      </c>
    </row>
    <row r="71" spans="1:4" ht="15" outlineLevel="1">
      <c r="A71" s="358" t="s">
        <v>267</v>
      </c>
      <c r="B71" s="358">
        <f>SUM(B72:B78)</f>
        <v>60142100</v>
      </c>
      <c r="C71" s="358">
        <f>SUM(C72:C78)</f>
        <v>-945200</v>
      </c>
      <c r="D71" s="363">
        <f t="shared" si="4"/>
        <v>-0.01547293791017118</v>
      </c>
    </row>
    <row r="72" spans="1:4" ht="14.25">
      <c r="A72" s="360" t="s">
        <v>456</v>
      </c>
      <c r="B72" s="361">
        <f>VLOOKUP(A72,'Open Int.'!$A$4:$O$192,2,FALSE)</f>
        <v>9246600</v>
      </c>
      <c r="C72" s="361">
        <f>VLOOKUP(A72,'Open Int.'!$A$4:$O$192,3,FALSE)</f>
        <v>391050</v>
      </c>
      <c r="D72" s="362">
        <f t="shared" si="4"/>
        <v>0.044158747903856904</v>
      </c>
    </row>
    <row r="73" spans="1:4" ht="14.25">
      <c r="A73" s="360" t="s">
        <v>382</v>
      </c>
      <c r="B73" s="361">
        <f>VLOOKUP(A73,'Open Int.'!$A$4:$O$192,2,FALSE)</f>
        <v>7983300</v>
      </c>
      <c r="C73" s="361">
        <f>VLOOKUP(A73,'Open Int.'!$A$4:$O$192,3,FALSE)</f>
        <v>-172500</v>
      </c>
      <c r="D73" s="362">
        <f t="shared" si="4"/>
        <v>-0.021150592216582064</v>
      </c>
    </row>
    <row r="74" spans="1:4" ht="14.25">
      <c r="A74" s="360" t="s">
        <v>166</v>
      </c>
      <c r="B74" s="361">
        <f>VLOOKUP(A74,'Open Int.'!$A$4:$O$192,2,FALSE)</f>
        <v>4073950</v>
      </c>
      <c r="C74" s="361">
        <f>VLOOKUP(A74,'Open Int.'!$A$4:$O$192,3,FALSE)</f>
        <v>-38350</v>
      </c>
      <c r="D74" s="362">
        <f t="shared" si="4"/>
        <v>-0.009325681492109038</v>
      </c>
    </row>
    <row r="75" spans="1:4" ht="14.25">
      <c r="A75" s="360" t="s">
        <v>316</v>
      </c>
      <c r="B75" s="361">
        <f>VLOOKUP(A75,'Open Int.'!$A$4:$O$192,2,FALSE)</f>
        <v>2641800</v>
      </c>
      <c r="C75" s="361">
        <f>VLOOKUP(A75,'Open Int.'!$A$4:$O$192,3,FALSE)</f>
        <v>-5600</v>
      </c>
      <c r="D75" s="362">
        <f t="shared" si="4"/>
        <v>-0.0021152829190904283</v>
      </c>
    </row>
    <row r="76" spans="1:4" ht="14.25" outlineLevel="1">
      <c r="A76" s="360" t="s">
        <v>383</v>
      </c>
      <c r="B76" s="361">
        <f>VLOOKUP(A76,'Open Int.'!$A$4:$O$192,2,FALSE)</f>
        <v>32858000</v>
      </c>
      <c r="C76" s="361">
        <f>VLOOKUP(A76,'Open Int.'!$A$4:$O$192,3,FALSE)</f>
        <v>-1330000</v>
      </c>
      <c r="D76" s="362">
        <f t="shared" si="4"/>
        <v>-0.038902538902538905</v>
      </c>
    </row>
    <row r="77" spans="1:4" ht="14.25" outlineLevel="1">
      <c r="A77" s="360" t="s">
        <v>384</v>
      </c>
      <c r="B77" s="361">
        <f>VLOOKUP(A77,'Open Int.'!$A$4:$O$192,2,FALSE)</f>
        <v>2509650</v>
      </c>
      <c r="C77" s="361">
        <f>VLOOKUP(A77,'Open Int.'!$A$4:$O$192,3,FALSE)</f>
        <v>51300</v>
      </c>
      <c r="D77" s="362">
        <f t="shared" si="4"/>
        <v>0.02086765513454146</v>
      </c>
    </row>
    <row r="78" spans="1:4" ht="14.25" outlineLevel="1">
      <c r="A78" s="360" t="s">
        <v>457</v>
      </c>
      <c r="B78" s="361">
        <f>VLOOKUP(A78,'Open Int.'!$A$4:$O$192,2,FALSE)</f>
        <v>828800</v>
      </c>
      <c r="C78" s="361">
        <f>VLOOKUP(A78,'Open Int.'!$A$4:$O$192,3,FALSE)</f>
        <v>158900</v>
      </c>
      <c r="D78" s="362">
        <f t="shared" si="4"/>
        <v>0.23719958202716823</v>
      </c>
    </row>
    <row r="79" spans="1:4" ht="15" outlineLevel="1">
      <c r="A79" s="358" t="s">
        <v>250</v>
      </c>
      <c r="B79" s="358">
        <f>SUM(B80:B85)</f>
        <v>30516306</v>
      </c>
      <c r="C79" s="358">
        <f>SUM(C80:C85)</f>
        <v>-53482</v>
      </c>
      <c r="D79" s="363">
        <f t="shared" si="4"/>
        <v>-0.0017495050996101118</v>
      </c>
    </row>
    <row r="80" spans="1:4" ht="14.25">
      <c r="A80" s="360" t="s">
        <v>251</v>
      </c>
      <c r="B80" s="361">
        <f>VLOOKUP(A80,'Open Int.'!$A$4:$O$192,2,FALSE)</f>
        <v>1017450</v>
      </c>
      <c r="C80" s="361">
        <f>VLOOKUP(A80,'Open Int.'!$A$4:$O$192,3,FALSE)</f>
        <v>-26250</v>
      </c>
      <c r="D80" s="362">
        <f t="shared" si="4"/>
        <v>-0.025150905432595575</v>
      </c>
    </row>
    <row r="81" spans="1:4" ht="14.25" outlineLevel="1">
      <c r="A81" s="360" t="s">
        <v>139</v>
      </c>
      <c r="B81" s="361">
        <f>VLOOKUP(A81,'Open Int.'!$A$4:$O$192,2,FALSE)</f>
        <v>5794200</v>
      </c>
      <c r="C81" s="361">
        <f>VLOOKUP(A81,'Open Int.'!$A$4:$O$192,3,FALSE)</f>
        <v>-191700</v>
      </c>
      <c r="D81" s="362">
        <f t="shared" si="4"/>
        <v>-0.032025259359494816</v>
      </c>
    </row>
    <row r="82" spans="1:4" ht="14.25" outlineLevel="1">
      <c r="A82" s="360" t="s">
        <v>354</v>
      </c>
      <c r="B82" s="361">
        <f>VLOOKUP(A82,'Open Int.'!$A$4:$O$192,2,FALSE)</f>
        <v>9134000</v>
      </c>
      <c r="C82" s="361">
        <f>VLOOKUP(A82,'Open Int.'!$A$4:$O$192,3,FALSE)</f>
        <v>168000</v>
      </c>
      <c r="D82" s="362">
        <f t="shared" si="4"/>
        <v>0.018737452598706225</v>
      </c>
    </row>
    <row r="83" spans="1:4" ht="14.25" outlineLevel="1">
      <c r="A83" s="360" t="s">
        <v>6</v>
      </c>
      <c r="B83" s="361">
        <f>VLOOKUP(A83,'Open Int.'!$A$4:$O$192,2,FALSE)</f>
        <v>11432250</v>
      </c>
      <c r="C83" s="361">
        <f>VLOOKUP(A83,'Open Int.'!$A$4:$O$192,3,FALSE)</f>
        <v>-78750</v>
      </c>
      <c r="D83" s="362">
        <f t="shared" si="4"/>
        <v>-0.006841282251759187</v>
      </c>
    </row>
    <row r="84" spans="1:4" ht="14.25" outlineLevel="1">
      <c r="A84" s="360" t="s">
        <v>355</v>
      </c>
      <c r="B84" s="361">
        <f>VLOOKUP(A84,'Open Int.'!$A$4:$O$192,2,FALSE)</f>
        <v>2092750</v>
      </c>
      <c r="C84" s="361">
        <f>VLOOKUP(A84,'Open Int.'!$A$4:$O$192,3,FALSE)</f>
        <v>23100</v>
      </c>
      <c r="D84" s="362">
        <f aca="true" t="shared" si="5" ref="D84:D113">C84/(B84-C84)</f>
        <v>0.011161307467446186</v>
      </c>
    </row>
    <row r="85" spans="1:4" ht="14.25" outlineLevel="1">
      <c r="A85" s="360" t="s">
        <v>252</v>
      </c>
      <c r="B85" s="361">
        <f>VLOOKUP(A85,'Open Int.'!$A$4:$O$192,2,FALSE)</f>
        <v>1045656</v>
      </c>
      <c r="C85" s="361">
        <f>VLOOKUP(A85,'Open Int.'!$A$4:$O$192,3,FALSE)</f>
        <v>52118</v>
      </c>
      <c r="D85" s="362">
        <f t="shared" si="5"/>
        <v>0.052456976985278875</v>
      </c>
    </row>
    <row r="86" spans="1:4" ht="15" outlineLevel="1">
      <c r="A86" s="358" t="s">
        <v>253</v>
      </c>
      <c r="B86" s="358">
        <f>SUM(B87:B100)</f>
        <v>51190700</v>
      </c>
      <c r="C86" s="358">
        <f>SUM(C87:C100)</f>
        <v>1196800</v>
      </c>
      <c r="D86" s="363">
        <f t="shared" si="5"/>
        <v>0.023938920548306892</v>
      </c>
    </row>
    <row r="87" spans="1:4" ht="14.25" outlineLevel="1">
      <c r="A87" s="360" t="s">
        <v>463</v>
      </c>
      <c r="B87" s="361">
        <f>VLOOKUP(A87,'Open Int.'!$A$4:$O$192,2,FALSE)</f>
        <v>166950</v>
      </c>
      <c r="C87" s="361">
        <f>VLOOKUP(A87,'Open Int.'!$A$4:$O$192,3,FALSE)</f>
        <v>22350</v>
      </c>
      <c r="D87" s="362">
        <f t="shared" si="5"/>
        <v>0.1545643153526971</v>
      </c>
    </row>
    <row r="88" spans="1:4" ht="14.25" outlineLevel="1">
      <c r="A88" s="360" t="s">
        <v>464</v>
      </c>
      <c r="B88" s="361">
        <f>VLOOKUP(A88,'Open Int.'!$A$4:$O$192,2,FALSE)</f>
        <v>259050</v>
      </c>
      <c r="C88" s="361">
        <f>VLOOKUP(A88,'Open Int.'!$A$4:$O$192,3,FALSE)</f>
        <v>25650</v>
      </c>
      <c r="D88" s="362">
        <f t="shared" si="5"/>
        <v>0.10989717223650386</v>
      </c>
    </row>
    <row r="89" spans="1:4" ht="14.25">
      <c r="A89" s="360" t="s">
        <v>356</v>
      </c>
      <c r="B89" s="361">
        <f>VLOOKUP(A89,'Open Int.'!$A$4:$O$192,2,FALSE)</f>
        <v>4130100</v>
      </c>
      <c r="C89" s="361">
        <f>VLOOKUP(A89,'Open Int.'!$A$4:$O$192,3,FALSE)</f>
        <v>-54600</v>
      </c>
      <c r="D89" s="362">
        <f t="shared" si="5"/>
        <v>-0.0130475302889096</v>
      </c>
    </row>
    <row r="90" spans="1:4" ht="14.25">
      <c r="A90" s="360" t="s">
        <v>439</v>
      </c>
      <c r="B90" s="361">
        <f>VLOOKUP(A90,'Open Int.'!$A$4:$O$192,2,FALSE)</f>
        <v>174500</v>
      </c>
      <c r="C90" s="361">
        <f>VLOOKUP(A90,'Open Int.'!$A$4:$O$192,3,FALSE)</f>
        <v>2750</v>
      </c>
      <c r="D90" s="362">
        <f t="shared" si="5"/>
        <v>0.01601164483260553</v>
      </c>
    </row>
    <row r="91" spans="1:4" ht="14.25" outlineLevel="1">
      <c r="A91" s="360" t="s">
        <v>357</v>
      </c>
      <c r="B91" s="361">
        <f>VLOOKUP(A91,'Open Int.'!$A$4:$O$192,2,FALSE)</f>
        <v>7195700</v>
      </c>
      <c r="C91" s="361">
        <f>VLOOKUP(A91,'Open Int.'!$A$4:$O$192,3,FALSE)</f>
        <v>161800</v>
      </c>
      <c r="D91" s="362">
        <f t="shared" si="5"/>
        <v>0.02300288602340096</v>
      </c>
    </row>
    <row r="92" spans="1:4" ht="14.25" outlineLevel="1">
      <c r="A92" s="360" t="s">
        <v>465</v>
      </c>
      <c r="B92" s="361">
        <f>VLOOKUP(A92,'Open Int.'!$A$4:$O$192,2,FALSE)</f>
        <v>652850</v>
      </c>
      <c r="C92" s="361">
        <f>VLOOKUP(A92,'Open Int.'!$A$4:$O$192,3,FALSE)</f>
        <v>45650</v>
      </c>
      <c r="D92" s="362">
        <f t="shared" si="5"/>
        <v>0.07518115942028986</v>
      </c>
    </row>
    <row r="93" spans="1:4" ht="14.25" outlineLevel="1">
      <c r="A93" s="360" t="s">
        <v>278</v>
      </c>
      <c r="B93" s="361">
        <f>VLOOKUP(A93,'Open Int.'!$A$4:$O$192,2,FALSE)</f>
        <v>4515200</v>
      </c>
      <c r="C93" s="361">
        <f>VLOOKUP(A93,'Open Int.'!$A$4:$O$192,3,FALSE)</f>
        <v>298400</v>
      </c>
      <c r="D93" s="362">
        <f t="shared" si="5"/>
        <v>0.07076456080440144</v>
      </c>
    </row>
    <row r="94" spans="1:4" ht="14.25" outlineLevel="1">
      <c r="A94" s="360" t="s">
        <v>254</v>
      </c>
      <c r="B94" s="361">
        <f>VLOOKUP(A94,'Open Int.'!$A$4:$O$192,2,FALSE)</f>
        <v>2919800</v>
      </c>
      <c r="C94" s="361">
        <f>VLOOKUP(A94,'Open Int.'!$A$4:$O$192,3,FALSE)</f>
        <v>31200</v>
      </c>
      <c r="D94" s="362">
        <f t="shared" si="5"/>
        <v>0.010801080108010801</v>
      </c>
    </row>
    <row r="95" spans="1:4" ht="14.25" outlineLevel="1">
      <c r="A95" s="360" t="s">
        <v>255</v>
      </c>
      <c r="B95" s="361">
        <f>VLOOKUP(A95,'Open Int.'!$A$4:$O$192,2,FALSE)</f>
        <v>6435800</v>
      </c>
      <c r="C95" s="361">
        <f>VLOOKUP(A95,'Open Int.'!$A$4:$O$192,3,FALSE)</f>
        <v>425600</v>
      </c>
      <c r="D95" s="362">
        <f t="shared" si="5"/>
        <v>0.07081295131609597</v>
      </c>
    </row>
    <row r="96" spans="1:4" ht="14.25" outlineLevel="1">
      <c r="A96" s="360" t="s">
        <v>466</v>
      </c>
      <c r="B96" s="361">
        <f>VLOOKUP(A96,'Open Int.'!$A$4:$O$192,2,FALSE)</f>
        <v>1077300</v>
      </c>
      <c r="C96" s="361">
        <f>VLOOKUP(A96,'Open Int.'!$A$4:$O$192,3,FALSE)</f>
        <v>-900</v>
      </c>
      <c r="D96" s="362">
        <f t="shared" si="5"/>
        <v>-0.0008347245409015025</v>
      </c>
    </row>
    <row r="97" spans="1:4" ht="14.25" outlineLevel="1">
      <c r="A97" s="360" t="s">
        <v>358</v>
      </c>
      <c r="B97" s="361">
        <f>VLOOKUP(A97,'Open Int.'!$A$4:$O$192,2,FALSE)</f>
        <v>12515400</v>
      </c>
      <c r="C97" s="361">
        <f>VLOOKUP(A97,'Open Int.'!$A$4:$O$192,3,FALSE)</f>
        <v>-304200</v>
      </c>
      <c r="D97" s="362">
        <f t="shared" si="5"/>
        <v>-0.02372928952541421</v>
      </c>
    </row>
    <row r="98" spans="1:4" ht="14.25" outlineLevel="1">
      <c r="A98" s="360" t="s">
        <v>467</v>
      </c>
      <c r="B98" s="361">
        <f>VLOOKUP(A98,'Open Int.'!$A$4:$O$192,2,FALSE)</f>
        <v>1349250</v>
      </c>
      <c r="C98" s="361">
        <f>VLOOKUP(A98,'Open Int.'!$A$4:$O$192,3,FALSE)</f>
        <v>3150</v>
      </c>
      <c r="D98" s="362">
        <f t="shared" si="5"/>
        <v>0.00234009360374415</v>
      </c>
    </row>
    <row r="99" spans="1:4" ht="14.25" outlineLevel="1">
      <c r="A99" s="360" t="s">
        <v>118</v>
      </c>
      <c r="B99" s="361">
        <f>VLOOKUP(A99,'Open Int.'!$A$4:$O$192,2,FALSE)</f>
        <v>3902000</v>
      </c>
      <c r="C99" s="361">
        <f>VLOOKUP(A99,'Open Int.'!$A$4:$O$192,3,FALSE)</f>
        <v>349750</v>
      </c>
      <c r="D99" s="362">
        <f t="shared" si="5"/>
        <v>0.0984587233443592</v>
      </c>
    </row>
    <row r="100" spans="1:4" ht="14.25" outlineLevel="1">
      <c r="A100" s="360" t="s">
        <v>256</v>
      </c>
      <c r="B100" s="361">
        <f>VLOOKUP(A100,'Open Int.'!$A$4:$O$192,2,FALSE)</f>
        <v>5896800</v>
      </c>
      <c r="C100" s="361">
        <f>VLOOKUP(A100,'Open Int.'!$A$4:$O$192,3,FALSE)</f>
        <v>190200</v>
      </c>
      <c r="D100" s="362">
        <f t="shared" si="5"/>
        <v>0.03332982861949322</v>
      </c>
    </row>
    <row r="101" spans="1:4" ht="15">
      <c r="A101" s="358" t="s">
        <v>273</v>
      </c>
      <c r="B101" s="358">
        <f>SUM(B102:B112)</f>
        <v>33641950</v>
      </c>
      <c r="C101" s="358">
        <f>SUM(C102:C112)</f>
        <v>-106150</v>
      </c>
      <c r="D101" s="363">
        <f t="shared" si="5"/>
        <v>-0.0031453622574307886</v>
      </c>
    </row>
    <row r="102" spans="1:4" ht="14.25">
      <c r="A102" s="360" t="s">
        <v>449</v>
      </c>
      <c r="B102" s="361">
        <f>VLOOKUP(A102,'Open Int.'!$A$4:$O$192,2,FALSE)</f>
        <v>705900</v>
      </c>
      <c r="C102" s="361">
        <f>VLOOKUP(A102,'Open Int.'!$A$4:$O$192,3,FALSE)</f>
        <v>39650</v>
      </c>
      <c r="D102" s="362">
        <f t="shared" si="5"/>
        <v>0.05951219512195122</v>
      </c>
    </row>
    <row r="103" spans="1:4" ht="14.25">
      <c r="A103" s="360" t="s">
        <v>450</v>
      </c>
      <c r="B103" s="361">
        <f>VLOOKUP(A103,'Open Int.'!$A$4:$O$192,2,FALSE)</f>
        <v>590800</v>
      </c>
      <c r="C103" s="361">
        <f>VLOOKUP(A103,'Open Int.'!$A$4:$O$192,3,FALSE)</f>
        <v>12600</v>
      </c>
      <c r="D103" s="362">
        <f t="shared" si="5"/>
        <v>0.021791767554479417</v>
      </c>
    </row>
    <row r="104" spans="1:4" ht="14.25">
      <c r="A104" s="360" t="s">
        <v>390</v>
      </c>
      <c r="B104" s="361">
        <f>VLOOKUP(A104,'Open Int.'!$A$4:$O$192,2,FALSE)</f>
        <v>3515000</v>
      </c>
      <c r="C104" s="361">
        <f>VLOOKUP(A104,'Open Int.'!$A$4:$O$192,3,FALSE)</f>
        <v>146000</v>
      </c>
      <c r="D104" s="362">
        <f t="shared" si="5"/>
        <v>0.04333630157316711</v>
      </c>
    </row>
    <row r="105" spans="1:4" ht="14.25">
      <c r="A105" s="360" t="s">
        <v>290</v>
      </c>
      <c r="B105" s="361">
        <f>VLOOKUP(A105,'Open Int.'!$A$4:$O$192,2,FALSE)</f>
        <v>8537200</v>
      </c>
      <c r="C105" s="361">
        <f>VLOOKUP(A105,'Open Int.'!$A$4:$O$192,3,FALSE)</f>
        <v>30800</v>
      </c>
      <c r="D105" s="362">
        <f t="shared" si="5"/>
        <v>0.003620803159973667</v>
      </c>
    </row>
    <row r="106" spans="1:4" ht="14.25">
      <c r="A106" s="360" t="s">
        <v>389</v>
      </c>
      <c r="B106" s="361">
        <f>VLOOKUP(A106,'Open Int.'!$A$4:$O$192,2,FALSE)</f>
        <v>5159000</v>
      </c>
      <c r="C106" s="361">
        <f>VLOOKUP(A106,'Open Int.'!$A$4:$O$192,3,FALSE)</f>
        <v>3000</v>
      </c>
      <c r="D106" s="362">
        <f t="shared" si="5"/>
        <v>0.0005818463925523662</v>
      </c>
    </row>
    <row r="107" spans="1:4" ht="14.25">
      <c r="A107" s="360" t="s">
        <v>272</v>
      </c>
      <c r="B107" s="361">
        <f>VLOOKUP(A107,'Open Int.'!$A$4:$O$192,2,FALSE)</f>
        <v>4099550</v>
      </c>
      <c r="C107" s="361">
        <f>VLOOKUP(A107,'Open Int.'!$A$4:$O$192,3,FALSE)</f>
        <v>-22100</v>
      </c>
      <c r="D107" s="362">
        <f t="shared" si="5"/>
        <v>-0.005361930294906166</v>
      </c>
    </row>
    <row r="108" spans="1:4" ht="14.25">
      <c r="A108" s="360" t="s">
        <v>322</v>
      </c>
      <c r="B108" s="361">
        <f>VLOOKUP(A108,'Open Int.'!$A$4:$O$192,2,FALSE)</f>
        <v>1734000</v>
      </c>
      <c r="C108" s="361">
        <f>VLOOKUP(A108,'Open Int.'!$A$4:$O$192,3,FALSE)</f>
        <v>-22000</v>
      </c>
      <c r="D108" s="362">
        <f t="shared" si="5"/>
        <v>-0.012528473804100227</v>
      </c>
    </row>
    <row r="109" spans="1:4" ht="14.25">
      <c r="A109" s="360" t="s">
        <v>274</v>
      </c>
      <c r="B109" s="361">
        <f>VLOOKUP(A109,'Open Int.'!$A$4:$O$192,2,FALSE)</f>
        <v>6759200</v>
      </c>
      <c r="C109" s="361">
        <f>VLOOKUP(A109,'Open Int.'!$A$4:$O$192,3,FALSE)</f>
        <v>-326900</v>
      </c>
      <c r="D109" s="362">
        <f t="shared" si="5"/>
        <v>-0.04613256939642398</v>
      </c>
    </row>
    <row r="110" spans="1:4" ht="14.25">
      <c r="A110" s="360" t="s">
        <v>451</v>
      </c>
      <c r="B110" s="361">
        <f>VLOOKUP(A110,'Open Int.'!$A$4:$O$192,2,FALSE)</f>
        <v>335500</v>
      </c>
      <c r="C110" s="361">
        <f>VLOOKUP(A110,'Open Int.'!$A$4:$O$192,3,FALSE)</f>
        <v>-9900</v>
      </c>
      <c r="D110" s="362">
        <f t="shared" si="5"/>
        <v>-0.028662420382165606</v>
      </c>
    </row>
    <row r="111" spans="1:4" ht="14.25">
      <c r="A111" s="360" t="s">
        <v>276</v>
      </c>
      <c r="B111" s="361">
        <f>VLOOKUP(A111,'Open Int.'!$A$4:$O$192,2,FALSE)</f>
        <v>425600</v>
      </c>
      <c r="C111" s="361">
        <f>VLOOKUP(A111,'Open Int.'!$A$4:$O$192,3,FALSE)</f>
        <v>23800</v>
      </c>
      <c r="D111" s="362">
        <f t="shared" si="5"/>
        <v>0.059233449477351915</v>
      </c>
    </row>
    <row r="112" spans="1:4" ht="14.25">
      <c r="A112" s="360" t="s">
        <v>452</v>
      </c>
      <c r="B112" s="361">
        <f>VLOOKUP(A112,'Open Int.'!$A$4:$O$192,2,FALSE)</f>
        <v>1780200</v>
      </c>
      <c r="C112" s="361">
        <f>VLOOKUP(A112,'Open Int.'!$A$4:$O$192,3,FALSE)</f>
        <v>18900</v>
      </c>
      <c r="D112" s="362">
        <f t="shared" si="5"/>
        <v>0.010730710270822688</v>
      </c>
    </row>
    <row r="113" spans="1:4" ht="15" outlineLevel="1">
      <c r="A113" s="358" t="s">
        <v>263</v>
      </c>
      <c r="B113" s="358">
        <f>SUM(B115:B117)</f>
        <v>6833725</v>
      </c>
      <c r="C113" s="358">
        <f>SUM(C115:C117)</f>
        <v>274750</v>
      </c>
      <c r="D113" s="363">
        <f t="shared" si="5"/>
        <v>0.041889167133584135</v>
      </c>
    </row>
    <row r="114" spans="1:4" ht="14.25" outlineLevel="1">
      <c r="A114" s="360" t="s">
        <v>453</v>
      </c>
      <c r="B114" s="361"/>
      <c r="C114" s="361"/>
      <c r="D114" s="362"/>
    </row>
    <row r="115" spans="1:4" ht="14.25">
      <c r="A115" s="360" t="s">
        <v>171</v>
      </c>
      <c r="B115" s="361">
        <f>VLOOKUP(A115,'Open Int.'!$A$4:$O$192,2,FALSE)</f>
        <v>4039200</v>
      </c>
      <c r="C115" s="361">
        <f>VLOOKUP(A115,'Open Int.'!$A$4:$O$192,3,FALSE)</f>
        <v>275000</v>
      </c>
      <c r="D115" s="362">
        <f aca="true" t="shared" si="6" ref="D115:D146">C115/(B115-C115)</f>
        <v>0.07305669199298656</v>
      </c>
    </row>
    <row r="116" spans="1:4" ht="14.25" outlineLevel="1">
      <c r="A116" s="360" t="s">
        <v>379</v>
      </c>
      <c r="B116" s="361">
        <f>VLOOKUP(A116,'Open Int.'!$A$4:$O$192,2,FALSE)</f>
        <v>416625</v>
      </c>
      <c r="C116" s="361">
        <f>VLOOKUP(A116,'Open Int.'!$A$4:$O$192,3,FALSE)</f>
        <v>-80750</v>
      </c>
      <c r="D116" s="362">
        <f t="shared" si="6"/>
        <v>-0.16235234983664237</v>
      </c>
    </row>
    <row r="117" spans="1:4" ht="14.25" outlineLevel="1">
      <c r="A117" s="360" t="s">
        <v>395</v>
      </c>
      <c r="B117" s="361">
        <f>VLOOKUP(A117,'Open Int.'!$A$4:$O$192,2,FALSE)</f>
        <v>2377900</v>
      </c>
      <c r="C117" s="361">
        <f>VLOOKUP(A117,'Open Int.'!$A$4:$O$192,3,FALSE)</f>
        <v>80500</v>
      </c>
      <c r="D117" s="362">
        <f t="shared" si="6"/>
        <v>0.03503960999390616</v>
      </c>
    </row>
    <row r="118" spans="1:4" ht="15" outlineLevel="1">
      <c r="A118" s="358" t="s">
        <v>262</v>
      </c>
      <c r="B118" s="358">
        <f>SUM(B119:B128)</f>
        <v>85008949</v>
      </c>
      <c r="C118" s="358">
        <f>SUM(C119:C128)</f>
        <v>-404696</v>
      </c>
      <c r="D118" s="363">
        <f t="shared" si="6"/>
        <v>-0.0047380720024300564</v>
      </c>
    </row>
    <row r="119" spans="1:4" ht="14.25">
      <c r="A119" s="360" t="s">
        <v>441</v>
      </c>
      <c r="B119" s="361">
        <f>VLOOKUP(A119,'Open Int.'!$A$4:$O$192,2,FALSE)</f>
        <v>27842320</v>
      </c>
      <c r="C119" s="361">
        <f>VLOOKUP(A119,'Open Int.'!$A$4:$O$192,3,FALSE)</f>
        <v>79750</v>
      </c>
      <c r="D119" s="362">
        <f t="shared" si="6"/>
        <v>0.002872572676088705</v>
      </c>
    </row>
    <row r="120" spans="1:4" ht="14.25" outlineLevel="1">
      <c r="A120" s="360" t="s">
        <v>372</v>
      </c>
      <c r="B120" s="361">
        <f>VLOOKUP(A120,'Open Int.'!$A$4:$O$192,2,FALSE)</f>
        <v>9344000</v>
      </c>
      <c r="C120" s="361">
        <f>VLOOKUP(A120,'Open Int.'!$A$4:$O$192,3,FALSE)</f>
        <v>-66000</v>
      </c>
      <c r="D120" s="362">
        <f t="shared" si="6"/>
        <v>-0.007013815090329437</v>
      </c>
    </row>
    <row r="121" spans="1:4" ht="14.25" outlineLevel="1">
      <c r="A121" s="360" t="s">
        <v>325</v>
      </c>
      <c r="B121" s="361">
        <f>VLOOKUP(A121,'Open Int.'!$A$4:$O$192,2,FALSE)</f>
        <v>1597650</v>
      </c>
      <c r="C121" s="361">
        <f>VLOOKUP(A121,'Open Int.'!$A$4:$O$192,3,FALSE)</f>
        <v>8100</v>
      </c>
      <c r="D121" s="362">
        <f t="shared" si="6"/>
        <v>0.005095781825044824</v>
      </c>
    </row>
    <row r="122" spans="1:4" ht="14.25" outlineLevel="1">
      <c r="A122" s="360" t="s">
        <v>318</v>
      </c>
      <c r="B122" s="361">
        <f>VLOOKUP(A122,'Open Int.'!$A$4:$O$192,2,FALSE)</f>
        <v>3251600</v>
      </c>
      <c r="C122" s="361">
        <f>VLOOKUP(A122,'Open Int.'!$A$4:$O$192,3,FALSE)</f>
        <v>-158400</v>
      </c>
      <c r="D122" s="362">
        <f t="shared" si="6"/>
        <v>-0.04645161290322581</v>
      </c>
    </row>
    <row r="123" spans="1:4" ht="14.25" outlineLevel="1">
      <c r="A123" s="360" t="s">
        <v>373</v>
      </c>
      <c r="B123" s="361">
        <f>VLOOKUP(A123,'Open Int.'!$A$4:$O$192,2,FALSE)</f>
        <v>199000</v>
      </c>
      <c r="C123" s="361">
        <f>VLOOKUP(A123,'Open Int.'!$A$4:$O$192,3,FALSE)</f>
        <v>-125</v>
      </c>
      <c r="D123" s="362">
        <f t="shared" si="6"/>
        <v>-0.0006277463904582549</v>
      </c>
    </row>
    <row r="124" spans="1:4" ht="14.25" outlineLevel="1">
      <c r="A124" s="360" t="s">
        <v>374</v>
      </c>
      <c r="B124" s="361">
        <f>VLOOKUP(A124,'Open Int.'!$A$4:$O$192,2,FALSE)</f>
        <v>1836000</v>
      </c>
      <c r="C124" s="361">
        <f>VLOOKUP(A124,'Open Int.'!$A$4:$O$192,3,FALSE)</f>
        <v>-23400</v>
      </c>
      <c r="D124" s="362">
        <f t="shared" si="6"/>
        <v>-0.012584704743465635</v>
      </c>
    </row>
    <row r="125" spans="1:4" ht="14.25" outlineLevel="1">
      <c r="A125" s="360" t="s">
        <v>375</v>
      </c>
      <c r="B125" s="361">
        <f>VLOOKUP(A125,'Open Int.'!$A$4:$O$192,2,FALSE)</f>
        <v>3085450</v>
      </c>
      <c r="C125" s="361">
        <f>VLOOKUP(A125,'Open Int.'!$A$4:$O$192,3,FALSE)</f>
        <v>29900</v>
      </c>
      <c r="D125" s="362">
        <f t="shared" si="6"/>
        <v>0.00978547233722243</v>
      </c>
    </row>
    <row r="126" spans="1:4" ht="14.25" outlineLevel="1">
      <c r="A126" s="360" t="s">
        <v>235</v>
      </c>
      <c r="B126" s="361">
        <f>VLOOKUP(A126,'Open Int.'!$A$4:$O$192,2,FALSE)</f>
        <v>23711400</v>
      </c>
      <c r="C126" s="361">
        <f>VLOOKUP(A126,'Open Int.'!$A$4:$O$192,3,FALSE)</f>
        <v>-391500</v>
      </c>
      <c r="D126" s="362">
        <f t="shared" si="6"/>
        <v>-0.016242858743138792</v>
      </c>
    </row>
    <row r="127" spans="1:4" ht="14.25" outlineLevel="1">
      <c r="A127" s="360" t="s">
        <v>377</v>
      </c>
      <c r="B127" s="361">
        <f>VLOOKUP(A127,'Open Int.'!$A$4:$O$192,2,FALSE)</f>
        <v>4055004</v>
      </c>
      <c r="C127" s="361">
        <f>VLOOKUP(A127,'Open Int.'!$A$4:$O$192,3,FALSE)</f>
        <v>58254</v>
      </c>
      <c r="D127" s="362">
        <f t="shared" si="6"/>
        <v>0.014575342465753425</v>
      </c>
    </row>
    <row r="128" spans="1:4" ht="14.25" outlineLevel="1">
      <c r="A128" s="360" t="s">
        <v>378</v>
      </c>
      <c r="B128" s="361">
        <f>VLOOKUP(A128,'Open Int.'!$A$4:$O$192,2,FALSE)</f>
        <v>10086525</v>
      </c>
      <c r="C128" s="361">
        <f>VLOOKUP(A128,'Open Int.'!$A$4:$O$192,3,FALSE)</f>
        <v>58725</v>
      </c>
      <c r="D128" s="362">
        <f t="shared" si="6"/>
        <v>0.0058562197092084005</v>
      </c>
    </row>
    <row r="129" spans="1:4" ht="15" outlineLevel="1">
      <c r="A129" s="358" t="s">
        <v>268</v>
      </c>
      <c r="B129" s="358">
        <f>SUM(B130:B135)</f>
        <v>104814075</v>
      </c>
      <c r="C129" s="358">
        <f>SUM(C130:C135)</f>
        <v>-1445650</v>
      </c>
      <c r="D129" s="363">
        <f t="shared" si="6"/>
        <v>-0.013604872401090817</v>
      </c>
    </row>
    <row r="130" spans="1:4" ht="14.25">
      <c r="A130" s="360" t="s">
        <v>4</v>
      </c>
      <c r="B130" s="361">
        <f>VLOOKUP(A130,'Open Int.'!$A$4:$O$192,2,FALSE)</f>
        <v>1050750</v>
      </c>
      <c r="C130" s="361">
        <f>VLOOKUP(A130,'Open Int.'!$A$4:$O$192,3,FALSE)</f>
        <v>24900</v>
      </c>
      <c r="D130" s="362">
        <f t="shared" si="6"/>
        <v>0.024272554467027342</v>
      </c>
    </row>
    <row r="131" spans="1:4" ht="14.25" outlineLevel="1">
      <c r="A131" s="360" t="s">
        <v>184</v>
      </c>
      <c r="B131" s="361">
        <f>VLOOKUP(A131,'Open Int.'!$A$4:$O$192,2,FALSE)</f>
        <v>13673250</v>
      </c>
      <c r="C131" s="361">
        <f>VLOOKUP(A131,'Open Int.'!$A$4:$O$192,3,FALSE)</f>
        <v>-150450</v>
      </c>
      <c r="D131" s="362">
        <f t="shared" si="6"/>
        <v>-0.01088348271446863</v>
      </c>
    </row>
    <row r="132" spans="1:4" ht="14.25" outlineLevel="1">
      <c r="A132" s="360" t="s">
        <v>175</v>
      </c>
      <c r="B132" s="361">
        <f>VLOOKUP(A132,'Open Int.'!$A$4:$O$192,2,FALSE)</f>
        <v>77545125</v>
      </c>
      <c r="C132" s="361">
        <f>VLOOKUP(A132,'Open Int.'!$A$4:$O$192,3,FALSE)</f>
        <v>-1764000</v>
      </c>
      <c r="D132" s="362">
        <f t="shared" si="6"/>
        <v>-0.022242081223314468</v>
      </c>
    </row>
    <row r="133" spans="1:4" ht="14.25" outlineLevel="1">
      <c r="A133" s="360" t="s">
        <v>385</v>
      </c>
      <c r="B133" s="361">
        <f>VLOOKUP(A133,'Open Int.'!$A$4:$O$192,2,FALSE)</f>
        <v>1902300</v>
      </c>
      <c r="C133" s="361">
        <f>VLOOKUP(A133,'Open Int.'!$A$4:$O$192,3,FALSE)</f>
        <v>-13600</v>
      </c>
      <c r="D133" s="362">
        <f t="shared" si="6"/>
        <v>-0.00709849157054126</v>
      </c>
    </row>
    <row r="134" spans="1:4" ht="14.25" outlineLevel="1">
      <c r="A134" s="360" t="s">
        <v>393</v>
      </c>
      <c r="B134" s="361">
        <f>VLOOKUP(A134,'Open Int.'!$A$4:$O$192,2,FALSE)</f>
        <v>5671200</v>
      </c>
      <c r="C134" s="361">
        <f>VLOOKUP(A134,'Open Int.'!$A$4:$O$192,3,FALSE)</f>
        <v>64800</v>
      </c>
      <c r="D134" s="362">
        <f t="shared" si="6"/>
        <v>0.011558219178082191</v>
      </c>
    </row>
    <row r="135" spans="1:4" ht="14.25" outlineLevel="1">
      <c r="A135" s="360" t="s">
        <v>386</v>
      </c>
      <c r="B135" s="361">
        <f>VLOOKUP(A135,'Open Int.'!$A$4:$O$192,2,FALSE)</f>
        <v>4971450</v>
      </c>
      <c r="C135" s="361">
        <f>VLOOKUP(A135,'Open Int.'!$A$4:$O$192,3,FALSE)</f>
        <v>392700</v>
      </c>
      <c r="D135" s="362">
        <f t="shared" si="6"/>
        <v>0.08576576576576576</v>
      </c>
    </row>
    <row r="136" spans="1:4" ht="15" outlineLevel="1">
      <c r="A136" s="358" t="s">
        <v>260</v>
      </c>
      <c r="B136" s="358">
        <f>SUM(B137:B152)</f>
        <v>218939750</v>
      </c>
      <c r="C136" s="358">
        <f>SUM(C137:C152)</f>
        <v>3252575</v>
      </c>
      <c r="D136" s="363">
        <f t="shared" si="6"/>
        <v>0.015080057495305412</v>
      </c>
    </row>
    <row r="137" spans="1:4" ht="14.25">
      <c r="A137" s="360" t="s">
        <v>369</v>
      </c>
      <c r="B137" s="361">
        <f>VLOOKUP(A137,'Open Int.'!$A$4:$O$192,2,FALSE)</f>
        <v>3348000</v>
      </c>
      <c r="C137" s="361">
        <f>VLOOKUP(A137,'Open Int.'!$A$4:$O$192,3,FALSE)</f>
        <v>63000</v>
      </c>
      <c r="D137" s="362">
        <f t="shared" si="6"/>
        <v>0.019178082191780823</v>
      </c>
    </row>
    <row r="138" spans="1:4" ht="14.25" outlineLevel="1">
      <c r="A138" s="360" t="s">
        <v>2</v>
      </c>
      <c r="B138" s="361">
        <f>VLOOKUP(A138,'Open Int.'!$A$4:$O$192,2,FALSE)</f>
        <v>2552000</v>
      </c>
      <c r="C138" s="361">
        <f>VLOOKUP(A138,'Open Int.'!$A$4:$O$192,3,FALSE)</f>
        <v>207900</v>
      </c>
      <c r="D138" s="362">
        <f t="shared" si="6"/>
        <v>0.08869075551384327</v>
      </c>
    </row>
    <row r="139" spans="1:4" ht="14.25" outlineLevel="1">
      <c r="A139" s="360" t="s">
        <v>444</v>
      </c>
      <c r="B139" s="361">
        <f>VLOOKUP(A139,'Open Int.'!$A$4:$O$192,2,FALSE)</f>
        <v>12555000</v>
      </c>
      <c r="C139" s="361">
        <f>VLOOKUP(A139,'Open Int.'!$A$4:$O$192,3,FALSE)</f>
        <v>1532500</v>
      </c>
      <c r="D139" s="362">
        <f t="shared" si="6"/>
        <v>0.13903379451122705</v>
      </c>
    </row>
    <row r="140" spans="1:4" ht="14.25" outlineLevel="1">
      <c r="A140" s="360" t="s">
        <v>440</v>
      </c>
      <c r="B140" s="361">
        <f>VLOOKUP(A140,'Open Int.'!$A$4:$O$192,2,FALSE)</f>
        <v>367200</v>
      </c>
      <c r="C140" s="361">
        <f>VLOOKUP(A140,'Open Int.'!$A$4:$O$192,3,FALSE)</f>
        <v>3600</v>
      </c>
      <c r="D140" s="362">
        <f t="shared" si="6"/>
        <v>0.009900990099009901</v>
      </c>
    </row>
    <row r="141" spans="1:4" ht="14.25" outlineLevel="1">
      <c r="A141" s="360" t="s">
        <v>370</v>
      </c>
      <c r="B141" s="361">
        <f>VLOOKUP(A141,'Open Int.'!$A$4:$O$192,2,FALSE)</f>
        <v>22532200</v>
      </c>
      <c r="C141" s="361">
        <f>VLOOKUP(A141,'Open Int.'!$A$4:$O$192,3,FALSE)</f>
        <v>-197750</v>
      </c>
      <c r="D141" s="362">
        <f t="shared" si="6"/>
        <v>-0.008699975142928163</v>
      </c>
    </row>
    <row r="142" spans="1:4" ht="14.25" outlineLevel="1">
      <c r="A142" s="360" t="s">
        <v>89</v>
      </c>
      <c r="B142" s="361">
        <f>VLOOKUP(A142,'Open Int.'!$A$4:$O$192,2,FALSE)</f>
        <v>3544500</v>
      </c>
      <c r="C142" s="361">
        <f>VLOOKUP(A142,'Open Int.'!$A$4:$O$192,3,FALSE)</f>
        <v>-171000</v>
      </c>
      <c r="D142" s="362">
        <f t="shared" si="6"/>
        <v>-0.046023415421881306</v>
      </c>
    </row>
    <row r="143" spans="1:4" ht="14.25" outlineLevel="1">
      <c r="A143" s="360" t="s">
        <v>371</v>
      </c>
      <c r="B143" s="361">
        <f>VLOOKUP(A143,'Open Int.'!$A$4:$O$192,2,FALSE)</f>
        <v>3620500</v>
      </c>
      <c r="C143" s="361">
        <f>VLOOKUP(A143,'Open Int.'!$A$4:$O$192,3,FALSE)</f>
        <v>260000</v>
      </c>
      <c r="D143" s="362">
        <f t="shared" si="6"/>
        <v>0.07736943907156674</v>
      </c>
    </row>
    <row r="144" spans="1:4" ht="14.25" outlineLevel="1">
      <c r="A144" s="360" t="s">
        <v>90</v>
      </c>
      <c r="B144" s="361">
        <f>VLOOKUP(A144,'Open Int.'!$A$4:$O$192,2,FALSE)</f>
        <v>1845600</v>
      </c>
      <c r="C144" s="361">
        <f>VLOOKUP(A144,'Open Int.'!$A$4:$O$192,3,FALSE)</f>
        <v>57000</v>
      </c>
      <c r="D144" s="362">
        <f t="shared" si="6"/>
        <v>0.03186850050318685</v>
      </c>
    </row>
    <row r="145" spans="1:4" ht="14.25" outlineLevel="1">
      <c r="A145" s="360" t="s">
        <v>35</v>
      </c>
      <c r="B145" s="361">
        <f>VLOOKUP(A145,'Open Int.'!$A$4:$O$192,2,FALSE)</f>
        <v>2212100</v>
      </c>
      <c r="C145" s="361">
        <f>VLOOKUP(A145,'Open Int.'!$A$4:$O$192,3,FALSE)</f>
        <v>14300</v>
      </c>
      <c r="D145" s="362">
        <f t="shared" si="6"/>
        <v>0.0065065065065065065</v>
      </c>
    </row>
    <row r="146" spans="1:4" ht="14.25" outlineLevel="1">
      <c r="A146" s="360" t="s">
        <v>468</v>
      </c>
      <c r="B146" s="361">
        <f>VLOOKUP(A146,'Open Int.'!$A$4:$O$192,2,FALSE)</f>
        <v>337500</v>
      </c>
      <c r="C146" s="361">
        <f>VLOOKUP(A146,'Open Int.'!$A$4:$O$192,3,FALSE)</f>
        <v>23500</v>
      </c>
      <c r="D146" s="362">
        <f t="shared" si="6"/>
        <v>0.07484076433121019</v>
      </c>
    </row>
    <row r="147" spans="1:4" ht="14.25" outlineLevel="1">
      <c r="A147" s="360" t="s">
        <v>146</v>
      </c>
      <c r="B147" s="361">
        <f>VLOOKUP(A147,'Open Int.'!$A$4:$O$192,2,FALSE)</f>
        <v>12095100</v>
      </c>
      <c r="C147" s="361">
        <f>VLOOKUP(A147,'Open Int.'!$A$4:$O$192,3,FALSE)</f>
        <v>-26700</v>
      </c>
      <c r="D147" s="362">
        <f aca="true" t="shared" si="7" ref="D147:D168">C147/(B147-C147)</f>
        <v>-0.0022026431718061676</v>
      </c>
    </row>
    <row r="148" spans="1:4" ht="14.25" outlineLevel="1">
      <c r="A148" s="360" t="s">
        <v>36</v>
      </c>
      <c r="B148" s="361">
        <f>VLOOKUP(A148,'Open Int.'!$A$4:$O$192,2,FALSE)</f>
        <v>7505100</v>
      </c>
      <c r="C148" s="361">
        <f>VLOOKUP(A148,'Open Int.'!$A$4:$O$192,3,FALSE)</f>
        <v>82125</v>
      </c>
      <c r="D148" s="362">
        <f t="shared" si="7"/>
        <v>0.011063623412445819</v>
      </c>
    </row>
    <row r="149" spans="1:4" ht="14.25" outlineLevel="1">
      <c r="A149" s="360" t="s">
        <v>469</v>
      </c>
      <c r="B149" s="361">
        <f>VLOOKUP(A149,'Open Int.'!$A$4:$O$192,2,FALSE)</f>
        <v>24380400</v>
      </c>
      <c r="C149" s="361">
        <f>VLOOKUP(A149,'Open Int.'!$A$4:$O$192,3,FALSE)</f>
        <v>-347600</v>
      </c>
      <c r="D149" s="362">
        <f t="shared" si="7"/>
        <v>-0.014056939501779359</v>
      </c>
    </row>
    <row r="150" spans="1:4" ht="14.25" outlineLevel="1">
      <c r="A150" s="360" t="s">
        <v>261</v>
      </c>
      <c r="B150" s="361">
        <f>VLOOKUP(A150,'Open Int.'!$A$4:$O$192,2,FALSE)</f>
        <v>6639300</v>
      </c>
      <c r="C150" s="361">
        <f>VLOOKUP(A150,'Open Int.'!$A$4:$O$192,3,FALSE)</f>
        <v>22350</v>
      </c>
      <c r="D150" s="362">
        <f t="shared" si="7"/>
        <v>0.0033776891165869473</v>
      </c>
    </row>
    <row r="151" spans="1:4" ht="14.25" outlineLevel="1">
      <c r="A151" s="360" t="s">
        <v>431</v>
      </c>
      <c r="B151" s="361">
        <f>VLOOKUP(A151,'Open Int.'!$A$4:$O$192,2,FALSE)</f>
        <v>55055000</v>
      </c>
      <c r="C151" s="361">
        <f>VLOOKUP(A151,'Open Int.'!$A$4:$O$192,3,FALSE)</f>
        <v>2087800</v>
      </c>
      <c r="D151" s="362">
        <f t="shared" si="7"/>
        <v>0.03941684665226782</v>
      </c>
    </row>
    <row r="152" spans="1:4" ht="14.25" outlineLevel="1">
      <c r="A152" s="360" t="s">
        <v>216</v>
      </c>
      <c r="B152" s="361">
        <f>VLOOKUP(A152,'Open Int.'!$A$4:$O$192,2,FALSE)</f>
        <v>60350250</v>
      </c>
      <c r="C152" s="361">
        <f>VLOOKUP(A152,'Open Int.'!$A$4:$O$192,3,FALSE)</f>
        <v>-358450</v>
      </c>
      <c r="D152" s="362">
        <f t="shared" si="7"/>
        <v>-0.005904425560092705</v>
      </c>
    </row>
    <row r="153" spans="1:4" ht="15" outlineLevel="1">
      <c r="A153" s="358" t="s">
        <v>257</v>
      </c>
      <c r="B153" s="358">
        <f>SUM(B154:B167)</f>
        <v>43228169</v>
      </c>
      <c r="C153" s="358">
        <f>SUM(C154:C167)</f>
        <v>768039</v>
      </c>
      <c r="D153" s="363">
        <f t="shared" si="7"/>
        <v>0.018088474999958786</v>
      </c>
    </row>
    <row r="154" spans="1:4" ht="14.25">
      <c r="A154" s="360" t="s">
        <v>359</v>
      </c>
      <c r="B154" s="361">
        <f>VLOOKUP(A154,'Open Int.'!$A$4:$O$192,2,FALSE)</f>
        <v>1052100</v>
      </c>
      <c r="C154" s="361">
        <f>VLOOKUP(A154,'Open Int.'!$A$4:$O$192,3,FALSE)</f>
        <v>43400</v>
      </c>
      <c r="D154" s="362">
        <f t="shared" si="7"/>
        <v>0.04302567661346287</v>
      </c>
    </row>
    <row r="155" spans="1:4" ht="14.25" outlineLevel="1">
      <c r="A155" s="360" t="s">
        <v>258</v>
      </c>
      <c r="B155" s="361">
        <f>VLOOKUP(A155,'Open Int.'!$A$4:$O$192,2,FALSE)</f>
        <v>8188750</v>
      </c>
      <c r="C155" s="361">
        <f>VLOOKUP(A155,'Open Int.'!$A$4:$O$192,3,FALSE)</f>
        <v>212500</v>
      </c>
      <c r="D155" s="362">
        <f t="shared" si="7"/>
        <v>0.02664159222692368</v>
      </c>
    </row>
    <row r="156" spans="1:4" ht="14.25" outlineLevel="1">
      <c r="A156" s="360" t="s">
        <v>360</v>
      </c>
      <c r="B156" s="361">
        <f>VLOOKUP(A156,'Open Int.'!$A$4:$O$192,2,FALSE)</f>
        <v>519374</v>
      </c>
      <c r="C156" s="361">
        <f>VLOOKUP(A156,'Open Int.'!$A$4:$O$192,3,FALSE)</f>
        <v>55304</v>
      </c>
      <c r="D156" s="362">
        <f t="shared" si="7"/>
        <v>0.11917167668670675</v>
      </c>
    </row>
    <row r="157" spans="1:4" ht="14.25" outlineLevel="1">
      <c r="A157" s="360" t="s">
        <v>304</v>
      </c>
      <c r="B157" s="361">
        <f>VLOOKUP(A157,'Open Int.'!$A$4:$O$192,2,FALSE)</f>
        <v>6088400</v>
      </c>
      <c r="C157" s="361">
        <f>VLOOKUP(A157,'Open Int.'!$A$4:$O$192,3,FALSE)</f>
        <v>85200</v>
      </c>
      <c r="D157" s="362">
        <f t="shared" si="7"/>
        <v>0.014192430703624734</v>
      </c>
    </row>
    <row r="158" spans="1:4" ht="14.25" outlineLevel="1">
      <c r="A158" s="360" t="s">
        <v>140</v>
      </c>
      <c r="B158" s="361">
        <f>VLOOKUP(A158,'Open Int.'!$A$4:$O$192,2,FALSE)</f>
        <v>504000</v>
      </c>
      <c r="C158" s="361">
        <f>VLOOKUP(A158,'Open Int.'!$A$4:$O$192,3,FALSE)</f>
        <v>-1800</v>
      </c>
      <c r="D158" s="362">
        <f t="shared" si="7"/>
        <v>-0.0035587188612099642</v>
      </c>
    </row>
    <row r="159" spans="1:4" ht="14.25" outlineLevel="1">
      <c r="A159" s="360" t="s">
        <v>320</v>
      </c>
      <c r="B159" s="361">
        <f>VLOOKUP(A159,'Open Int.'!$A$4:$O$192,2,FALSE)</f>
        <v>3835650</v>
      </c>
      <c r="C159" s="361">
        <f>VLOOKUP(A159,'Open Int.'!$A$4:$O$192,3,FALSE)</f>
        <v>289800</v>
      </c>
      <c r="D159" s="362">
        <f t="shared" si="7"/>
        <v>0.08172934557299379</v>
      </c>
    </row>
    <row r="160" spans="1:4" ht="14.25" outlineLevel="1">
      <c r="A160" s="360" t="s">
        <v>361</v>
      </c>
      <c r="B160" s="361">
        <f>VLOOKUP(A160,'Open Int.'!$A$4:$O$192,2,FALSE)</f>
        <v>1683750</v>
      </c>
      <c r="C160" s="361">
        <f>VLOOKUP(A160,'Open Int.'!$A$4:$O$192,3,FALSE)</f>
        <v>-385000</v>
      </c>
      <c r="D160" s="362">
        <f t="shared" si="7"/>
        <v>-0.18610271903323264</v>
      </c>
    </row>
    <row r="161" spans="1:4" ht="14.25" outlineLevel="1">
      <c r="A161" s="360" t="s">
        <v>363</v>
      </c>
      <c r="B161" s="361">
        <f>VLOOKUP(A161,'Open Int.'!$A$4:$O$192,2,FALSE)</f>
        <v>1223695</v>
      </c>
      <c r="C161" s="361">
        <f>VLOOKUP(A161,'Open Int.'!$A$4:$O$192,3,FALSE)</f>
        <v>29260</v>
      </c>
      <c r="D161" s="362">
        <f t="shared" si="7"/>
        <v>0.024496937882764653</v>
      </c>
    </row>
    <row r="162" spans="1:4" ht="14.25" outlineLevel="1">
      <c r="A162" s="360" t="s">
        <v>362</v>
      </c>
      <c r="B162" s="361">
        <f>VLOOKUP(A162,'Open Int.'!$A$4:$O$192,2,FALSE)</f>
        <v>8214150</v>
      </c>
      <c r="C162" s="361">
        <f>VLOOKUP(A162,'Open Int.'!$A$4:$O$192,3,FALSE)</f>
        <v>-25200</v>
      </c>
      <c r="D162" s="362">
        <f t="shared" si="7"/>
        <v>-0.0030584936918567605</v>
      </c>
    </row>
    <row r="163" spans="1:4" ht="14.25" outlineLevel="1">
      <c r="A163" s="360" t="s">
        <v>23</v>
      </c>
      <c r="B163" s="361">
        <f>VLOOKUP(A163,'Open Int.'!$A$4:$O$192,2,FALSE)</f>
        <v>3768800</v>
      </c>
      <c r="C163" s="361">
        <f>VLOOKUP(A163,'Open Int.'!$A$4:$O$192,3,FALSE)</f>
        <v>164800</v>
      </c>
      <c r="D163" s="362">
        <f t="shared" si="7"/>
        <v>0.04572697003329634</v>
      </c>
    </row>
    <row r="164" spans="1:4" ht="14.25" outlineLevel="1">
      <c r="A164" s="360" t="s">
        <v>181</v>
      </c>
      <c r="B164" s="361">
        <f>VLOOKUP(A164,'Open Int.'!$A$4:$O$192,2,FALSE)</f>
        <v>401200</v>
      </c>
      <c r="C164" s="361">
        <f>VLOOKUP(A164,'Open Int.'!$A$4:$O$192,3,FALSE)</f>
        <v>0</v>
      </c>
      <c r="D164" s="362">
        <f t="shared" si="7"/>
        <v>0</v>
      </c>
    </row>
    <row r="165" spans="1:4" ht="14.25" outlineLevel="1">
      <c r="A165" s="360" t="s">
        <v>470</v>
      </c>
      <c r="B165" s="361">
        <f>VLOOKUP(A165,'Open Int.'!$A$4:$O$192,2,FALSE)</f>
        <v>5562500</v>
      </c>
      <c r="C165" s="361">
        <f>VLOOKUP(A165,'Open Int.'!$A$4:$O$192,3,FALSE)</f>
        <v>213750</v>
      </c>
      <c r="D165" s="362">
        <f t="shared" si="7"/>
        <v>0.039962608086001404</v>
      </c>
    </row>
    <row r="166" spans="1:4" ht="14.25" outlineLevel="1">
      <c r="A166" s="360" t="s">
        <v>364</v>
      </c>
      <c r="B166" s="361">
        <f>VLOOKUP(A166,'Open Int.'!$A$4:$O$192,2,FALSE)</f>
        <v>1546200</v>
      </c>
      <c r="C166" s="361">
        <f>VLOOKUP(A166,'Open Int.'!$A$4:$O$192,3,FALSE)</f>
        <v>30825</v>
      </c>
      <c r="D166" s="362">
        <f t="shared" si="7"/>
        <v>0.02034149962880475</v>
      </c>
    </row>
    <row r="167" spans="1:4" ht="14.25" outlineLevel="1">
      <c r="A167" s="360" t="s">
        <v>365</v>
      </c>
      <c r="B167" s="361">
        <f>VLOOKUP(A167,'Open Int.'!$A$4:$O$192,2,FALSE)</f>
        <v>639600</v>
      </c>
      <c r="C167" s="361">
        <f>VLOOKUP(A167,'Open Int.'!$A$4:$O$192,3,FALSE)</f>
        <v>55200</v>
      </c>
      <c r="D167" s="362">
        <f t="shared" si="7"/>
        <v>0.0944558521560575</v>
      </c>
    </row>
    <row r="168" spans="1:4" ht="15" outlineLevel="1">
      <c r="A168" s="358" t="s">
        <v>264</v>
      </c>
      <c r="B168" s="358">
        <f>SUM(B169:B176)</f>
        <v>42456950</v>
      </c>
      <c r="C168" s="358">
        <f>SUM(C169:C176)</f>
        <v>337875</v>
      </c>
      <c r="D168" s="363">
        <f t="shared" si="7"/>
        <v>0.008021899816175924</v>
      </c>
    </row>
    <row r="169" spans="1:4" ht="14.25">
      <c r="A169" s="360" t="s">
        <v>34</v>
      </c>
      <c r="B169" s="361">
        <f>VLOOKUP(A169,'Open Int.'!$A$4:$O$192,2,FALSE)</f>
        <v>829400</v>
      </c>
      <c r="C169" s="361">
        <f>VLOOKUP(A169,'Open Int.'!$A$4:$O$192,3,FALSE)</f>
        <v>-22275</v>
      </c>
      <c r="D169" s="362">
        <f aca="true" t="shared" si="8" ref="D169:D176">C169/(B169-C169)</f>
        <v>-0.026154342912495965</v>
      </c>
    </row>
    <row r="170" spans="1:4" ht="14.25" outlineLevel="1">
      <c r="A170" s="360" t="s">
        <v>1</v>
      </c>
      <c r="B170" s="361">
        <f>VLOOKUP(A170,'Open Int.'!$A$4:$O$192,2,FALSE)</f>
        <v>1483200</v>
      </c>
      <c r="C170" s="361">
        <f>VLOOKUP(A170,'Open Int.'!$A$4:$O$192,3,FALSE)</f>
        <v>74700</v>
      </c>
      <c r="D170" s="362">
        <f t="shared" si="8"/>
        <v>0.053035143769968054</v>
      </c>
    </row>
    <row r="171" spans="1:4" ht="14.25" outlineLevel="1">
      <c r="A171" s="360" t="s">
        <v>160</v>
      </c>
      <c r="B171" s="361">
        <f>VLOOKUP(A171,'Open Int.'!$A$4:$O$192,2,FALSE)</f>
        <v>2445850</v>
      </c>
      <c r="C171" s="361">
        <f>VLOOKUP(A171,'Open Int.'!$A$4:$O$192,3,FALSE)</f>
        <v>-16500</v>
      </c>
      <c r="D171" s="362">
        <f t="shared" si="8"/>
        <v>-0.006700915791824883</v>
      </c>
    </row>
    <row r="172" spans="1:4" ht="14.25" outlineLevel="1">
      <c r="A172" s="360" t="s">
        <v>98</v>
      </c>
      <c r="B172" s="361">
        <f>VLOOKUP(A172,'Open Int.'!$A$4:$O$192,2,FALSE)</f>
        <v>5245350</v>
      </c>
      <c r="C172" s="361">
        <f>VLOOKUP(A172,'Open Int.'!$A$4:$O$192,3,FALSE)</f>
        <v>86350</v>
      </c>
      <c r="D172" s="362">
        <f t="shared" si="8"/>
        <v>0.01673773987206823</v>
      </c>
    </row>
    <row r="173" spans="1:4" ht="14.25" outlineLevel="1">
      <c r="A173" s="360" t="s">
        <v>380</v>
      </c>
      <c r="B173" s="361">
        <f>VLOOKUP(A173,'Open Int.'!$A$4:$O$192,2,FALSE)</f>
        <v>24143750</v>
      </c>
      <c r="C173" s="361">
        <f>VLOOKUP(A173,'Open Int.'!$A$4:$O$192,3,FALSE)</f>
        <v>275000</v>
      </c>
      <c r="D173" s="362">
        <f t="shared" si="8"/>
        <v>0.011521340665095576</v>
      </c>
    </row>
    <row r="174" spans="1:4" ht="14.25" outlineLevel="1">
      <c r="A174" s="360" t="s">
        <v>265</v>
      </c>
      <c r="B174" s="361">
        <f>VLOOKUP(A174,'Open Int.'!$A$4:$O$192,2,FALSE)</f>
        <v>1668800</v>
      </c>
      <c r="C174" s="361">
        <f>VLOOKUP(A174,'Open Int.'!$A$4:$O$192,3,FALSE)</f>
        <v>-58200</v>
      </c>
      <c r="D174" s="362">
        <f t="shared" si="8"/>
        <v>-0.03370005790387956</v>
      </c>
    </row>
    <row r="175" spans="1:4" ht="14.25" outlineLevel="1">
      <c r="A175" s="360" t="s">
        <v>376</v>
      </c>
      <c r="B175" s="361">
        <f>VLOOKUP(A175,'Open Int.'!$A$4:$O$192,2,FALSE)</f>
        <v>5416200</v>
      </c>
      <c r="C175" s="361">
        <f>VLOOKUP(A175,'Open Int.'!$A$4:$O$192,3,FALSE)</f>
        <v>0</v>
      </c>
      <c r="D175" s="362">
        <f>C175/(B175-C175)</f>
        <v>0</v>
      </c>
    </row>
    <row r="176" spans="1:4" ht="14.25" outlineLevel="1">
      <c r="A176" s="360" t="s">
        <v>307</v>
      </c>
      <c r="B176" s="361">
        <f>VLOOKUP(A176,'Open Int.'!$A$4:$O$192,2,FALSE)</f>
        <v>1224400</v>
      </c>
      <c r="C176" s="361">
        <f>VLOOKUP(A176,'Open Int.'!$A$4:$O$192,3,FALSE)</f>
        <v>-1200</v>
      </c>
      <c r="D176" s="362">
        <f t="shared" si="8"/>
        <v>-0.0009791122715404699</v>
      </c>
    </row>
    <row r="177" spans="1:4" ht="15" outlineLevel="1">
      <c r="A177" s="358" t="s">
        <v>312</v>
      </c>
      <c r="B177" s="358">
        <f>SUM(B178:B179)</f>
        <v>3595200</v>
      </c>
      <c r="C177" s="358">
        <f>SUM(C178:C179)</f>
        <v>274400</v>
      </c>
      <c r="D177" s="363">
        <f aca="true" t="shared" si="9" ref="D177:D194">C177/(B177-C177)</f>
        <v>0.08263069139966273</v>
      </c>
    </row>
    <row r="178" spans="1:4" ht="14.25">
      <c r="A178" s="360" t="s">
        <v>37</v>
      </c>
      <c r="B178" s="361">
        <f>VLOOKUP(A178,'Open Int.'!$A$4:$O$192,2,FALSE)</f>
        <v>2769600</v>
      </c>
      <c r="C178" s="361">
        <f>VLOOKUP(A178,'Open Int.'!$A$4:$O$192,3,FALSE)</f>
        <v>118400</v>
      </c>
      <c r="D178" s="362">
        <f t="shared" si="9"/>
        <v>0.04465902232951117</v>
      </c>
    </row>
    <row r="179" spans="1:4" ht="14.25">
      <c r="A179" s="360" t="s">
        <v>271</v>
      </c>
      <c r="B179" s="361">
        <f>VLOOKUP(A179,'Open Int.'!$A$4:$O$192,2,FALSE)</f>
        <v>825600</v>
      </c>
      <c r="C179" s="361">
        <f>VLOOKUP(A179,'Open Int.'!$A$4:$O$192,3,FALSE)</f>
        <v>156000</v>
      </c>
      <c r="D179" s="362">
        <f t="shared" si="9"/>
        <v>0.23297491039426524</v>
      </c>
    </row>
    <row r="180" spans="1:4" ht="15">
      <c r="A180" s="358" t="s">
        <v>309</v>
      </c>
      <c r="B180" s="358">
        <f>SUM(B181:B184)</f>
        <v>18441800</v>
      </c>
      <c r="C180" s="358">
        <f>SUM(C181:C184)</f>
        <v>491500</v>
      </c>
      <c r="D180" s="363">
        <f t="shared" si="9"/>
        <v>0.027381157975075624</v>
      </c>
    </row>
    <row r="181" spans="1:4" ht="14.25">
      <c r="A181" s="360" t="s">
        <v>310</v>
      </c>
      <c r="B181" s="361">
        <f>VLOOKUP(A181,'Open Int.'!$A$4:$O$192,2,FALSE)</f>
        <v>6450500</v>
      </c>
      <c r="C181" s="361">
        <f>VLOOKUP(A181,'Open Int.'!$A$4:$O$192,3,FALSE)</f>
        <v>324900</v>
      </c>
      <c r="D181" s="362">
        <f t="shared" si="9"/>
        <v>0.05303970223325062</v>
      </c>
    </row>
    <row r="182" spans="1:4" ht="14.25">
      <c r="A182" s="360" t="s">
        <v>324</v>
      </c>
      <c r="B182" s="361">
        <f>VLOOKUP(A182,'Open Int.'!$A$4:$O$192,2,FALSE)</f>
        <v>1212000</v>
      </c>
      <c r="C182" s="361">
        <f>VLOOKUP(A182,'Open Int.'!$A$4:$O$192,3,FALSE)</f>
        <v>102000</v>
      </c>
      <c r="D182" s="362">
        <f t="shared" si="9"/>
        <v>0.0918918918918919</v>
      </c>
    </row>
    <row r="183" spans="1:4" ht="14.25">
      <c r="A183" s="360" t="s">
        <v>326</v>
      </c>
      <c r="B183" s="361">
        <f>VLOOKUP(A183,'Open Int.'!$A$4:$O$192,2,FALSE)</f>
        <v>2379300</v>
      </c>
      <c r="C183" s="361">
        <f>VLOOKUP(A183,'Open Int.'!$A$4:$O$192,3,FALSE)</f>
        <v>107800</v>
      </c>
      <c r="D183" s="362">
        <f t="shared" si="9"/>
        <v>0.04745762711864407</v>
      </c>
    </row>
    <row r="184" spans="1:4" ht="14.25">
      <c r="A184" s="360" t="s">
        <v>311</v>
      </c>
      <c r="B184" s="361">
        <f>VLOOKUP(A184,'Open Int.'!$A$4:$O$192,2,FALSE)</f>
        <v>8400000</v>
      </c>
      <c r="C184" s="361">
        <f>VLOOKUP(A184,'Open Int.'!$A$4:$O$192,3,FALSE)</f>
        <v>-43200</v>
      </c>
      <c r="D184" s="362">
        <f t="shared" si="9"/>
        <v>-0.00511654349061967</v>
      </c>
    </row>
    <row r="185" spans="1:4" ht="15" outlineLevel="1">
      <c r="A185" s="358" t="s">
        <v>259</v>
      </c>
      <c r="B185" s="358">
        <f>SUM(B186:B192)</f>
        <v>46935175</v>
      </c>
      <c r="C185" s="358">
        <f>SUM(C186:C192)</f>
        <v>359675</v>
      </c>
      <c r="D185" s="363">
        <f t="shared" si="9"/>
        <v>0.007722407703621002</v>
      </c>
    </row>
    <row r="186" spans="1:4" ht="14.25">
      <c r="A186" s="360" t="s">
        <v>366</v>
      </c>
      <c r="B186" s="361">
        <f>VLOOKUP(A186,'Open Int.'!$A$4:$O$192,2,FALSE)</f>
        <v>7869150</v>
      </c>
      <c r="C186" s="361">
        <f>VLOOKUP(A186,'Open Int.'!$A$4:$O$192,3,FALSE)</f>
        <v>194300</v>
      </c>
      <c r="D186" s="362">
        <f t="shared" si="9"/>
        <v>0.02531645569620253</v>
      </c>
    </row>
    <row r="187" spans="1:4" ht="14.25">
      <c r="A187" s="360" t="s">
        <v>367</v>
      </c>
      <c r="B187" s="361">
        <f>VLOOKUP(A187,'Open Int.'!$A$4:$O$192,2,FALSE)</f>
        <v>22304100</v>
      </c>
      <c r="C187" s="361">
        <f>VLOOKUP(A187,'Open Int.'!$A$4:$O$192,3,FALSE)</f>
        <v>-421400</v>
      </c>
      <c r="D187" s="362">
        <f t="shared" si="9"/>
        <v>-0.018543046357615896</v>
      </c>
    </row>
    <row r="188" spans="1:4" ht="14.25">
      <c r="A188" s="360" t="s">
        <v>314</v>
      </c>
      <c r="B188" s="361">
        <f>VLOOKUP(A188,'Open Int.'!$A$4:$O$192,2,FALSE)</f>
        <v>708300</v>
      </c>
      <c r="C188" s="361">
        <f>VLOOKUP(A188,'Open Int.'!$A$4:$O$192,3,FALSE)</f>
        <v>1500</v>
      </c>
      <c r="D188" s="362">
        <f t="shared" si="9"/>
        <v>0.0021222410865874364</v>
      </c>
    </row>
    <row r="189" spans="1:4" ht="14.25">
      <c r="A189" s="360" t="s">
        <v>416</v>
      </c>
      <c r="B189" s="361">
        <f>VLOOKUP(A189,'Open Int.'!$A$4:$O$192,2,FALSE)</f>
        <v>5692500</v>
      </c>
      <c r="C189" s="361">
        <f>VLOOKUP(A189,'Open Int.'!$A$4:$O$192,3,FALSE)</f>
        <v>347300</v>
      </c>
      <c r="D189" s="362">
        <f t="shared" si="9"/>
        <v>0.06497418244406196</v>
      </c>
    </row>
    <row r="190" spans="1:4" ht="14.25">
      <c r="A190" s="360" t="s">
        <v>368</v>
      </c>
      <c r="B190" s="361">
        <f>VLOOKUP(A190,'Open Int.'!$A$4:$O$192,2,FALSE)</f>
        <v>5909625</v>
      </c>
      <c r="C190" s="361">
        <f>VLOOKUP(A190,'Open Int.'!$A$4:$O$192,3,FALSE)</f>
        <v>23375</v>
      </c>
      <c r="D190" s="362">
        <f t="shared" si="9"/>
        <v>0.003971119133574007</v>
      </c>
    </row>
    <row r="191" spans="1:4" ht="14.25" outlineLevel="1">
      <c r="A191" s="360" t="s">
        <v>460</v>
      </c>
      <c r="B191" s="361">
        <f>VLOOKUP(A191,'Open Int.'!$A$4:$O$192,2,FALSE)</f>
        <v>603500</v>
      </c>
      <c r="C191" s="361">
        <f>VLOOKUP(A191,'Open Int.'!$A$4:$O$192,3,FALSE)</f>
        <v>4000</v>
      </c>
      <c r="D191" s="362">
        <f t="shared" si="9"/>
        <v>0.006672226855713094</v>
      </c>
    </row>
    <row r="192" spans="1:4" ht="14.25" outlineLevel="1">
      <c r="A192" s="360" t="s">
        <v>461</v>
      </c>
      <c r="B192" s="361">
        <f>VLOOKUP(A192,'Open Int.'!$A$4:$O$192,2,FALSE)</f>
        <v>3848000</v>
      </c>
      <c r="C192" s="361">
        <f>VLOOKUP(A192,'Open Int.'!$A$4:$O$192,3,FALSE)</f>
        <v>210600</v>
      </c>
      <c r="D192" s="362">
        <f t="shared" si="9"/>
        <v>0.057898498927805575</v>
      </c>
    </row>
    <row r="193" spans="1:4" ht="15" outlineLevel="1">
      <c r="A193" s="358" t="s">
        <v>266</v>
      </c>
      <c r="B193" s="358">
        <f>SUM(B194:B200)</f>
        <v>160875900</v>
      </c>
      <c r="C193" s="358">
        <f>SUM(C194:C200)</f>
        <v>1873950</v>
      </c>
      <c r="D193" s="363">
        <f t="shared" si="9"/>
        <v>0.011785704514944628</v>
      </c>
    </row>
    <row r="194" spans="1:4" ht="14.25">
      <c r="A194" s="360" t="s">
        <v>381</v>
      </c>
      <c r="B194" s="361">
        <f>VLOOKUP(A194,'Open Int.'!$A$4:$O$192,2,FALSE)</f>
        <v>8624500</v>
      </c>
      <c r="C194" s="361">
        <f>VLOOKUP(A194,'Open Int.'!$A$4:$O$192,3,FALSE)</f>
        <v>179000</v>
      </c>
      <c r="D194" s="362">
        <f t="shared" si="9"/>
        <v>0.021194719081167487</v>
      </c>
    </row>
    <row r="195" spans="1:4" ht="14.25" outlineLevel="1">
      <c r="A195" s="360" t="s">
        <v>8</v>
      </c>
      <c r="B195" s="361">
        <f>VLOOKUP(A195,'Open Int.'!$A$4:$O$192,2,FALSE)</f>
        <v>21144000</v>
      </c>
      <c r="C195" s="361">
        <f>VLOOKUP(A195,'Open Int.'!$A$4:$O$192,3,FALSE)</f>
        <v>180800</v>
      </c>
      <c r="D195" s="362">
        <f aca="true" t="shared" si="10" ref="D195:D200">C195/(B195-C195)</f>
        <v>0.008624637459929781</v>
      </c>
    </row>
    <row r="196" spans="1:4" ht="14.25" outlineLevel="1">
      <c r="A196" s="375" t="s">
        <v>288</v>
      </c>
      <c r="B196" s="361">
        <f>VLOOKUP(A196,'Open Int.'!$A$4:$O$192,2,FALSE)</f>
        <v>8650500</v>
      </c>
      <c r="C196" s="361">
        <f>VLOOKUP(A196,'Open Int.'!$A$4:$O$192,3,FALSE)</f>
        <v>-285000</v>
      </c>
      <c r="D196" s="362">
        <f t="shared" si="10"/>
        <v>-0.031895249286553636</v>
      </c>
    </row>
    <row r="197" spans="1:4" ht="14.25" outlineLevel="1">
      <c r="A197" s="375" t="s">
        <v>301</v>
      </c>
      <c r="B197" s="361">
        <f>VLOOKUP(A197,'Open Int.'!$A$4:$O$192,2,FALSE)</f>
        <v>68426600</v>
      </c>
      <c r="C197" s="361">
        <f>VLOOKUP(A197,'Open Int.'!$A$4:$O$192,3,FALSE)</f>
        <v>-334400</v>
      </c>
      <c r="D197" s="362">
        <f t="shared" si="10"/>
        <v>-0.004863221884498481</v>
      </c>
    </row>
    <row r="198" spans="1:4" ht="14.25" outlineLevel="1">
      <c r="A198" s="360" t="s">
        <v>234</v>
      </c>
      <c r="B198" s="361">
        <f>VLOOKUP(A198,'Open Int.'!$A$4:$O$192,2,FALSE)</f>
        <v>17089800</v>
      </c>
      <c r="C198" s="361">
        <f>VLOOKUP(A198,'Open Int.'!$A$4:$O$192,3,FALSE)</f>
        <v>1567300</v>
      </c>
      <c r="D198" s="362">
        <f t="shared" si="10"/>
        <v>0.1009695603156708</v>
      </c>
    </row>
    <row r="199" spans="1:4" ht="14.25" outlineLevel="1">
      <c r="A199" s="360" t="s">
        <v>398</v>
      </c>
      <c r="B199" s="361">
        <f>VLOOKUP(A199,'Open Int.'!$A$4:$O$192,2,FALSE)</f>
        <v>35548200</v>
      </c>
      <c r="C199" s="361">
        <f>VLOOKUP(A199,'Open Int.'!$A$4:$O$192,3,FALSE)</f>
        <v>577800</v>
      </c>
      <c r="D199" s="362">
        <f t="shared" si="10"/>
        <v>0.016522544780728846</v>
      </c>
    </row>
    <row r="200" spans="1:4" ht="14.25" outlineLevel="1">
      <c r="A200" s="360" t="s">
        <v>155</v>
      </c>
      <c r="B200" s="361">
        <f>VLOOKUP(A200,'Open Int.'!$A$4:$O$192,2,FALSE)</f>
        <v>1392300</v>
      </c>
      <c r="C200" s="361">
        <f>VLOOKUP(A200,'Open Int.'!$A$4:$O$192,3,FALSE)</f>
        <v>-11550</v>
      </c>
      <c r="D200" s="362">
        <f t="shared" si="10"/>
        <v>-0.008227374719521317</v>
      </c>
    </row>
    <row r="201" spans="1:4" ht="15">
      <c r="A201" s="358" t="s">
        <v>269</v>
      </c>
      <c r="B201" s="358">
        <f>SUM(B202:B215)</f>
        <v>37767650</v>
      </c>
      <c r="C201" s="358">
        <f>SUM(C202:C215)</f>
        <v>1014400</v>
      </c>
      <c r="D201" s="363">
        <f aca="true" t="shared" si="11" ref="D201:D215">C201/(B201-C201)</f>
        <v>0.027600280247325068</v>
      </c>
    </row>
    <row r="202" spans="1:4" ht="14.25">
      <c r="A202" s="360" t="s">
        <v>445</v>
      </c>
      <c r="B202" s="361">
        <f>VLOOKUP(A202,'Open Int.'!$A$4:$O$192,2,FALSE)</f>
        <v>388600</v>
      </c>
      <c r="C202" s="361">
        <f>VLOOKUP(A202,'Open Int.'!$A$4:$O$192,3,FALSE)</f>
        <v>63600</v>
      </c>
      <c r="D202" s="362">
        <f t="shared" si="11"/>
        <v>0.1956923076923077</v>
      </c>
    </row>
    <row r="203" spans="1:4" ht="14.25">
      <c r="A203" s="360" t="s">
        <v>446</v>
      </c>
      <c r="B203" s="361">
        <f>VLOOKUP(A203,'Open Int.'!$A$4:$O$192,2,FALSE)</f>
        <v>3952500</v>
      </c>
      <c r="C203" s="361">
        <f>VLOOKUP(A203,'Open Int.'!$A$4:$O$192,3,FALSE)</f>
        <v>290700</v>
      </c>
      <c r="D203" s="362">
        <f t="shared" si="11"/>
        <v>0.07938718662952646</v>
      </c>
    </row>
    <row r="204" spans="1:4" ht="14.25">
      <c r="A204" s="360" t="s">
        <v>313</v>
      </c>
      <c r="B204" s="361">
        <f>VLOOKUP(A204,'Open Int.'!$A$4:$O$192,2,FALSE)</f>
        <v>1620150</v>
      </c>
      <c r="C204" s="361">
        <f>VLOOKUP(A204,'Open Int.'!$A$4:$O$192,3,FALSE)</f>
        <v>-53550</v>
      </c>
      <c r="D204" s="362">
        <f t="shared" si="11"/>
        <v>-0.031994981179422836</v>
      </c>
    </row>
    <row r="205" spans="1:4" ht="14.25">
      <c r="A205" s="360" t="s">
        <v>315</v>
      </c>
      <c r="B205" s="361">
        <f>VLOOKUP(A205,'Open Int.'!$A$4:$O$192,2,FALSE)</f>
        <v>722000</v>
      </c>
      <c r="C205" s="361">
        <f>VLOOKUP(A205,'Open Int.'!$A$4:$O$192,3,FALSE)</f>
        <v>-37000</v>
      </c>
      <c r="D205" s="362">
        <f t="shared" si="11"/>
        <v>-0.048748353096179184</v>
      </c>
    </row>
    <row r="206" spans="1:4" ht="14.25">
      <c r="A206" s="360" t="s">
        <v>419</v>
      </c>
      <c r="B206" s="361">
        <f>VLOOKUP(A206,'Open Int.'!$A$4:$O$192,2,FALSE)</f>
        <v>268800</v>
      </c>
      <c r="C206" s="361">
        <f>VLOOKUP(A206,'Open Int.'!$A$4:$O$192,3,FALSE)</f>
        <v>25600</v>
      </c>
      <c r="D206" s="362">
        <f t="shared" si="11"/>
        <v>0.10526315789473684</v>
      </c>
    </row>
    <row r="207" spans="1:4" ht="14.25">
      <c r="A207" s="360" t="s">
        <v>287</v>
      </c>
      <c r="B207" s="361">
        <f>VLOOKUP(A207,'Open Int.'!$A$4:$O$192,2,FALSE)</f>
        <v>1518000</v>
      </c>
      <c r="C207" s="361">
        <f>VLOOKUP(A207,'Open Int.'!$A$4:$O$192,3,FALSE)</f>
        <v>6000</v>
      </c>
      <c r="D207" s="362">
        <f t="shared" si="11"/>
        <v>0.003968253968253968</v>
      </c>
    </row>
    <row r="208" spans="1:4" ht="14.25">
      <c r="A208" s="360" t="s">
        <v>447</v>
      </c>
      <c r="B208" s="361">
        <f>VLOOKUP(A208,'Open Int.'!$A$4:$O$192,2,FALSE)</f>
        <v>8201250</v>
      </c>
      <c r="C208" s="361">
        <f>VLOOKUP(A208,'Open Int.'!$A$4:$O$192,3,FALSE)</f>
        <v>-33750</v>
      </c>
      <c r="D208" s="362">
        <f t="shared" si="11"/>
        <v>-0.004098360655737705</v>
      </c>
    </row>
    <row r="209" spans="1:4" ht="14.25">
      <c r="A209" s="360" t="s">
        <v>387</v>
      </c>
      <c r="B209" s="361">
        <f>VLOOKUP(A209,'Open Int.'!$A$4:$O$192,2,FALSE)</f>
        <v>8802500</v>
      </c>
      <c r="C209" s="361">
        <f>VLOOKUP(A209,'Open Int.'!$A$4:$O$192,3,FALSE)</f>
        <v>-56000</v>
      </c>
      <c r="D209" s="362">
        <f t="shared" si="11"/>
        <v>-0.006321612011062821</v>
      </c>
    </row>
    <row r="210" spans="1:4" ht="14.25">
      <c r="A210" s="360" t="s">
        <v>443</v>
      </c>
      <c r="B210" s="361">
        <f>VLOOKUP(A210,'Open Int.'!$A$4:$O$192,2,FALSE)</f>
        <v>334500</v>
      </c>
      <c r="C210" s="361">
        <f>VLOOKUP(A210,'Open Int.'!$A$4:$O$192,3,FALSE)</f>
        <v>25000</v>
      </c>
      <c r="D210" s="362">
        <f t="shared" si="11"/>
        <v>0.08077544426494346</v>
      </c>
    </row>
    <row r="211" spans="1:4" ht="14.25">
      <c r="A211" s="360" t="s">
        <v>443</v>
      </c>
      <c r="B211" s="361">
        <f>VLOOKUP(A211,'Open Int.'!$A$4:$O$192,2,FALSE)</f>
        <v>334500</v>
      </c>
      <c r="C211" s="361">
        <f>VLOOKUP(A211,'Open Int.'!$A$4:$O$192,3,FALSE)</f>
        <v>25000</v>
      </c>
      <c r="D211" s="362">
        <f t="shared" si="11"/>
        <v>0.08077544426494346</v>
      </c>
    </row>
    <row r="212" spans="1:4" ht="14.25">
      <c r="A212" s="360" t="s">
        <v>388</v>
      </c>
      <c r="B212" s="361">
        <f>VLOOKUP(A212,'Open Int.'!$A$4:$O$192,2,FALSE)</f>
        <v>1750800</v>
      </c>
      <c r="C212" s="361">
        <f>VLOOKUP(A212,'Open Int.'!$A$4:$O$192,3,FALSE)</f>
        <v>-51600</v>
      </c>
      <c r="D212" s="362">
        <f t="shared" si="11"/>
        <v>-0.02862849533954727</v>
      </c>
    </row>
    <row r="213" spans="1:4" ht="14.25">
      <c r="A213" s="360" t="s">
        <v>321</v>
      </c>
      <c r="B213" s="361">
        <f>VLOOKUP(A213,'Open Int.'!$A$4:$O$192,2,FALSE)</f>
        <v>1425750</v>
      </c>
      <c r="C213" s="361">
        <f>VLOOKUP(A213,'Open Int.'!$A$4:$O$192,3,FALSE)</f>
        <v>57250</v>
      </c>
      <c r="D213" s="362">
        <f t="shared" si="11"/>
        <v>0.04183412495432956</v>
      </c>
    </row>
    <row r="214" spans="1:4" ht="14.25">
      <c r="A214" s="360" t="s">
        <v>448</v>
      </c>
      <c r="B214" s="361">
        <f>VLOOKUP(A214,'Open Int.'!$A$4:$O$192,2,FALSE)</f>
        <v>326700</v>
      </c>
      <c r="C214" s="361">
        <f>VLOOKUP(A214,'Open Int.'!$A$4:$O$192,3,FALSE)</f>
        <v>11550</v>
      </c>
      <c r="D214" s="362">
        <f t="shared" si="11"/>
        <v>0.03664921465968586</v>
      </c>
    </row>
    <row r="215" spans="1:4" ht="14.25">
      <c r="A215" s="360" t="s">
        <v>328</v>
      </c>
      <c r="B215" s="361">
        <f>VLOOKUP(A215,'Open Int.'!$A$4:$O$192,2,FALSE)</f>
        <v>8121600</v>
      </c>
      <c r="C215" s="361">
        <f>VLOOKUP(A215,'Open Int.'!$A$4:$O$192,3,FALSE)</f>
        <v>741600</v>
      </c>
      <c r="D215" s="362">
        <f t="shared" si="11"/>
        <v>0.10048780487804879</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67"/>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K664" sqref="K664"/>
    </sheetView>
  </sheetViews>
  <sheetFormatPr defaultColWidth="9.140625" defaultRowHeight="12.75"/>
  <cols>
    <col min="1" max="1" width="14.8515625" style="3" customWidth="1"/>
    <col min="2" max="2" width="11.57421875" style="6" customWidth="1"/>
    <col min="3" max="3" width="10.421875" style="6" customWidth="1"/>
    <col min="4" max="4" width="10.7109375" style="370" customWidth="1"/>
    <col min="5" max="5" width="10.57421875" style="6" bestFit="1" customWidth="1"/>
    <col min="6" max="6" width="9.8515625" style="6" customWidth="1"/>
    <col min="7" max="7" width="9.28125" style="368" bestFit="1" customWidth="1"/>
    <col min="8" max="8" width="10.57421875" style="6" bestFit="1" customWidth="1"/>
    <col min="9" max="9" width="8.7109375" style="6" customWidth="1"/>
    <col min="10" max="10" width="9.8515625" style="368" customWidth="1"/>
    <col min="11" max="11" width="12.7109375" style="6" customWidth="1"/>
    <col min="12" max="12" width="11.421875" style="6" customWidth="1"/>
    <col min="13" max="13" width="8.421875" style="36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6" t="s">
        <v>53</v>
      </c>
      <c r="B1" s="396"/>
      <c r="C1" s="396"/>
      <c r="D1" s="397"/>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1" t="s">
        <v>10</v>
      </c>
      <c r="C2" s="402"/>
      <c r="D2" s="403"/>
      <c r="E2" s="399" t="s">
        <v>47</v>
      </c>
      <c r="F2" s="404"/>
      <c r="G2" s="405"/>
      <c r="H2" s="399" t="s">
        <v>48</v>
      </c>
      <c r="I2" s="404"/>
      <c r="J2" s="405"/>
      <c r="K2" s="399" t="s">
        <v>49</v>
      </c>
      <c r="L2" s="406"/>
      <c r="M2" s="381"/>
      <c r="N2" s="399" t="s">
        <v>51</v>
      </c>
      <c r="O2" s="400"/>
      <c r="P2" s="83"/>
      <c r="Q2" s="54"/>
      <c r="R2" s="398"/>
      <c r="S2" s="398"/>
      <c r="T2" s="55"/>
      <c r="U2" s="56"/>
      <c r="V2" s="56"/>
      <c r="W2" s="56"/>
      <c r="X2" s="56"/>
      <c r="Y2" s="85"/>
      <c r="Z2" s="394"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395"/>
      <c r="AA3" s="75"/>
    </row>
    <row r="4" spans="1:28" s="58" customFormat="1" ht="15">
      <c r="A4" s="101" t="s">
        <v>182</v>
      </c>
      <c r="B4" s="280">
        <v>250750</v>
      </c>
      <c r="C4" s="281">
        <v>-20900</v>
      </c>
      <c r="D4" s="262">
        <v>-0.08</v>
      </c>
      <c r="E4" s="280">
        <v>150</v>
      </c>
      <c r="F4" s="282">
        <v>0</v>
      </c>
      <c r="G4" s="262">
        <v>0</v>
      </c>
      <c r="H4" s="280">
        <v>0</v>
      </c>
      <c r="I4" s="282">
        <v>0</v>
      </c>
      <c r="J4" s="262">
        <v>0</v>
      </c>
      <c r="K4" s="280">
        <v>250900</v>
      </c>
      <c r="L4" s="282">
        <v>-20900</v>
      </c>
      <c r="M4" s="351">
        <v>-0.08</v>
      </c>
      <c r="N4" s="112">
        <v>238550</v>
      </c>
      <c r="O4" s="173">
        <f>N4/K4</f>
        <v>0.9507772020725389</v>
      </c>
      <c r="P4" s="108">
        <f>Volume!K4</f>
        <v>6309.15</v>
      </c>
      <c r="Q4" s="69">
        <f>Volume!J4</f>
        <v>6208.7</v>
      </c>
      <c r="R4" s="236">
        <f>Q4*K4/10000000</f>
        <v>155.776283</v>
      </c>
      <c r="S4" s="103">
        <f>Q4*N4/10000000</f>
        <v>148.1085385</v>
      </c>
      <c r="T4" s="109">
        <f>K4-L4</f>
        <v>271800</v>
      </c>
      <c r="U4" s="103">
        <f>L4/T4*100</f>
        <v>-7.689477557027226</v>
      </c>
      <c r="V4" s="103">
        <f>Q4*B4/10000000</f>
        <v>155.6831525</v>
      </c>
      <c r="W4" s="103">
        <f>Q4*E4/10000000</f>
        <v>0.0931305</v>
      </c>
      <c r="X4" s="103">
        <f>Q4*H4/10000000</f>
        <v>0</v>
      </c>
      <c r="Y4" s="103">
        <f>(T4*P4)/10000000</f>
        <v>171.482697</v>
      </c>
      <c r="Z4" s="236">
        <f>R4-Y4</f>
        <v>-15.706413999999995</v>
      </c>
      <c r="AA4" s="78"/>
      <c r="AB4" s="77"/>
    </row>
    <row r="5" spans="1:28" s="58" customFormat="1" ht="15">
      <c r="A5" s="193" t="s">
        <v>74</v>
      </c>
      <c r="B5" s="164">
        <v>177500</v>
      </c>
      <c r="C5" s="162">
        <v>27900</v>
      </c>
      <c r="D5" s="170">
        <v>0.19</v>
      </c>
      <c r="E5" s="164">
        <v>0</v>
      </c>
      <c r="F5" s="112">
        <v>0</v>
      </c>
      <c r="G5" s="170">
        <v>0</v>
      </c>
      <c r="H5" s="164">
        <v>0</v>
      </c>
      <c r="I5" s="112">
        <v>0</v>
      </c>
      <c r="J5" s="170">
        <v>0</v>
      </c>
      <c r="K5" s="164">
        <v>177500</v>
      </c>
      <c r="L5" s="112">
        <v>27900</v>
      </c>
      <c r="M5" s="127">
        <v>0.19</v>
      </c>
      <c r="N5" s="112">
        <v>164700</v>
      </c>
      <c r="O5" s="173">
        <f aca="true" t="shared" si="0" ref="O5:O68">N5/K5</f>
        <v>0.927887323943662</v>
      </c>
      <c r="P5" s="108">
        <f>Volume!K5</f>
        <v>5205.9</v>
      </c>
      <c r="Q5" s="69">
        <f>Volume!J5</f>
        <v>5206.45</v>
      </c>
      <c r="R5" s="237">
        <f aca="true" t="shared" si="1" ref="R5:R68">Q5*K5/10000000</f>
        <v>92.4144875</v>
      </c>
      <c r="S5" s="103">
        <f aca="true" t="shared" si="2" ref="S5:S68">Q5*N5/10000000</f>
        <v>85.7502315</v>
      </c>
      <c r="T5" s="109">
        <f aca="true" t="shared" si="3" ref="T5:T68">K5-L5</f>
        <v>149600</v>
      </c>
      <c r="U5" s="103">
        <f aca="true" t="shared" si="4" ref="U5:U68">L5/T5*100</f>
        <v>18.649732620320854</v>
      </c>
      <c r="V5" s="103">
        <f aca="true" t="shared" si="5" ref="V5:V68">Q5*B5/10000000</f>
        <v>92.4144875</v>
      </c>
      <c r="W5" s="103">
        <f aca="true" t="shared" si="6" ref="W5:W68">Q5*E5/10000000</f>
        <v>0</v>
      </c>
      <c r="X5" s="103">
        <f aca="true" t="shared" si="7" ref="X5:X68">Q5*H5/10000000</f>
        <v>0</v>
      </c>
      <c r="Y5" s="103">
        <f aca="true" t="shared" si="8" ref="Y5:Y68">(T5*P5)/10000000</f>
        <v>77.880264</v>
      </c>
      <c r="Z5" s="237">
        <f aca="true" t="shared" si="9" ref="Z5:Z68">R5-Y5</f>
        <v>14.53422350000001</v>
      </c>
      <c r="AA5" s="78"/>
      <c r="AB5" s="77"/>
    </row>
    <row r="6" spans="1:28" s="58" customFormat="1" ht="15">
      <c r="A6" s="193" t="s">
        <v>9</v>
      </c>
      <c r="B6" s="164">
        <v>34230550</v>
      </c>
      <c r="C6" s="162">
        <v>1344200</v>
      </c>
      <c r="D6" s="170">
        <v>0.04</v>
      </c>
      <c r="E6" s="164">
        <v>15337200</v>
      </c>
      <c r="F6" s="112">
        <v>665100</v>
      </c>
      <c r="G6" s="170">
        <v>0.05</v>
      </c>
      <c r="H6" s="164">
        <v>22320450</v>
      </c>
      <c r="I6" s="112">
        <v>647800</v>
      </c>
      <c r="J6" s="170">
        <v>0.03</v>
      </c>
      <c r="K6" s="164">
        <v>71888200</v>
      </c>
      <c r="L6" s="112">
        <v>2657100</v>
      </c>
      <c r="M6" s="127">
        <v>0.04</v>
      </c>
      <c r="N6" s="112">
        <v>56600550</v>
      </c>
      <c r="O6" s="173">
        <f t="shared" si="0"/>
        <v>0.7873413160991651</v>
      </c>
      <c r="P6" s="108">
        <f>Volume!K6</f>
        <v>4246.2</v>
      </c>
      <c r="Q6" s="69">
        <f>Volume!J6</f>
        <v>4204.9</v>
      </c>
      <c r="R6" s="237">
        <f t="shared" si="1"/>
        <v>30228.269218</v>
      </c>
      <c r="S6" s="103">
        <f t="shared" si="2"/>
        <v>23799.965269499997</v>
      </c>
      <c r="T6" s="109">
        <f t="shared" si="3"/>
        <v>69231100</v>
      </c>
      <c r="U6" s="103">
        <f t="shared" si="4"/>
        <v>3.838014996150574</v>
      </c>
      <c r="V6" s="103">
        <f t="shared" si="5"/>
        <v>14393.6039695</v>
      </c>
      <c r="W6" s="103">
        <f t="shared" si="6"/>
        <v>6449.139227999999</v>
      </c>
      <c r="X6" s="103">
        <f t="shared" si="7"/>
        <v>9385.526020499998</v>
      </c>
      <c r="Y6" s="103">
        <f t="shared" si="8"/>
        <v>29396.909682</v>
      </c>
      <c r="Z6" s="237">
        <f t="shared" si="9"/>
        <v>831.3595359999999</v>
      </c>
      <c r="AA6" s="78"/>
      <c r="AB6" s="77"/>
    </row>
    <row r="7" spans="1:28" s="7" customFormat="1" ht="15">
      <c r="A7" s="193" t="s">
        <v>279</v>
      </c>
      <c r="B7" s="164">
        <v>640600</v>
      </c>
      <c r="C7" s="162">
        <v>-61800</v>
      </c>
      <c r="D7" s="170">
        <v>-0.09</v>
      </c>
      <c r="E7" s="164">
        <v>1600</v>
      </c>
      <c r="F7" s="112">
        <v>400</v>
      </c>
      <c r="G7" s="170">
        <v>0.33</v>
      </c>
      <c r="H7" s="164">
        <v>0</v>
      </c>
      <c r="I7" s="112">
        <v>0</v>
      </c>
      <c r="J7" s="170">
        <v>0</v>
      </c>
      <c r="K7" s="164">
        <v>642200</v>
      </c>
      <c r="L7" s="112">
        <v>-61400</v>
      </c>
      <c r="M7" s="127">
        <v>-0.09</v>
      </c>
      <c r="N7" s="112">
        <v>546000</v>
      </c>
      <c r="O7" s="173">
        <f t="shared" si="0"/>
        <v>0.8502024291497976</v>
      </c>
      <c r="P7" s="108">
        <f>Volume!K7</f>
        <v>2450.15</v>
      </c>
      <c r="Q7" s="69">
        <f>Volume!J7</f>
        <v>2505.7</v>
      </c>
      <c r="R7" s="237">
        <f t="shared" si="1"/>
        <v>160.916054</v>
      </c>
      <c r="S7" s="103">
        <f t="shared" si="2"/>
        <v>136.81122</v>
      </c>
      <c r="T7" s="109">
        <f t="shared" si="3"/>
        <v>703600</v>
      </c>
      <c r="U7" s="103">
        <f t="shared" si="4"/>
        <v>-8.726549175667992</v>
      </c>
      <c r="V7" s="103">
        <f t="shared" si="5"/>
        <v>160.515142</v>
      </c>
      <c r="W7" s="103">
        <f t="shared" si="6"/>
        <v>0.40091199999999994</v>
      </c>
      <c r="X7" s="103">
        <f t="shared" si="7"/>
        <v>0</v>
      </c>
      <c r="Y7" s="103">
        <f t="shared" si="8"/>
        <v>172.392554</v>
      </c>
      <c r="Z7" s="237">
        <f t="shared" si="9"/>
        <v>-11.476499999999987</v>
      </c>
      <c r="AB7" s="77"/>
    </row>
    <row r="8" spans="1:28" s="58" customFormat="1" ht="15">
      <c r="A8" s="193" t="s">
        <v>134</v>
      </c>
      <c r="B8" s="164">
        <v>285400</v>
      </c>
      <c r="C8" s="162">
        <v>25400</v>
      </c>
      <c r="D8" s="170">
        <v>0.1</v>
      </c>
      <c r="E8" s="164">
        <v>500</v>
      </c>
      <c r="F8" s="112">
        <v>0</v>
      </c>
      <c r="G8" s="170">
        <v>0</v>
      </c>
      <c r="H8" s="164">
        <v>600</v>
      </c>
      <c r="I8" s="112">
        <v>100</v>
      </c>
      <c r="J8" s="170">
        <v>0.2</v>
      </c>
      <c r="K8" s="164">
        <v>286500</v>
      </c>
      <c r="L8" s="112">
        <v>25500</v>
      </c>
      <c r="M8" s="127">
        <v>0.1</v>
      </c>
      <c r="N8" s="112">
        <v>267300</v>
      </c>
      <c r="O8" s="173">
        <f t="shared" si="0"/>
        <v>0.9329842931937172</v>
      </c>
      <c r="P8" s="108">
        <f>Volume!K8</f>
        <v>4384.7</v>
      </c>
      <c r="Q8" s="69">
        <f>Volume!J8</f>
        <v>4491.5</v>
      </c>
      <c r="R8" s="237">
        <f t="shared" si="1"/>
        <v>128.681475</v>
      </c>
      <c r="S8" s="103">
        <f t="shared" si="2"/>
        <v>120.057795</v>
      </c>
      <c r="T8" s="109">
        <f t="shared" si="3"/>
        <v>261000</v>
      </c>
      <c r="U8" s="103">
        <f t="shared" si="4"/>
        <v>9.770114942528735</v>
      </c>
      <c r="V8" s="103">
        <f t="shared" si="5"/>
        <v>128.18741</v>
      </c>
      <c r="W8" s="103">
        <f t="shared" si="6"/>
        <v>0.224575</v>
      </c>
      <c r="X8" s="103">
        <f t="shared" si="7"/>
        <v>0.26949</v>
      </c>
      <c r="Y8" s="103">
        <f t="shared" si="8"/>
        <v>114.44067</v>
      </c>
      <c r="Z8" s="237">
        <f t="shared" si="9"/>
        <v>14.240805000000009</v>
      </c>
      <c r="AA8" s="78"/>
      <c r="AB8" s="77"/>
    </row>
    <row r="9" spans="1:28" s="58" customFormat="1" ht="15">
      <c r="A9" s="193" t="s">
        <v>408</v>
      </c>
      <c r="B9" s="164">
        <v>388600</v>
      </c>
      <c r="C9" s="162">
        <v>63600</v>
      </c>
      <c r="D9" s="170">
        <v>0.2</v>
      </c>
      <c r="E9" s="164">
        <v>600</v>
      </c>
      <c r="F9" s="112">
        <v>0</v>
      </c>
      <c r="G9" s="170">
        <v>0</v>
      </c>
      <c r="H9" s="164">
        <v>0</v>
      </c>
      <c r="I9" s="112">
        <v>0</v>
      </c>
      <c r="J9" s="170">
        <v>0</v>
      </c>
      <c r="K9" s="164">
        <v>389200</v>
      </c>
      <c r="L9" s="112">
        <v>63600</v>
      </c>
      <c r="M9" s="127">
        <v>0.2</v>
      </c>
      <c r="N9" s="112">
        <v>267200</v>
      </c>
      <c r="O9" s="173">
        <f t="shared" si="0"/>
        <v>0.6865364850976362</v>
      </c>
      <c r="P9" s="108">
        <f>Volume!K9</f>
        <v>1291.35</v>
      </c>
      <c r="Q9" s="69">
        <f>Volume!J9</f>
        <v>1282</v>
      </c>
      <c r="R9" s="237">
        <f t="shared" si="1"/>
        <v>49.89544</v>
      </c>
      <c r="S9" s="103">
        <f t="shared" si="2"/>
        <v>34.25504</v>
      </c>
      <c r="T9" s="109">
        <f t="shared" si="3"/>
        <v>325600</v>
      </c>
      <c r="U9" s="103">
        <f t="shared" si="4"/>
        <v>19.533169533169534</v>
      </c>
      <c r="V9" s="103">
        <f t="shared" si="5"/>
        <v>49.81852</v>
      </c>
      <c r="W9" s="103">
        <f t="shared" si="6"/>
        <v>0.07692</v>
      </c>
      <c r="X9" s="103">
        <f t="shared" si="7"/>
        <v>0</v>
      </c>
      <c r="Y9" s="103">
        <f t="shared" si="8"/>
        <v>42.046356</v>
      </c>
      <c r="Z9" s="237">
        <f t="shared" si="9"/>
        <v>7.849083999999998</v>
      </c>
      <c r="AA9" s="78"/>
      <c r="AB9" s="77"/>
    </row>
    <row r="10" spans="1:28" s="7" customFormat="1" ht="15">
      <c r="A10" s="193" t="s">
        <v>0</v>
      </c>
      <c r="B10" s="164">
        <v>2274750</v>
      </c>
      <c r="C10" s="163">
        <v>55500</v>
      </c>
      <c r="D10" s="170">
        <v>0.03</v>
      </c>
      <c r="E10" s="164">
        <v>143625</v>
      </c>
      <c r="F10" s="112">
        <v>3750</v>
      </c>
      <c r="G10" s="170">
        <v>0.03</v>
      </c>
      <c r="H10" s="164">
        <v>49500</v>
      </c>
      <c r="I10" s="112">
        <v>375</v>
      </c>
      <c r="J10" s="170">
        <v>0.01</v>
      </c>
      <c r="K10" s="164">
        <v>2467875</v>
      </c>
      <c r="L10" s="112">
        <v>59625</v>
      </c>
      <c r="M10" s="127">
        <v>0.02</v>
      </c>
      <c r="N10" s="112">
        <v>2272500</v>
      </c>
      <c r="O10" s="173">
        <f t="shared" si="0"/>
        <v>0.9208327001975384</v>
      </c>
      <c r="P10" s="108">
        <f>Volume!K10</f>
        <v>883.75</v>
      </c>
      <c r="Q10" s="69">
        <f>Volume!J10</f>
        <v>860.9</v>
      </c>
      <c r="R10" s="237">
        <f t="shared" si="1"/>
        <v>212.45935875</v>
      </c>
      <c r="S10" s="103">
        <f t="shared" si="2"/>
        <v>195.639525</v>
      </c>
      <c r="T10" s="109">
        <f t="shared" si="3"/>
        <v>2408250</v>
      </c>
      <c r="U10" s="103">
        <f t="shared" si="4"/>
        <v>2.475864216754905</v>
      </c>
      <c r="V10" s="103">
        <f t="shared" si="5"/>
        <v>195.8332275</v>
      </c>
      <c r="W10" s="103">
        <f t="shared" si="6"/>
        <v>12.36467625</v>
      </c>
      <c r="X10" s="103">
        <f t="shared" si="7"/>
        <v>4.261455</v>
      </c>
      <c r="Y10" s="103">
        <f t="shared" si="8"/>
        <v>212.82909375</v>
      </c>
      <c r="Z10" s="237">
        <f t="shared" si="9"/>
        <v>-0.3697349999999915</v>
      </c>
      <c r="AB10" s="77"/>
    </row>
    <row r="11" spans="1:28" s="7" customFormat="1" ht="15">
      <c r="A11" s="193" t="s">
        <v>409</v>
      </c>
      <c r="B11" s="164">
        <v>1065150</v>
      </c>
      <c r="C11" s="163">
        <v>11700</v>
      </c>
      <c r="D11" s="170">
        <v>0.01</v>
      </c>
      <c r="E11" s="164">
        <v>1350</v>
      </c>
      <c r="F11" s="112">
        <v>0</v>
      </c>
      <c r="G11" s="170">
        <v>0</v>
      </c>
      <c r="H11" s="164">
        <v>0</v>
      </c>
      <c r="I11" s="112">
        <v>0</v>
      </c>
      <c r="J11" s="170">
        <v>0</v>
      </c>
      <c r="K11" s="164">
        <v>1066500</v>
      </c>
      <c r="L11" s="112">
        <v>11700</v>
      </c>
      <c r="M11" s="127">
        <v>0.01</v>
      </c>
      <c r="N11" s="112">
        <v>781650</v>
      </c>
      <c r="O11" s="173">
        <f t="shared" si="0"/>
        <v>0.7329113924050633</v>
      </c>
      <c r="P11" s="108">
        <f>Volume!K11</f>
        <v>530.05</v>
      </c>
      <c r="Q11" s="69">
        <f>Volume!J11</f>
        <v>529.65</v>
      </c>
      <c r="R11" s="237">
        <f t="shared" si="1"/>
        <v>56.4871725</v>
      </c>
      <c r="S11" s="103">
        <f t="shared" si="2"/>
        <v>41.40009225</v>
      </c>
      <c r="T11" s="109">
        <f t="shared" si="3"/>
        <v>1054800</v>
      </c>
      <c r="U11" s="103">
        <f t="shared" si="4"/>
        <v>1.1092150170648465</v>
      </c>
      <c r="V11" s="103">
        <f t="shared" si="5"/>
        <v>56.41566975</v>
      </c>
      <c r="W11" s="103">
        <f t="shared" si="6"/>
        <v>0.07150275</v>
      </c>
      <c r="X11" s="103">
        <f t="shared" si="7"/>
        <v>0</v>
      </c>
      <c r="Y11" s="103">
        <f t="shared" si="8"/>
        <v>55.909674</v>
      </c>
      <c r="Z11" s="237">
        <f t="shared" si="9"/>
        <v>0.5774984999999973</v>
      </c>
      <c r="AB11" s="77"/>
    </row>
    <row r="12" spans="1:28" s="7" customFormat="1" ht="15">
      <c r="A12" s="193" t="s">
        <v>410</v>
      </c>
      <c r="B12" s="164">
        <v>279000</v>
      </c>
      <c r="C12" s="163">
        <v>6600</v>
      </c>
      <c r="D12" s="170">
        <v>0.02</v>
      </c>
      <c r="E12" s="164">
        <v>400</v>
      </c>
      <c r="F12" s="112">
        <v>400</v>
      </c>
      <c r="G12" s="170">
        <v>0</v>
      </c>
      <c r="H12" s="164">
        <v>0</v>
      </c>
      <c r="I12" s="112">
        <v>0</v>
      </c>
      <c r="J12" s="170">
        <v>0</v>
      </c>
      <c r="K12" s="164">
        <v>279400</v>
      </c>
      <c r="L12" s="112">
        <v>7000</v>
      </c>
      <c r="M12" s="127">
        <v>0.03</v>
      </c>
      <c r="N12" s="112">
        <v>275000</v>
      </c>
      <c r="O12" s="173">
        <f t="shared" si="0"/>
        <v>0.984251968503937</v>
      </c>
      <c r="P12" s="108">
        <f>Volume!K12</f>
        <v>1496.1</v>
      </c>
      <c r="Q12" s="69">
        <f>Volume!J12</f>
        <v>1484.25</v>
      </c>
      <c r="R12" s="237">
        <f t="shared" si="1"/>
        <v>41.469945</v>
      </c>
      <c r="S12" s="103">
        <f t="shared" si="2"/>
        <v>40.816875</v>
      </c>
      <c r="T12" s="109">
        <f t="shared" si="3"/>
        <v>272400</v>
      </c>
      <c r="U12" s="103">
        <f t="shared" si="4"/>
        <v>2.5697503671071953</v>
      </c>
      <c r="V12" s="103">
        <f t="shared" si="5"/>
        <v>41.410575</v>
      </c>
      <c r="W12" s="103">
        <f t="shared" si="6"/>
        <v>0.05937</v>
      </c>
      <c r="X12" s="103">
        <f t="shared" si="7"/>
        <v>0</v>
      </c>
      <c r="Y12" s="103">
        <f t="shared" si="8"/>
        <v>40.753764</v>
      </c>
      <c r="Z12" s="237">
        <f t="shared" si="9"/>
        <v>0.716181000000006</v>
      </c>
      <c r="AB12" s="77"/>
    </row>
    <row r="13" spans="1:28" s="7" customFormat="1" ht="15">
      <c r="A13" s="193" t="s">
        <v>411</v>
      </c>
      <c r="B13" s="164">
        <v>3952500</v>
      </c>
      <c r="C13" s="163">
        <v>290700</v>
      </c>
      <c r="D13" s="170">
        <v>0.08</v>
      </c>
      <c r="E13" s="164">
        <v>37400</v>
      </c>
      <c r="F13" s="112">
        <v>0</v>
      </c>
      <c r="G13" s="170">
        <v>0</v>
      </c>
      <c r="H13" s="164">
        <v>5100</v>
      </c>
      <c r="I13" s="112">
        <v>0</v>
      </c>
      <c r="J13" s="170">
        <v>0</v>
      </c>
      <c r="K13" s="164">
        <v>3995000</v>
      </c>
      <c r="L13" s="112">
        <v>290700</v>
      </c>
      <c r="M13" s="127">
        <v>0.08</v>
      </c>
      <c r="N13" s="112">
        <v>3607400</v>
      </c>
      <c r="O13" s="173">
        <f t="shared" si="0"/>
        <v>0.9029787234042553</v>
      </c>
      <c r="P13" s="108">
        <f>Volume!K13</f>
        <v>127.9</v>
      </c>
      <c r="Q13" s="69">
        <f>Volume!J13</f>
        <v>137.05</v>
      </c>
      <c r="R13" s="237">
        <f t="shared" si="1"/>
        <v>54.751475</v>
      </c>
      <c r="S13" s="103">
        <f t="shared" si="2"/>
        <v>49.439417000000006</v>
      </c>
      <c r="T13" s="109">
        <f t="shared" si="3"/>
        <v>3704300</v>
      </c>
      <c r="U13" s="103">
        <f t="shared" si="4"/>
        <v>7.847636530518587</v>
      </c>
      <c r="V13" s="103">
        <f t="shared" si="5"/>
        <v>54.1690125</v>
      </c>
      <c r="W13" s="103">
        <f t="shared" si="6"/>
        <v>0.512567</v>
      </c>
      <c r="X13" s="103">
        <f t="shared" si="7"/>
        <v>0.0698955</v>
      </c>
      <c r="Y13" s="103">
        <f t="shared" si="8"/>
        <v>47.377997</v>
      </c>
      <c r="Z13" s="237">
        <f t="shared" si="9"/>
        <v>7.373477999999999</v>
      </c>
      <c r="AB13" s="77"/>
    </row>
    <row r="14" spans="1:28" s="7" customFormat="1" ht="15">
      <c r="A14" s="193" t="s">
        <v>135</v>
      </c>
      <c r="B14" s="283">
        <v>3079650</v>
      </c>
      <c r="C14" s="163">
        <v>-29400</v>
      </c>
      <c r="D14" s="171">
        <v>-0.01</v>
      </c>
      <c r="E14" s="172">
        <v>578200</v>
      </c>
      <c r="F14" s="167">
        <v>17150</v>
      </c>
      <c r="G14" s="171">
        <v>0.03</v>
      </c>
      <c r="H14" s="165">
        <v>12250</v>
      </c>
      <c r="I14" s="168">
        <v>0</v>
      </c>
      <c r="J14" s="171">
        <v>0</v>
      </c>
      <c r="K14" s="164">
        <v>3670100</v>
      </c>
      <c r="L14" s="112">
        <v>-12250</v>
      </c>
      <c r="M14" s="352">
        <v>0</v>
      </c>
      <c r="N14" s="112">
        <v>3084550</v>
      </c>
      <c r="O14" s="173">
        <f t="shared" si="0"/>
        <v>0.8404539385847797</v>
      </c>
      <c r="P14" s="108">
        <f>Volume!K14</f>
        <v>86.5</v>
      </c>
      <c r="Q14" s="69">
        <f>Volume!J14</f>
        <v>84.55</v>
      </c>
      <c r="R14" s="237">
        <f t="shared" si="1"/>
        <v>31.0306955</v>
      </c>
      <c r="S14" s="103">
        <f t="shared" si="2"/>
        <v>26.07987025</v>
      </c>
      <c r="T14" s="109">
        <f t="shared" si="3"/>
        <v>3682350</v>
      </c>
      <c r="U14" s="103">
        <f t="shared" si="4"/>
        <v>-0.332667997338656</v>
      </c>
      <c r="V14" s="103">
        <f t="shared" si="5"/>
        <v>26.03844075</v>
      </c>
      <c r="W14" s="103">
        <f t="shared" si="6"/>
        <v>4.888681</v>
      </c>
      <c r="X14" s="103">
        <f t="shared" si="7"/>
        <v>0.10357375</v>
      </c>
      <c r="Y14" s="103">
        <f t="shared" si="8"/>
        <v>31.8523275</v>
      </c>
      <c r="Z14" s="237">
        <f t="shared" si="9"/>
        <v>-0.821632000000001</v>
      </c>
      <c r="AB14" s="77"/>
    </row>
    <row r="15" spans="1:28" s="58" customFormat="1" ht="15">
      <c r="A15" s="193" t="s">
        <v>174</v>
      </c>
      <c r="B15" s="164">
        <v>7869150</v>
      </c>
      <c r="C15" s="162">
        <v>194300</v>
      </c>
      <c r="D15" s="170">
        <v>0.03</v>
      </c>
      <c r="E15" s="164">
        <v>807350</v>
      </c>
      <c r="F15" s="112">
        <v>6700</v>
      </c>
      <c r="G15" s="170">
        <v>0.01</v>
      </c>
      <c r="H15" s="164">
        <v>20100</v>
      </c>
      <c r="I15" s="112">
        <v>0</v>
      </c>
      <c r="J15" s="170">
        <v>0</v>
      </c>
      <c r="K15" s="164">
        <v>8696600</v>
      </c>
      <c r="L15" s="112">
        <v>201000</v>
      </c>
      <c r="M15" s="127">
        <v>0.02</v>
      </c>
      <c r="N15" s="112">
        <v>7162300</v>
      </c>
      <c r="O15" s="173">
        <f t="shared" si="0"/>
        <v>0.8235747303543913</v>
      </c>
      <c r="P15" s="108">
        <f>Volume!K15</f>
        <v>61.3</v>
      </c>
      <c r="Q15" s="69">
        <f>Volume!J15</f>
        <v>60.2</v>
      </c>
      <c r="R15" s="237">
        <f t="shared" si="1"/>
        <v>52.353532</v>
      </c>
      <c r="S15" s="103">
        <f t="shared" si="2"/>
        <v>43.117046</v>
      </c>
      <c r="T15" s="109">
        <f t="shared" si="3"/>
        <v>8495600</v>
      </c>
      <c r="U15" s="103">
        <f t="shared" si="4"/>
        <v>2.365930599369085</v>
      </c>
      <c r="V15" s="103">
        <f t="shared" si="5"/>
        <v>47.372283</v>
      </c>
      <c r="W15" s="103">
        <f t="shared" si="6"/>
        <v>4.860247</v>
      </c>
      <c r="X15" s="103">
        <f t="shared" si="7"/>
        <v>0.121002</v>
      </c>
      <c r="Y15" s="103">
        <f t="shared" si="8"/>
        <v>52.078028</v>
      </c>
      <c r="Z15" s="237">
        <f t="shared" si="9"/>
        <v>0.275503999999998</v>
      </c>
      <c r="AA15" s="78"/>
      <c r="AB15" s="77"/>
    </row>
    <row r="16" spans="1:28" s="58" customFormat="1" ht="15">
      <c r="A16" s="193" t="s">
        <v>280</v>
      </c>
      <c r="B16" s="164">
        <v>1446600</v>
      </c>
      <c r="C16" s="162">
        <v>51000</v>
      </c>
      <c r="D16" s="170">
        <v>0.04</v>
      </c>
      <c r="E16" s="164">
        <v>0</v>
      </c>
      <c r="F16" s="112">
        <v>0</v>
      </c>
      <c r="G16" s="170">
        <v>0</v>
      </c>
      <c r="H16" s="164">
        <v>0</v>
      </c>
      <c r="I16" s="112">
        <v>0</v>
      </c>
      <c r="J16" s="170">
        <v>0</v>
      </c>
      <c r="K16" s="164">
        <v>1446600</v>
      </c>
      <c r="L16" s="112">
        <v>51000</v>
      </c>
      <c r="M16" s="127">
        <v>0.04</v>
      </c>
      <c r="N16" s="112">
        <v>1348800</v>
      </c>
      <c r="O16" s="173">
        <f t="shared" si="0"/>
        <v>0.9323931978432186</v>
      </c>
      <c r="P16" s="108">
        <f>Volume!K16</f>
        <v>401.6</v>
      </c>
      <c r="Q16" s="69">
        <f>Volume!J16</f>
        <v>400.15</v>
      </c>
      <c r="R16" s="237">
        <f t="shared" si="1"/>
        <v>57.885699</v>
      </c>
      <c r="S16" s="103">
        <f t="shared" si="2"/>
        <v>53.972232</v>
      </c>
      <c r="T16" s="109">
        <f t="shared" si="3"/>
        <v>1395600</v>
      </c>
      <c r="U16" s="103">
        <f t="shared" si="4"/>
        <v>3.654342218400688</v>
      </c>
      <c r="V16" s="103">
        <f t="shared" si="5"/>
        <v>57.885699</v>
      </c>
      <c r="W16" s="103">
        <f t="shared" si="6"/>
        <v>0</v>
      </c>
      <c r="X16" s="103">
        <f t="shared" si="7"/>
        <v>0</v>
      </c>
      <c r="Y16" s="103">
        <f t="shared" si="8"/>
        <v>56.047296</v>
      </c>
      <c r="Z16" s="237">
        <f t="shared" si="9"/>
        <v>1.8384029999999996</v>
      </c>
      <c r="AA16" s="78"/>
      <c r="AB16" s="77"/>
    </row>
    <row r="17" spans="1:28" s="7" customFormat="1" ht="15">
      <c r="A17" s="193" t="s">
        <v>75</v>
      </c>
      <c r="B17" s="164">
        <v>4163000</v>
      </c>
      <c r="C17" s="162">
        <v>2300</v>
      </c>
      <c r="D17" s="170">
        <v>0</v>
      </c>
      <c r="E17" s="164">
        <v>246100</v>
      </c>
      <c r="F17" s="112">
        <v>6900</v>
      </c>
      <c r="G17" s="170">
        <v>0.03</v>
      </c>
      <c r="H17" s="164">
        <v>13800</v>
      </c>
      <c r="I17" s="112">
        <v>2300</v>
      </c>
      <c r="J17" s="170">
        <v>0.2</v>
      </c>
      <c r="K17" s="164">
        <v>4422900</v>
      </c>
      <c r="L17" s="112">
        <v>11500</v>
      </c>
      <c r="M17" s="127">
        <v>0</v>
      </c>
      <c r="N17" s="112">
        <v>3985900</v>
      </c>
      <c r="O17" s="173">
        <f t="shared" si="0"/>
        <v>0.9011960478419136</v>
      </c>
      <c r="P17" s="108">
        <f>Volume!K17</f>
        <v>86.15</v>
      </c>
      <c r="Q17" s="69">
        <f>Volume!J17</f>
        <v>88</v>
      </c>
      <c r="R17" s="237">
        <f t="shared" si="1"/>
        <v>38.92152</v>
      </c>
      <c r="S17" s="103">
        <f t="shared" si="2"/>
        <v>35.07592</v>
      </c>
      <c r="T17" s="109">
        <f t="shared" si="3"/>
        <v>4411400</v>
      </c>
      <c r="U17" s="103">
        <f t="shared" si="4"/>
        <v>0.2606882168925964</v>
      </c>
      <c r="V17" s="103">
        <f t="shared" si="5"/>
        <v>36.6344</v>
      </c>
      <c r="W17" s="103">
        <f t="shared" si="6"/>
        <v>2.16568</v>
      </c>
      <c r="X17" s="103">
        <f t="shared" si="7"/>
        <v>0.12144</v>
      </c>
      <c r="Y17" s="103">
        <f t="shared" si="8"/>
        <v>38.004211</v>
      </c>
      <c r="Z17" s="237">
        <f t="shared" si="9"/>
        <v>0.917309000000003</v>
      </c>
      <c r="AB17" s="77"/>
    </row>
    <row r="18" spans="1:28" s="7" customFormat="1" ht="15">
      <c r="A18" s="193" t="s">
        <v>412</v>
      </c>
      <c r="B18" s="164">
        <v>705900</v>
      </c>
      <c r="C18" s="162">
        <v>39650</v>
      </c>
      <c r="D18" s="170">
        <v>0.06</v>
      </c>
      <c r="E18" s="164">
        <v>650</v>
      </c>
      <c r="F18" s="112">
        <v>0</v>
      </c>
      <c r="G18" s="170">
        <v>0</v>
      </c>
      <c r="H18" s="164">
        <v>650</v>
      </c>
      <c r="I18" s="112">
        <v>0</v>
      </c>
      <c r="J18" s="170">
        <v>0</v>
      </c>
      <c r="K18" s="164">
        <v>707200</v>
      </c>
      <c r="L18" s="112">
        <v>39650</v>
      </c>
      <c r="M18" s="127">
        <v>0.06</v>
      </c>
      <c r="N18" s="112">
        <v>664950</v>
      </c>
      <c r="O18" s="173">
        <f t="shared" si="0"/>
        <v>0.9402573529411765</v>
      </c>
      <c r="P18" s="108">
        <f>Volume!K18</f>
        <v>336.05</v>
      </c>
      <c r="Q18" s="69">
        <f>Volume!J18</f>
        <v>321.9</v>
      </c>
      <c r="R18" s="237">
        <f t="shared" si="1"/>
        <v>22.764767999999997</v>
      </c>
      <c r="S18" s="103">
        <f t="shared" si="2"/>
        <v>21.404740499999996</v>
      </c>
      <c r="T18" s="109">
        <f t="shared" si="3"/>
        <v>667550</v>
      </c>
      <c r="U18" s="103">
        <f t="shared" si="4"/>
        <v>5.939629990262902</v>
      </c>
      <c r="V18" s="103">
        <f t="shared" si="5"/>
        <v>22.722920999999996</v>
      </c>
      <c r="W18" s="103">
        <f t="shared" si="6"/>
        <v>0.020923499999999998</v>
      </c>
      <c r="X18" s="103">
        <f t="shared" si="7"/>
        <v>0.020923499999999998</v>
      </c>
      <c r="Y18" s="103">
        <f t="shared" si="8"/>
        <v>22.43301775</v>
      </c>
      <c r="Z18" s="237">
        <f t="shared" si="9"/>
        <v>0.33175024999999536</v>
      </c>
      <c r="AB18" s="77"/>
    </row>
    <row r="19" spans="1:28" s="7" customFormat="1" ht="15">
      <c r="A19" s="193" t="s">
        <v>413</v>
      </c>
      <c r="B19" s="164">
        <v>758000</v>
      </c>
      <c r="C19" s="162">
        <v>2400</v>
      </c>
      <c r="D19" s="170">
        <v>0</v>
      </c>
      <c r="E19" s="164">
        <v>0</v>
      </c>
      <c r="F19" s="112">
        <v>0</v>
      </c>
      <c r="G19" s="170">
        <v>0</v>
      </c>
      <c r="H19" s="164">
        <v>0</v>
      </c>
      <c r="I19" s="112">
        <v>0</v>
      </c>
      <c r="J19" s="170">
        <v>0</v>
      </c>
      <c r="K19" s="164">
        <v>758000</v>
      </c>
      <c r="L19" s="112">
        <v>2400</v>
      </c>
      <c r="M19" s="127">
        <v>0</v>
      </c>
      <c r="N19" s="112">
        <v>722800</v>
      </c>
      <c r="O19" s="173">
        <f t="shared" si="0"/>
        <v>0.9535620052770448</v>
      </c>
      <c r="P19" s="108">
        <f>Volume!K19</f>
        <v>549.85</v>
      </c>
      <c r="Q19" s="69">
        <f>Volume!J19</f>
        <v>544.4</v>
      </c>
      <c r="R19" s="237">
        <f t="shared" si="1"/>
        <v>41.26552</v>
      </c>
      <c r="S19" s="103">
        <f t="shared" si="2"/>
        <v>39.349232</v>
      </c>
      <c r="T19" s="109">
        <f t="shared" si="3"/>
        <v>755600</v>
      </c>
      <c r="U19" s="103">
        <f t="shared" si="4"/>
        <v>0.31762837480148226</v>
      </c>
      <c r="V19" s="103">
        <f t="shared" si="5"/>
        <v>41.26552</v>
      </c>
      <c r="W19" s="103">
        <f t="shared" si="6"/>
        <v>0</v>
      </c>
      <c r="X19" s="103">
        <f t="shared" si="7"/>
        <v>0</v>
      </c>
      <c r="Y19" s="103">
        <f t="shared" si="8"/>
        <v>41.546666</v>
      </c>
      <c r="Z19" s="237">
        <f t="shared" si="9"/>
        <v>-0.2811459999999997</v>
      </c>
      <c r="AB19" s="77"/>
    </row>
    <row r="20" spans="1:28" s="7" customFormat="1" ht="15">
      <c r="A20" s="193" t="s">
        <v>88</v>
      </c>
      <c r="B20" s="283">
        <v>22304100</v>
      </c>
      <c r="C20" s="163">
        <v>-421400</v>
      </c>
      <c r="D20" s="171">
        <v>-0.02</v>
      </c>
      <c r="E20" s="172">
        <v>2537000</v>
      </c>
      <c r="F20" s="167">
        <v>-43000</v>
      </c>
      <c r="G20" s="171">
        <v>-0.02</v>
      </c>
      <c r="H20" s="165">
        <v>253700</v>
      </c>
      <c r="I20" s="168">
        <v>-4300</v>
      </c>
      <c r="J20" s="171">
        <v>-0.02</v>
      </c>
      <c r="K20" s="164">
        <v>25094800</v>
      </c>
      <c r="L20" s="112">
        <v>-468700</v>
      </c>
      <c r="M20" s="352">
        <v>-0.02</v>
      </c>
      <c r="N20" s="112">
        <v>22299800</v>
      </c>
      <c r="O20" s="173">
        <f t="shared" si="0"/>
        <v>0.8886223440712817</v>
      </c>
      <c r="P20" s="108">
        <f>Volume!K20</f>
        <v>44.9</v>
      </c>
      <c r="Q20" s="69">
        <f>Volume!J20</f>
        <v>44.45</v>
      </c>
      <c r="R20" s="237">
        <f t="shared" si="1"/>
        <v>111.546386</v>
      </c>
      <c r="S20" s="103">
        <f t="shared" si="2"/>
        <v>99.122611</v>
      </c>
      <c r="T20" s="109">
        <f t="shared" si="3"/>
        <v>25563500</v>
      </c>
      <c r="U20" s="103">
        <f t="shared" si="4"/>
        <v>-1.8334735071488646</v>
      </c>
      <c r="V20" s="103">
        <f t="shared" si="5"/>
        <v>99.14172450000001</v>
      </c>
      <c r="W20" s="103">
        <f t="shared" si="6"/>
        <v>11.276965</v>
      </c>
      <c r="X20" s="103">
        <f t="shared" si="7"/>
        <v>1.1276965</v>
      </c>
      <c r="Y20" s="103">
        <f t="shared" si="8"/>
        <v>114.780115</v>
      </c>
      <c r="Z20" s="237">
        <f t="shared" si="9"/>
        <v>-3.2337289999999967</v>
      </c>
      <c r="AB20" s="77"/>
    </row>
    <row r="21" spans="1:28" s="58" customFormat="1" ht="15">
      <c r="A21" s="193" t="s">
        <v>136</v>
      </c>
      <c r="B21" s="164">
        <v>31538875</v>
      </c>
      <c r="C21" s="162">
        <v>-530025</v>
      </c>
      <c r="D21" s="170">
        <v>-0.02</v>
      </c>
      <c r="E21" s="164">
        <v>8480400</v>
      </c>
      <c r="F21" s="112">
        <v>42975</v>
      </c>
      <c r="G21" s="170">
        <v>0.01</v>
      </c>
      <c r="H21" s="164">
        <v>1375200</v>
      </c>
      <c r="I21" s="112">
        <v>47750</v>
      </c>
      <c r="J21" s="170">
        <v>0.04</v>
      </c>
      <c r="K21" s="164">
        <v>41394475</v>
      </c>
      <c r="L21" s="112">
        <v>-439300</v>
      </c>
      <c r="M21" s="127">
        <v>-0.01</v>
      </c>
      <c r="N21" s="112">
        <v>35750425</v>
      </c>
      <c r="O21" s="173">
        <f t="shared" si="0"/>
        <v>0.8636520936670896</v>
      </c>
      <c r="P21" s="108">
        <f>Volume!K21</f>
        <v>37.3</v>
      </c>
      <c r="Q21" s="69">
        <f>Volume!J21</f>
        <v>37.3</v>
      </c>
      <c r="R21" s="237">
        <f t="shared" si="1"/>
        <v>154.40139175</v>
      </c>
      <c r="S21" s="103">
        <f t="shared" si="2"/>
        <v>133.34908525</v>
      </c>
      <c r="T21" s="109">
        <f t="shared" si="3"/>
        <v>41833775</v>
      </c>
      <c r="U21" s="103">
        <f t="shared" si="4"/>
        <v>-1.050108435110147</v>
      </c>
      <c r="V21" s="103">
        <f t="shared" si="5"/>
        <v>117.64000375</v>
      </c>
      <c r="W21" s="103">
        <f t="shared" si="6"/>
        <v>31.631892</v>
      </c>
      <c r="X21" s="103">
        <f t="shared" si="7"/>
        <v>5.129496</v>
      </c>
      <c r="Y21" s="103">
        <f t="shared" si="8"/>
        <v>156.03998075</v>
      </c>
      <c r="Z21" s="237">
        <f t="shared" si="9"/>
        <v>-1.6385890000000245</v>
      </c>
      <c r="AA21" s="78"/>
      <c r="AB21" s="77"/>
    </row>
    <row r="22" spans="1:28" s="58" customFormat="1" ht="15">
      <c r="A22" s="193" t="s">
        <v>157</v>
      </c>
      <c r="B22" s="164">
        <v>1052100</v>
      </c>
      <c r="C22" s="162">
        <v>43400</v>
      </c>
      <c r="D22" s="170">
        <v>0.04</v>
      </c>
      <c r="E22" s="164">
        <v>0</v>
      </c>
      <c r="F22" s="112">
        <v>0</v>
      </c>
      <c r="G22" s="170">
        <v>0</v>
      </c>
      <c r="H22" s="164">
        <v>0</v>
      </c>
      <c r="I22" s="112">
        <v>0</v>
      </c>
      <c r="J22" s="170">
        <v>0</v>
      </c>
      <c r="K22" s="164">
        <v>1052100</v>
      </c>
      <c r="L22" s="112">
        <v>43400</v>
      </c>
      <c r="M22" s="127">
        <v>0.04</v>
      </c>
      <c r="N22" s="112">
        <v>976150</v>
      </c>
      <c r="O22" s="173">
        <f t="shared" si="0"/>
        <v>0.9278110445775116</v>
      </c>
      <c r="P22" s="108">
        <f>Volume!K22</f>
        <v>701.75</v>
      </c>
      <c r="Q22" s="69">
        <f>Volume!J22</f>
        <v>683.45</v>
      </c>
      <c r="R22" s="237">
        <f t="shared" si="1"/>
        <v>71.9057745</v>
      </c>
      <c r="S22" s="103">
        <f t="shared" si="2"/>
        <v>66.71497175</v>
      </c>
      <c r="T22" s="109">
        <f t="shared" si="3"/>
        <v>1008700</v>
      </c>
      <c r="U22" s="103">
        <f t="shared" si="4"/>
        <v>4.302567661346287</v>
      </c>
      <c r="V22" s="103">
        <f t="shared" si="5"/>
        <v>71.9057745</v>
      </c>
      <c r="W22" s="103">
        <f t="shared" si="6"/>
        <v>0</v>
      </c>
      <c r="X22" s="103">
        <f t="shared" si="7"/>
        <v>0</v>
      </c>
      <c r="Y22" s="103">
        <f t="shared" si="8"/>
        <v>70.7855225</v>
      </c>
      <c r="Z22" s="237">
        <f t="shared" si="9"/>
        <v>1.1202520000000078</v>
      </c>
      <c r="AA22" s="78"/>
      <c r="AB22" s="77"/>
    </row>
    <row r="23" spans="1:28" s="58" customFormat="1" ht="15">
      <c r="A23" s="193" t="s">
        <v>193</v>
      </c>
      <c r="B23" s="164">
        <v>2232200</v>
      </c>
      <c r="C23" s="162">
        <v>100000</v>
      </c>
      <c r="D23" s="170">
        <v>0.05</v>
      </c>
      <c r="E23" s="164">
        <v>206600</v>
      </c>
      <c r="F23" s="112">
        <v>4100</v>
      </c>
      <c r="G23" s="170">
        <v>0.02</v>
      </c>
      <c r="H23" s="164">
        <v>5200</v>
      </c>
      <c r="I23" s="112">
        <v>400</v>
      </c>
      <c r="J23" s="170">
        <v>0.08</v>
      </c>
      <c r="K23" s="164">
        <v>2444000</v>
      </c>
      <c r="L23" s="112">
        <v>104500</v>
      </c>
      <c r="M23" s="127">
        <v>0.04</v>
      </c>
      <c r="N23" s="112">
        <v>1662100</v>
      </c>
      <c r="O23" s="173">
        <f t="shared" si="0"/>
        <v>0.6800736497545008</v>
      </c>
      <c r="P23" s="108">
        <f>Volume!K23</f>
        <v>2184.35</v>
      </c>
      <c r="Q23" s="69">
        <f>Volume!J23</f>
        <v>2169.65</v>
      </c>
      <c r="R23" s="237">
        <f t="shared" si="1"/>
        <v>530.26246</v>
      </c>
      <c r="S23" s="103">
        <f t="shared" si="2"/>
        <v>360.6175265</v>
      </c>
      <c r="T23" s="109">
        <f t="shared" si="3"/>
        <v>2339500</v>
      </c>
      <c r="U23" s="103">
        <f t="shared" si="4"/>
        <v>4.466766403077581</v>
      </c>
      <c r="V23" s="103">
        <f t="shared" si="5"/>
        <v>484.309273</v>
      </c>
      <c r="W23" s="103">
        <f t="shared" si="6"/>
        <v>44.824969</v>
      </c>
      <c r="X23" s="103">
        <f t="shared" si="7"/>
        <v>1.128218</v>
      </c>
      <c r="Y23" s="103">
        <f t="shared" si="8"/>
        <v>511.0286825</v>
      </c>
      <c r="Z23" s="237">
        <f t="shared" si="9"/>
        <v>19.23377750000003</v>
      </c>
      <c r="AA23" s="78"/>
      <c r="AB23" s="77"/>
    </row>
    <row r="24" spans="1:28" s="58" customFormat="1" ht="15">
      <c r="A24" s="193" t="s">
        <v>281</v>
      </c>
      <c r="B24" s="164">
        <v>6450500</v>
      </c>
      <c r="C24" s="162">
        <v>324900</v>
      </c>
      <c r="D24" s="170">
        <v>0.05</v>
      </c>
      <c r="E24" s="164">
        <v>687800</v>
      </c>
      <c r="F24" s="112">
        <v>9500</v>
      </c>
      <c r="G24" s="170">
        <v>0.01</v>
      </c>
      <c r="H24" s="164">
        <v>108300</v>
      </c>
      <c r="I24" s="112">
        <v>0</v>
      </c>
      <c r="J24" s="170">
        <v>0</v>
      </c>
      <c r="K24" s="164">
        <v>7246600</v>
      </c>
      <c r="L24" s="112">
        <v>334400</v>
      </c>
      <c r="M24" s="127">
        <v>0.05</v>
      </c>
      <c r="N24" s="112">
        <v>6541700</v>
      </c>
      <c r="O24" s="173">
        <f t="shared" si="0"/>
        <v>0.9027267960146828</v>
      </c>
      <c r="P24" s="108">
        <f>Volume!K24</f>
        <v>175.65</v>
      </c>
      <c r="Q24" s="69">
        <f>Volume!J24</f>
        <v>175</v>
      </c>
      <c r="R24" s="237">
        <f t="shared" si="1"/>
        <v>126.8155</v>
      </c>
      <c r="S24" s="103">
        <f t="shared" si="2"/>
        <v>114.47975</v>
      </c>
      <c r="T24" s="109">
        <f t="shared" si="3"/>
        <v>6912200</v>
      </c>
      <c r="U24" s="103">
        <f t="shared" si="4"/>
        <v>4.837822979659153</v>
      </c>
      <c r="V24" s="103">
        <f t="shared" si="5"/>
        <v>112.88375</v>
      </c>
      <c r="W24" s="103">
        <f t="shared" si="6"/>
        <v>12.0365</v>
      </c>
      <c r="X24" s="103">
        <f t="shared" si="7"/>
        <v>1.89525</v>
      </c>
      <c r="Y24" s="103">
        <f t="shared" si="8"/>
        <v>121.412793</v>
      </c>
      <c r="Z24" s="237">
        <f t="shared" si="9"/>
        <v>5.402707000000007</v>
      </c>
      <c r="AA24" s="78"/>
      <c r="AB24" s="77"/>
    </row>
    <row r="25" spans="1:28" s="8" customFormat="1" ht="15">
      <c r="A25" s="193" t="s">
        <v>282</v>
      </c>
      <c r="B25" s="164">
        <v>8400000</v>
      </c>
      <c r="C25" s="162">
        <v>-43200</v>
      </c>
      <c r="D25" s="170">
        <v>-0.01</v>
      </c>
      <c r="E25" s="164">
        <v>1785600</v>
      </c>
      <c r="F25" s="112">
        <v>38400</v>
      </c>
      <c r="G25" s="170">
        <v>0.02</v>
      </c>
      <c r="H25" s="164">
        <v>720000</v>
      </c>
      <c r="I25" s="112">
        <v>0</v>
      </c>
      <c r="J25" s="170">
        <v>0</v>
      </c>
      <c r="K25" s="164">
        <v>10905600</v>
      </c>
      <c r="L25" s="112">
        <v>-4800</v>
      </c>
      <c r="M25" s="127">
        <v>0</v>
      </c>
      <c r="N25" s="112">
        <v>9811200</v>
      </c>
      <c r="O25" s="173">
        <f t="shared" si="0"/>
        <v>0.8996478873239436</v>
      </c>
      <c r="P25" s="108">
        <f>Volume!K25</f>
        <v>76.45</v>
      </c>
      <c r="Q25" s="69">
        <f>Volume!J25</f>
        <v>76.4</v>
      </c>
      <c r="R25" s="237">
        <f t="shared" si="1"/>
        <v>83.31878400000001</v>
      </c>
      <c r="S25" s="103">
        <f t="shared" si="2"/>
        <v>74.957568</v>
      </c>
      <c r="T25" s="109">
        <f t="shared" si="3"/>
        <v>10910400</v>
      </c>
      <c r="U25" s="103">
        <f t="shared" si="4"/>
        <v>-0.04399472063352398</v>
      </c>
      <c r="V25" s="103">
        <f t="shared" si="5"/>
        <v>64.176</v>
      </c>
      <c r="W25" s="103">
        <f t="shared" si="6"/>
        <v>13.641984</v>
      </c>
      <c r="X25" s="103">
        <f t="shared" si="7"/>
        <v>5.500800000000001</v>
      </c>
      <c r="Y25" s="103">
        <f t="shared" si="8"/>
        <v>83.410008</v>
      </c>
      <c r="Z25" s="237">
        <f t="shared" si="9"/>
        <v>-0.09122399999999686</v>
      </c>
      <c r="AA25"/>
      <c r="AB25" s="77"/>
    </row>
    <row r="26" spans="1:28" s="8" customFormat="1" ht="15">
      <c r="A26" s="193" t="s">
        <v>76</v>
      </c>
      <c r="B26" s="164">
        <v>6459600</v>
      </c>
      <c r="C26" s="162">
        <v>137200</v>
      </c>
      <c r="D26" s="170">
        <v>0.02</v>
      </c>
      <c r="E26" s="164">
        <v>74200</v>
      </c>
      <c r="F26" s="112">
        <v>5600</v>
      </c>
      <c r="G26" s="170">
        <v>0.08</v>
      </c>
      <c r="H26" s="164">
        <v>26600</v>
      </c>
      <c r="I26" s="112">
        <v>0</v>
      </c>
      <c r="J26" s="170">
        <v>0</v>
      </c>
      <c r="K26" s="164">
        <v>6560400</v>
      </c>
      <c r="L26" s="112">
        <v>142800</v>
      </c>
      <c r="M26" s="127">
        <v>0.02</v>
      </c>
      <c r="N26" s="112">
        <v>5888400</v>
      </c>
      <c r="O26" s="173">
        <f t="shared" si="0"/>
        <v>0.8975672215108835</v>
      </c>
      <c r="P26" s="108">
        <f>Volume!K26</f>
        <v>272.7</v>
      </c>
      <c r="Q26" s="69">
        <f>Volume!J26</f>
        <v>269.15</v>
      </c>
      <c r="R26" s="237">
        <f t="shared" si="1"/>
        <v>176.573166</v>
      </c>
      <c r="S26" s="103">
        <f t="shared" si="2"/>
        <v>158.48628599999998</v>
      </c>
      <c r="T26" s="109">
        <f t="shared" si="3"/>
        <v>6417600</v>
      </c>
      <c r="U26" s="103">
        <f t="shared" si="4"/>
        <v>2.225130890052356</v>
      </c>
      <c r="V26" s="103">
        <f t="shared" si="5"/>
        <v>173.860134</v>
      </c>
      <c r="W26" s="103">
        <f t="shared" si="6"/>
        <v>1.997093</v>
      </c>
      <c r="X26" s="103">
        <f t="shared" si="7"/>
        <v>0.7159389999999999</v>
      </c>
      <c r="Y26" s="103">
        <f t="shared" si="8"/>
        <v>175.007952</v>
      </c>
      <c r="Z26" s="237">
        <f t="shared" si="9"/>
        <v>1.5652139999999974</v>
      </c>
      <c r="AA26"/>
      <c r="AB26" s="77"/>
    </row>
    <row r="27" spans="1:28" s="58" customFormat="1" ht="15">
      <c r="A27" s="193" t="s">
        <v>77</v>
      </c>
      <c r="B27" s="164">
        <v>4390900</v>
      </c>
      <c r="C27" s="162">
        <v>-172900</v>
      </c>
      <c r="D27" s="170">
        <v>-0.04</v>
      </c>
      <c r="E27" s="164">
        <v>589000</v>
      </c>
      <c r="F27" s="112">
        <v>3800</v>
      </c>
      <c r="G27" s="170">
        <v>0.01</v>
      </c>
      <c r="H27" s="164">
        <v>286900</v>
      </c>
      <c r="I27" s="112">
        <v>9500</v>
      </c>
      <c r="J27" s="170">
        <v>0.03</v>
      </c>
      <c r="K27" s="164">
        <v>5266800</v>
      </c>
      <c r="L27" s="112">
        <v>-159600</v>
      </c>
      <c r="M27" s="127">
        <v>-0.03</v>
      </c>
      <c r="N27" s="112">
        <v>4898200</v>
      </c>
      <c r="O27" s="173">
        <f t="shared" si="0"/>
        <v>0.93001443001443</v>
      </c>
      <c r="P27" s="108">
        <f>Volume!K27</f>
        <v>213.35</v>
      </c>
      <c r="Q27" s="69">
        <f>Volume!J27</f>
        <v>211.75</v>
      </c>
      <c r="R27" s="237">
        <f t="shared" si="1"/>
        <v>111.52449</v>
      </c>
      <c r="S27" s="103">
        <f t="shared" si="2"/>
        <v>103.719385</v>
      </c>
      <c r="T27" s="109">
        <f t="shared" si="3"/>
        <v>5426400</v>
      </c>
      <c r="U27" s="103">
        <f t="shared" si="4"/>
        <v>-2.941176470588235</v>
      </c>
      <c r="V27" s="103">
        <f t="shared" si="5"/>
        <v>92.9773075</v>
      </c>
      <c r="W27" s="103">
        <f t="shared" si="6"/>
        <v>12.472075</v>
      </c>
      <c r="X27" s="103">
        <f t="shared" si="7"/>
        <v>6.0751075</v>
      </c>
      <c r="Y27" s="103">
        <f t="shared" si="8"/>
        <v>115.772244</v>
      </c>
      <c r="Z27" s="237">
        <f t="shared" si="9"/>
        <v>-4.2477540000000005</v>
      </c>
      <c r="AA27"/>
      <c r="AB27" s="77"/>
    </row>
    <row r="28" spans="1:28" s="7" customFormat="1" ht="15">
      <c r="A28" s="193" t="s">
        <v>283</v>
      </c>
      <c r="B28" s="283">
        <v>1620150</v>
      </c>
      <c r="C28" s="163">
        <v>-53550</v>
      </c>
      <c r="D28" s="171">
        <v>-0.03</v>
      </c>
      <c r="E28" s="172">
        <v>12600</v>
      </c>
      <c r="F28" s="167">
        <v>1050</v>
      </c>
      <c r="G28" s="171">
        <v>0.09</v>
      </c>
      <c r="H28" s="165">
        <v>48300</v>
      </c>
      <c r="I28" s="168">
        <v>0</v>
      </c>
      <c r="J28" s="171">
        <v>0</v>
      </c>
      <c r="K28" s="164">
        <v>1681050</v>
      </c>
      <c r="L28" s="112">
        <v>-52500</v>
      </c>
      <c r="M28" s="352">
        <v>-0.03</v>
      </c>
      <c r="N28" s="112">
        <v>1482600</v>
      </c>
      <c r="O28" s="173">
        <f t="shared" si="0"/>
        <v>0.8819487820112429</v>
      </c>
      <c r="P28" s="108">
        <f>Volume!K28</f>
        <v>178.9</v>
      </c>
      <c r="Q28" s="69">
        <f>Volume!J28</f>
        <v>175.4</v>
      </c>
      <c r="R28" s="237">
        <f t="shared" si="1"/>
        <v>29.485617</v>
      </c>
      <c r="S28" s="103">
        <f t="shared" si="2"/>
        <v>26.004804</v>
      </c>
      <c r="T28" s="109">
        <f t="shared" si="3"/>
        <v>1733550</v>
      </c>
      <c r="U28" s="103">
        <f t="shared" si="4"/>
        <v>-3.0284675953967293</v>
      </c>
      <c r="V28" s="103">
        <f t="shared" si="5"/>
        <v>28.417431</v>
      </c>
      <c r="W28" s="103">
        <f t="shared" si="6"/>
        <v>0.221004</v>
      </c>
      <c r="X28" s="103">
        <f t="shared" si="7"/>
        <v>0.847182</v>
      </c>
      <c r="Y28" s="103">
        <f t="shared" si="8"/>
        <v>31.0132095</v>
      </c>
      <c r="Z28" s="237">
        <f t="shared" si="9"/>
        <v>-1.5275924999999972</v>
      </c>
      <c r="AB28" s="77"/>
    </row>
    <row r="29" spans="1:28" s="7" customFormat="1" ht="15">
      <c r="A29" s="193" t="s">
        <v>34</v>
      </c>
      <c r="B29" s="283">
        <v>829400</v>
      </c>
      <c r="C29" s="163">
        <v>-22275</v>
      </c>
      <c r="D29" s="171">
        <v>-0.03</v>
      </c>
      <c r="E29" s="172">
        <v>1100</v>
      </c>
      <c r="F29" s="167">
        <v>0</v>
      </c>
      <c r="G29" s="171">
        <v>0</v>
      </c>
      <c r="H29" s="165">
        <v>0</v>
      </c>
      <c r="I29" s="168">
        <v>0</v>
      </c>
      <c r="J29" s="171">
        <v>0</v>
      </c>
      <c r="K29" s="164">
        <v>830500</v>
      </c>
      <c r="L29" s="112">
        <v>-22275</v>
      </c>
      <c r="M29" s="352">
        <v>-0.03</v>
      </c>
      <c r="N29" s="112">
        <v>809050</v>
      </c>
      <c r="O29" s="173">
        <f t="shared" si="0"/>
        <v>0.9741721854304636</v>
      </c>
      <c r="P29" s="108">
        <f>Volume!K29</f>
        <v>1707.7</v>
      </c>
      <c r="Q29" s="69">
        <f>Volume!J29</f>
        <v>1697.6</v>
      </c>
      <c r="R29" s="237">
        <f t="shared" si="1"/>
        <v>140.98568</v>
      </c>
      <c r="S29" s="103">
        <f t="shared" si="2"/>
        <v>137.344328</v>
      </c>
      <c r="T29" s="109">
        <f t="shared" si="3"/>
        <v>852775</v>
      </c>
      <c r="U29" s="103">
        <f t="shared" si="4"/>
        <v>-2.6120606256046437</v>
      </c>
      <c r="V29" s="103">
        <f t="shared" si="5"/>
        <v>140.798944</v>
      </c>
      <c r="W29" s="103">
        <f t="shared" si="6"/>
        <v>0.186736</v>
      </c>
      <c r="X29" s="103">
        <f t="shared" si="7"/>
        <v>0</v>
      </c>
      <c r="Y29" s="103">
        <f t="shared" si="8"/>
        <v>145.62838675</v>
      </c>
      <c r="Z29" s="237">
        <f t="shared" si="9"/>
        <v>-4.642706750000002</v>
      </c>
      <c r="AB29" s="77"/>
    </row>
    <row r="30" spans="1:28" s="58" customFormat="1" ht="15">
      <c r="A30" s="193" t="s">
        <v>284</v>
      </c>
      <c r="B30" s="164">
        <v>596750</v>
      </c>
      <c r="C30" s="162">
        <v>-7000</v>
      </c>
      <c r="D30" s="170">
        <v>-0.01</v>
      </c>
      <c r="E30" s="164">
        <v>2250</v>
      </c>
      <c r="F30" s="112">
        <v>0</v>
      </c>
      <c r="G30" s="170">
        <v>0</v>
      </c>
      <c r="H30" s="164">
        <v>250</v>
      </c>
      <c r="I30" s="112">
        <v>0</v>
      </c>
      <c r="J30" s="170">
        <v>0</v>
      </c>
      <c r="K30" s="164">
        <v>599250</v>
      </c>
      <c r="L30" s="112">
        <v>-7000</v>
      </c>
      <c r="M30" s="127">
        <v>-0.01</v>
      </c>
      <c r="N30" s="112">
        <v>547750</v>
      </c>
      <c r="O30" s="173">
        <f t="shared" si="0"/>
        <v>0.9140592407175636</v>
      </c>
      <c r="P30" s="108">
        <f>Volume!K30</f>
        <v>1029.35</v>
      </c>
      <c r="Q30" s="69">
        <f>Volume!J30</f>
        <v>1025.75</v>
      </c>
      <c r="R30" s="237">
        <f t="shared" si="1"/>
        <v>61.46806875</v>
      </c>
      <c r="S30" s="103">
        <f t="shared" si="2"/>
        <v>56.18545625</v>
      </c>
      <c r="T30" s="109">
        <f t="shared" si="3"/>
        <v>606250</v>
      </c>
      <c r="U30" s="103">
        <f t="shared" si="4"/>
        <v>-1.1546391752577319</v>
      </c>
      <c r="V30" s="103">
        <f t="shared" si="5"/>
        <v>61.21163125</v>
      </c>
      <c r="W30" s="103">
        <f t="shared" si="6"/>
        <v>0.23079375</v>
      </c>
      <c r="X30" s="103">
        <f t="shared" si="7"/>
        <v>0.02564375</v>
      </c>
      <c r="Y30" s="103">
        <f t="shared" si="8"/>
        <v>62.40434375</v>
      </c>
      <c r="Z30" s="237">
        <f t="shared" si="9"/>
        <v>-0.936275000000002</v>
      </c>
      <c r="AA30" s="78"/>
      <c r="AB30" s="77"/>
    </row>
    <row r="31" spans="1:28" s="58" customFormat="1" ht="15">
      <c r="A31" s="193" t="s">
        <v>137</v>
      </c>
      <c r="B31" s="164">
        <v>7510000</v>
      </c>
      <c r="C31" s="162">
        <v>409000</v>
      </c>
      <c r="D31" s="170">
        <v>0.06</v>
      </c>
      <c r="E31" s="164">
        <v>61000</v>
      </c>
      <c r="F31" s="112">
        <v>-1000</v>
      </c>
      <c r="G31" s="170">
        <v>-0.02</v>
      </c>
      <c r="H31" s="164">
        <v>4000</v>
      </c>
      <c r="I31" s="112">
        <v>-2000</v>
      </c>
      <c r="J31" s="170">
        <v>-0.33</v>
      </c>
      <c r="K31" s="164">
        <v>7575000</v>
      </c>
      <c r="L31" s="112">
        <v>406000</v>
      </c>
      <c r="M31" s="127">
        <v>0.06</v>
      </c>
      <c r="N31" s="112">
        <v>5493000</v>
      </c>
      <c r="O31" s="173">
        <f t="shared" si="0"/>
        <v>0.7251485148514851</v>
      </c>
      <c r="P31" s="108">
        <f>Volume!K31</f>
        <v>328.35</v>
      </c>
      <c r="Q31" s="69">
        <f>Volume!J31</f>
        <v>321.55</v>
      </c>
      <c r="R31" s="237">
        <f t="shared" si="1"/>
        <v>243.574125</v>
      </c>
      <c r="S31" s="103">
        <f t="shared" si="2"/>
        <v>176.627415</v>
      </c>
      <c r="T31" s="109">
        <f t="shared" si="3"/>
        <v>7169000</v>
      </c>
      <c r="U31" s="103">
        <f t="shared" si="4"/>
        <v>5.663272422932068</v>
      </c>
      <c r="V31" s="103">
        <f t="shared" si="5"/>
        <v>241.48405</v>
      </c>
      <c r="W31" s="103">
        <f t="shared" si="6"/>
        <v>1.961455</v>
      </c>
      <c r="X31" s="103">
        <f t="shared" si="7"/>
        <v>0.12862</v>
      </c>
      <c r="Y31" s="103">
        <f t="shared" si="8"/>
        <v>235.394115</v>
      </c>
      <c r="Z31" s="237">
        <f t="shared" si="9"/>
        <v>8.18001000000001</v>
      </c>
      <c r="AA31" s="78"/>
      <c r="AB31" s="77"/>
    </row>
    <row r="32" spans="1:28" s="7" customFormat="1" ht="15">
      <c r="A32" s="193" t="s">
        <v>232</v>
      </c>
      <c r="B32" s="164">
        <v>8624500</v>
      </c>
      <c r="C32" s="162">
        <v>179000</v>
      </c>
      <c r="D32" s="170">
        <v>0.02</v>
      </c>
      <c r="E32" s="164">
        <v>358000</v>
      </c>
      <c r="F32" s="112">
        <v>12000</v>
      </c>
      <c r="G32" s="170">
        <v>0.03</v>
      </c>
      <c r="H32" s="164">
        <v>85000</v>
      </c>
      <c r="I32" s="112">
        <v>500</v>
      </c>
      <c r="J32" s="170">
        <v>0.01</v>
      </c>
      <c r="K32" s="164">
        <v>9067500</v>
      </c>
      <c r="L32" s="112">
        <v>191500</v>
      </c>
      <c r="M32" s="127">
        <v>0.02</v>
      </c>
      <c r="N32" s="112">
        <v>8421500</v>
      </c>
      <c r="O32" s="173">
        <f t="shared" si="0"/>
        <v>0.9287565481113869</v>
      </c>
      <c r="P32" s="108">
        <f>Volume!K32</f>
        <v>850.2</v>
      </c>
      <c r="Q32" s="69">
        <f>Volume!J32</f>
        <v>837</v>
      </c>
      <c r="R32" s="237">
        <f t="shared" si="1"/>
        <v>758.94975</v>
      </c>
      <c r="S32" s="103">
        <f t="shared" si="2"/>
        <v>704.87955</v>
      </c>
      <c r="T32" s="109">
        <f t="shared" si="3"/>
        <v>8876000</v>
      </c>
      <c r="U32" s="103">
        <f t="shared" si="4"/>
        <v>2.1575033799008563</v>
      </c>
      <c r="V32" s="103">
        <f t="shared" si="5"/>
        <v>721.87065</v>
      </c>
      <c r="W32" s="103">
        <f t="shared" si="6"/>
        <v>29.9646</v>
      </c>
      <c r="X32" s="103">
        <f t="shared" si="7"/>
        <v>7.1145</v>
      </c>
      <c r="Y32" s="103">
        <f t="shared" si="8"/>
        <v>754.63752</v>
      </c>
      <c r="Z32" s="237">
        <f t="shared" si="9"/>
        <v>4.31223</v>
      </c>
      <c r="AB32" s="77"/>
    </row>
    <row r="33" spans="1:28" s="7" customFormat="1" ht="15">
      <c r="A33" s="193" t="s">
        <v>1</v>
      </c>
      <c r="B33" s="283">
        <v>1483200</v>
      </c>
      <c r="C33" s="163">
        <v>74700</v>
      </c>
      <c r="D33" s="171">
        <v>0.05</v>
      </c>
      <c r="E33" s="172">
        <v>43050</v>
      </c>
      <c r="F33" s="167">
        <v>1200</v>
      </c>
      <c r="G33" s="171">
        <v>0.03</v>
      </c>
      <c r="H33" s="165">
        <v>6150</v>
      </c>
      <c r="I33" s="168">
        <v>150</v>
      </c>
      <c r="J33" s="171">
        <v>0.03</v>
      </c>
      <c r="K33" s="164">
        <v>1532400</v>
      </c>
      <c r="L33" s="112">
        <v>76050</v>
      </c>
      <c r="M33" s="352">
        <v>0.05</v>
      </c>
      <c r="N33" s="112">
        <v>1288350</v>
      </c>
      <c r="O33" s="173">
        <f t="shared" si="0"/>
        <v>0.8407400156617071</v>
      </c>
      <c r="P33" s="108">
        <f>Volume!K33</f>
        <v>2713.25</v>
      </c>
      <c r="Q33" s="69">
        <f>Volume!J33</f>
        <v>2709.8</v>
      </c>
      <c r="R33" s="237">
        <f t="shared" si="1"/>
        <v>415.24975200000006</v>
      </c>
      <c r="S33" s="103">
        <f t="shared" si="2"/>
        <v>349.117083</v>
      </c>
      <c r="T33" s="109">
        <f t="shared" si="3"/>
        <v>1456350</v>
      </c>
      <c r="U33" s="103">
        <f t="shared" si="4"/>
        <v>5.221959007106808</v>
      </c>
      <c r="V33" s="103">
        <f t="shared" si="5"/>
        <v>401.91753600000004</v>
      </c>
      <c r="W33" s="103">
        <f t="shared" si="6"/>
        <v>11.665689000000002</v>
      </c>
      <c r="X33" s="103">
        <f t="shared" si="7"/>
        <v>1.666527</v>
      </c>
      <c r="Y33" s="103">
        <f t="shared" si="8"/>
        <v>395.14416375</v>
      </c>
      <c r="Z33" s="237">
        <f t="shared" si="9"/>
        <v>20.10558825000004</v>
      </c>
      <c r="AB33" s="77"/>
    </row>
    <row r="34" spans="1:28" s="7" customFormat="1" ht="15">
      <c r="A34" s="193" t="s">
        <v>158</v>
      </c>
      <c r="B34" s="283">
        <v>2449100</v>
      </c>
      <c r="C34" s="163">
        <v>150100</v>
      </c>
      <c r="D34" s="171">
        <v>0.07</v>
      </c>
      <c r="E34" s="172">
        <v>146300</v>
      </c>
      <c r="F34" s="167">
        <v>19000</v>
      </c>
      <c r="G34" s="171">
        <v>0.15</v>
      </c>
      <c r="H34" s="165">
        <v>55100</v>
      </c>
      <c r="I34" s="168">
        <v>0</v>
      </c>
      <c r="J34" s="171">
        <v>0</v>
      </c>
      <c r="K34" s="164">
        <v>2650500</v>
      </c>
      <c r="L34" s="112">
        <v>169100</v>
      </c>
      <c r="M34" s="352">
        <v>0.07</v>
      </c>
      <c r="N34" s="112">
        <v>2304700</v>
      </c>
      <c r="O34" s="173">
        <f t="shared" si="0"/>
        <v>0.8695340501792115</v>
      </c>
      <c r="P34" s="108">
        <f>Volume!K34</f>
        <v>116.05</v>
      </c>
      <c r="Q34" s="69">
        <f>Volume!J34</f>
        <v>117.3</v>
      </c>
      <c r="R34" s="237">
        <f t="shared" si="1"/>
        <v>31.090365</v>
      </c>
      <c r="S34" s="103">
        <f t="shared" si="2"/>
        <v>27.034131</v>
      </c>
      <c r="T34" s="109">
        <f t="shared" si="3"/>
        <v>2481400</v>
      </c>
      <c r="U34" s="103">
        <f t="shared" si="4"/>
        <v>6.8147013782542105</v>
      </c>
      <c r="V34" s="103">
        <f t="shared" si="5"/>
        <v>28.727943</v>
      </c>
      <c r="W34" s="103">
        <f t="shared" si="6"/>
        <v>1.716099</v>
      </c>
      <c r="X34" s="103">
        <f t="shared" si="7"/>
        <v>0.646323</v>
      </c>
      <c r="Y34" s="103">
        <f t="shared" si="8"/>
        <v>28.796647</v>
      </c>
      <c r="Z34" s="237">
        <f t="shared" si="9"/>
        <v>2.2937179999999984</v>
      </c>
      <c r="AB34" s="77"/>
    </row>
    <row r="35" spans="1:28" s="7" customFormat="1" ht="15">
      <c r="A35" s="193" t="s">
        <v>414</v>
      </c>
      <c r="B35" s="283">
        <v>9246600</v>
      </c>
      <c r="C35" s="163">
        <v>391050</v>
      </c>
      <c r="D35" s="171">
        <v>0.04</v>
      </c>
      <c r="E35" s="172">
        <v>128700</v>
      </c>
      <c r="F35" s="167">
        <v>4950</v>
      </c>
      <c r="G35" s="171">
        <v>0.04</v>
      </c>
      <c r="H35" s="165">
        <v>4950</v>
      </c>
      <c r="I35" s="168">
        <v>0</v>
      </c>
      <c r="J35" s="171">
        <v>0</v>
      </c>
      <c r="K35" s="164">
        <v>9380250</v>
      </c>
      <c r="L35" s="112">
        <v>396000</v>
      </c>
      <c r="M35" s="352">
        <v>0.04</v>
      </c>
      <c r="N35" s="112">
        <v>8088300</v>
      </c>
      <c r="O35" s="173">
        <f t="shared" si="0"/>
        <v>0.8622691292875989</v>
      </c>
      <c r="P35" s="108">
        <f>Volume!K35</f>
        <v>42.6</v>
      </c>
      <c r="Q35" s="69">
        <f>Volume!J35</f>
        <v>41.6</v>
      </c>
      <c r="R35" s="237">
        <f t="shared" si="1"/>
        <v>39.02184</v>
      </c>
      <c r="S35" s="103">
        <f t="shared" si="2"/>
        <v>33.647328</v>
      </c>
      <c r="T35" s="109">
        <f t="shared" si="3"/>
        <v>8984250</v>
      </c>
      <c r="U35" s="103">
        <f t="shared" si="4"/>
        <v>4.40771349862259</v>
      </c>
      <c r="V35" s="103">
        <f t="shared" si="5"/>
        <v>38.465856</v>
      </c>
      <c r="W35" s="103">
        <f t="shared" si="6"/>
        <v>0.535392</v>
      </c>
      <c r="X35" s="103">
        <f t="shared" si="7"/>
        <v>0.020592</v>
      </c>
      <c r="Y35" s="103">
        <f t="shared" si="8"/>
        <v>38.272905</v>
      </c>
      <c r="Z35" s="237">
        <f t="shared" si="9"/>
        <v>0.7489349999999959</v>
      </c>
      <c r="AB35" s="77"/>
    </row>
    <row r="36" spans="1:28" s="7" customFormat="1" ht="15">
      <c r="A36" s="193" t="s">
        <v>415</v>
      </c>
      <c r="B36" s="283">
        <v>617100</v>
      </c>
      <c r="C36" s="163">
        <v>14450</v>
      </c>
      <c r="D36" s="171">
        <v>0.02</v>
      </c>
      <c r="E36" s="172">
        <v>0</v>
      </c>
      <c r="F36" s="167">
        <v>0</v>
      </c>
      <c r="G36" s="171">
        <v>0</v>
      </c>
      <c r="H36" s="165">
        <v>0</v>
      </c>
      <c r="I36" s="168">
        <v>0</v>
      </c>
      <c r="J36" s="171">
        <v>0</v>
      </c>
      <c r="K36" s="164">
        <v>617100</v>
      </c>
      <c r="L36" s="112">
        <v>14450</v>
      </c>
      <c r="M36" s="352">
        <v>0.02</v>
      </c>
      <c r="N36" s="112">
        <v>583100</v>
      </c>
      <c r="O36" s="173">
        <f t="shared" si="0"/>
        <v>0.9449035812672176</v>
      </c>
      <c r="P36" s="108">
        <f>Volume!K36</f>
        <v>246.4</v>
      </c>
      <c r="Q36" s="69">
        <f>Volume!J36</f>
        <v>238.05</v>
      </c>
      <c r="R36" s="237">
        <f t="shared" si="1"/>
        <v>14.6900655</v>
      </c>
      <c r="S36" s="103">
        <f t="shared" si="2"/>
        <v>13.8806955</v>
      </c>
      <c r="T36" s="109">
        <f t="shared" si="3"/>
        <v>602650</v>
      </c>
      <c r="U36" s="103">
        <f t="shared" si="4"/>
        <v>2.3977433004231314</v>
      </c>
      <c r="V36" s="103">
        <f t="shared" si="5"/>
        <v>14.6900655</v>
      </c>
      <c r="W36" s="103">
        <f t="shared" si="6"/>
        <v>0</v>
      </c>
      <c r="X36" s="103">
        <f t="shared" si="7"/>
        <v>0</v>
      </c>
      <c r="Y36" s="103">
        <f t="shared" si="8"/>
        <v>14.849296</v>
      </c>
      <c r="Z36" s="237">
        <f t="shared" si="9"/>
        <v>-0.15923050000000138</v>
      </c>
      <c r="AB36" s="77"/>
    </row>
    <row r="37" spans="1:28" s="58" customFormat="1" ht="15">
      <c r="A37" s="193" t="s">
        <v>285</v>
      </c>
      <c r="B37" s="164">
        <v>708300</v>
      </c>
      <c r="C37" s="162">
        <v>1500</v>
      </c>
      <c r="D37" s="170">
        <v>0</v>
      </c>
      <c r="E37" s="164">
        <v>0</v>
      </c>
      <c r="F37" s="112">
        <v>0</v>
      </c>
      <c r="G37" s="170">
        <v>0</v>
      </c>
      <c r="H37" s="164">
        <v>0</v>
      </c>
      <c r="I37" s="112">
        <v>0</v>
      </c>
      <c r="J37" s="170">
        <v>0</v>
      </c>
      <c r="K37" s="164">
        <v>708300</v>
      </c>
      <c r="L37" s="112">
        <v>1500</v>
      </c>
      <c r="M37" s="127">
        <v>0</v>
      </c>
      <c r="N37" s="112">
        <v>659700</v>
      </c>
      <c r="O37" s="173">
        <f t="shared" si="0"/>
        <v>0.9313850063532402</v>
      </c>
      <c r="P37" s="108">
        <f>Volume!K37</f>
        <v>580.6</v>
      </c>
      <c r="Q37" s="69">
        <f>Volume!J37</f>
        <v>564.65</v>
      </c>
      <c r="R37" s="237">
        <f t="shared" si="1"/>
        <v>39.9941595</v>
      </c>
      <c r="S37" s="103">
        <f t="shared" si="2"/>
        <v>37.2499605</v>
      </c>
      <c r="T37" s="109">
        <f t="shared" si="3"/>
        <v>706800</v>
      </c>
      <c r="U37" s="103">
        <f t="shared" si="4"/>
        <v>0.21222410865874364</v>
      </c>
      <c r="V37" s="103">
        <f t="shared" si="5"/>
        <v>39.9941595</v>
      </c>
      <c r="W37" s="103">
        <f t="shared" si="6"/>
        <v>0</v>
      </c>
      <c r="X37" s="103">
        <f t="shared" si="7"/>
        <v>0</v>
      </c>
      <c r="Y37" s="103">
        <f t="shared" si="8"/>
        <v>41.036808</v>
      </c>
      <c r="Z37" s="237">
        <f t="shared" si="9"/>
        <v>-1.0426484999999985</v>
      </c>
      <c r="AA37" s="78"/>
      <c r="AB37" s="77"/>
    </row>
    <row r="38" spans="1:28" s="7" customFormat="1" ht="15">
      <c r="A38" s="193" t="s">
        <v>159</v>
      </c>
      <c r="B38" s="164">
        <v>3348000</v>
      </c>
      <c r="C38" s="162">
        <v>63000</v>
      </c>
      <c r="D38" s="170">
        <v>0.02</v>
      </c>
      <c r="E38" s="164">
        <v>598500</v>
      </c>
      <c r="F38" s="112">
        <v>-9000</v>
      </c>
      <c r="G38" s="170">
        <v>-0.01</v>
      </c>
      <c r="H38" s="164">
        <v>117000</v>
      </c>
      <c r="I38" s="112">
        <v>-36000</v>
      </c>
      <c r="J38" s="170">
        <v>-0.24</v>
      </c>
      <c r="K38" s="164">
        <v>4063500</v>
      </c>
      <c r="L38" s="112">
        <v>18000</v>
      </c>
      <c r="M38" s="127">
        <v>0</v>
      </c>
      <c r="N38" s="112">
        <v>2974500</v>
      </c>
      <c r="O38" s="173">
        <f t="shared" si="0"/>
        <v>0.7320044296788483</v>
      </c>
      <c r="P38" s="108">
        <f>Volume!K38</f>
        <v>53.15</v>
      </c>
      <c r="Q38" s="69">
        <f>Volume!J38</f>
        <v>51.45</v>
      </c>
      <c r="R38" s="237">
        <f t="shared" si="1"/>
        <v>20.9067075</v>
      </c>
      <c r="S38" s="103">
        <f t="shared" si="2"/>
        <v>15.3038025</v>
      </c>
      <c r="T38" s="109">
        <f t="shared" si="3"/>
        <v>4045500</v>
      </c>
      <c r="U38" s="103">
        <f t="shared" si="4"/>
        <v>0.44493882091212456</v>
      </c>
      <c r="V38" s="103">
        <f t="shared" si="5"/>
        <v>17.22546</v>
      </c>
      <c r="W38" s="103">
        <f t="shared" si="6"/>
        <v>3.0792825</v>
      </c>
      <c r="X38" s="103">
        <f t="shared" si="7"/>
        <v>0.601965</v>
      </c>
      <c r="Y38" s="103">
        <f t="shared" si="8"/>
        <v>21.5018325</v>
      </c>
      <c r="Z38" s="237">
        <f t="shared" si="9"/>
        <v>-0.5951249999999995</v>
      </c>
      <c r="AB38" s="77"/>
    </row>
    <row r="39" spans="1:28" s="7" customFormat="1" ht="15">
      <c r="A39" s="193" t="s">
        <v>2</v>
      </c>
      <c r="B39" s="283">
        <v>2552000</v>
      </c>
      <c r="C39" s="163">
        <v>207900</v>
      </c>
      <c r="D39" s="171">
        <v>0.09</v>
      </c>
      <c r="E39" s="172">
        <v>145200</v>
      </c>
      <c r="F39" s="167">
        <v>0</v>
      </c>
      <c r="G39" s="171">
        <v>0</v>
      </c>
      <c r="H39" s="165">
        <v>27500</v>
      </c>
      <c r="I39" s="168">
        <v>1100</v>
      </c>
      <c r="J39" s="171">
        <v>0.04</v>
      </c>
      <c r="K39" s="164">
        <v>2724700</v>
      </c>
      <c r="L39" s="112">
        <v>209000</v>
      </c>
      <c r="M39" s="352">
        <v>0.08</v>
      </c>
      <c r="N39" s="112">
        <v>2576200</v>
      </c>
      <c r="O39" s="173">
        <f t="shared" si="0"/>
        <v>0.9454985870004037</v>
      </c>
      <c r="P39" s="108">
        <f>Volume!K39</f>
        <v>384.5</v>
      </c>
      <c r="Q39" s="69">
        <f>Volume!J39</f>
        <v>371.05</v>
      </c>
      <c r="R39" s="237">
        <f t="shared" si="1"/>
        <v>101.0999935</v>
      </c>
      <c r="S39" s="103">
        <f t="shared" si="2"/>
        <v>95.589901</v>
      </c>
      <c r="T39" s="109">
        <f t="shared" si="3"/>
        <v>2515700</v>
      </c>
      <c r="U39" s="103">
        <f t="shared" si="4"/>
        <v>8.307826847398339</v>
      </c>
      <c r="V39" s="103">
        <f t="shared" si="5"/>
        <v>94.69196</v>
      </c>
      <c r="W39" s="103">
        <f t="shared" si="6"/>
        <v>5.387646</v>
      </c>
      <c r="X39" s="103">
        <f t="shared" si="7"/>
        <v>1.0203875</v>
      </c>
      <c r="Y39" s="103">
        <f t="shared" si="8"/>
        <v>96.728665</v>
      </c>
      <c r="Z39" s="237">
        <f t="shared" si="9"/>
        <v>4.37132849999999</v>
      </c>
      <c r="AB39" s="77"/>
    </row>
    <row r="40" spans="1:28" s="7" customFormat="1" ht="15">
      <c r="A40" s="193" t="s">
        <v>416</v>
      </c>
      <c r="B40" s="283">
        <v>5692500</v>
      </c>
      <c r="C40" s="163">
        <v>347300</v>
      </c>
      <c r="D40" s="171">
        <v>0.06</v>
      </c>
      <c r="E40" s="172">
        <v>1150</v>
      </c>
      <c r="F40" s="167">
        <v>0</v>
      </c>
      <c r="G40" s="171">
        <v>0</v>
      </c>
      <c r="H40" s="165">
        <v>0</v>
      </c>
      <c r="I40" s="168">
        <v>0</v>
      </c>
      <c r="J40" s="171">
        <v>0</v>
      </c>
      <c r="K40" s="164">
        <v>5693650</v>
      </c>
      <c r="L40" s="112">
        <v>347300</v>
      </c>
      <c r="M40" s="352">
        <v>0.06</v>
      </c>
      <c r="N40" s="112">
        <v>4560900</v>
      </c>
      <c r="O40" s="173">
        <f t="shared" si="0"/>
        <v>0.8010502928701273</v>
      </c>
      <c r="P40" s="108">
        <f>Volume!K40</f>
        <v>242.3</v>
      </c>
      <c r="Q40" s="69">
        <f>Volume!J40</f>
        <v>245.65</v>
      </c>
      <c r="R40" s="237">
        <f t="shared" si="1"/>
        <v>139.86451225</v>
      </c>
      <c r="S40" s="103">
        <f t="shared" si="2"/>
        <v>112.0385085</v>
      </c>
      <c r="T40" s="109">
        <f t="shared" si="3"/>
        <v>5346350</v>
      </c>
      <c r="U40" s="103">
        <f t="shared" si="4"/>
        <v>6.496020649602065</v>
      </c>
      <c r="V40" s="103">
        <f t="shared" si="5"/>
        <v>139.8362625</v>
      </c>
      <c r="W40" s="103">
        <f t="shared" si="6"/>
        <v>0.02824975</v>
      </c>
      <c r="X40" s="103">
        <f t="shared" si="7"/>
        <v>0</v>
      </c>
      <c r="Y40" s="103">
        <f t="shared" si="8"/>
        <v>129.5420605</v>
      </c>
      <c r="Z40" s="237">
        <f t="shared" si="9"/>
        <v>10.322451749999999</v>
      </c>
      <c r="AB40" s="77"/>
    </row>
    <row r="41" spans="1:28" s="7" customFormat="1" ht="15">
      <c r="A41" s="193" t="s">
        <v>391</v>
      </c>
      <c r="B41" s="283">
        <v>12555000</v>
      </c>
      <c r="C41" s="163">
        <v>1532500</v>
      </c>
      <c r="D41" s="171">
        <v>0.14</v>
      </c>
      <c r="E41" s="172">
        <v>1170000</v>
      </c>
      <c r="F41" s="167">
        <v>40000</v>
      </c>
      <c r="G41" s="171">
        <v>0.04</v>
      </c>
      <c r="H41" s="165">
        <v>235000</v>
      </c>
      <c r="I41" s="168">
        <v>7500</v>
      </c>
      <c r="J41" s="171">
        <v>0.03</v>
      </c>
      <c r="K41" s="164">
        <v>13960000</v>
      </c>
      <c r="L41" s="112">
        <v>1580000</v>
      </c>
      <c r="M41" s="352">
        <v>0.13</v>
      </c>
      <c r="N41" s="112">
        <v>11535000</v>
      </c>
      <c r="O41" s="173">
        <f t="shared" si="0"/>
        <v>0.8262893982808023</v>
      </c>
      <c r="P41" s="108">
        <f>Volume!K41</f>
        <v>149.75</v>
      </c>
      <c r="Q41" s="69">
        <f>Volume!J41</f>
        <v>149.65</v>
      </c>
      <c r="R41" s="237">
        <f t="shared" si="1"/>
        <v>208.9114</v>
      </c>
      <c r="S41" s="103">
        <f t="shared" si="2"/>
        <v>172.621275</v>
      </c>
      <c r="T41" s="109">
        <f t="shared" si="3"/>
        <v>12380000</v>
      </c>
      <c r="U41" s="103">
        <f t="shared" si="4"/>
        <v>12.762520193861066</v>
      </c>
      <c r="V41" s="103">
        <f t="shared" si="5"/>
        <v>187.885575</v>
      </c>
      <c r="W41" s="103">
        <f t="shared" si="6"/>
        <v>17.50905</v>
      </c>
      <c r="X41" s="103">
        <f t="shared" si="7"/>
        <v>3.516775</v>
      </c>
      <c r="Y41" s="103">
        <f t="shared" si="8"/>
        <v>185.3905</v>
      </c>
      <c r="Z41" s="237">
        <f t="shared" si="9"/>
        <v>23.520899999999983</v>
      </c>
      <c r="AB41" s="77"/>
    </row>
    <row r="42" spans="1:28" s="7" customFormat="1" ht="15">
      <c r="A42" s="193" t="s">
        <v>78</v>
      </c>
      <c r="B42" s="164">
        <v>1961600</v>
      </c>
      <c r="C42" s="162">
        <v>9600</v>
      </c>
      <c r="D42" s="170">
        <v>0</v>
      </c>
      <c r="E42" s="164">
        <v>16000</v>
      </c>
      <c r="F42" s="112">
        <v>-6400</v>
      </c>
      <c r="G42" s="170">
        <v>-0.29</v>
      </c>
      <c r="H42" s="164">
        <v>8000</v>
      </c>
      <c r="I42" s="112">
        <v>0</v>
      </c>
      <c r="J42" s="170">
        <v>0</v>
      </c>
      <c r="K42" s="164">
        <v>1985600</v>
      </c>
      <c r="L42" s="112">
        <v>3200</v>
      </c>
      <c r="M42" s="127">
        <v>0</v>
      </c>
      <c r="N42" s="112">
        <v>1748800</v>
      </c>
      <c r="O42" s="173">
        <f t="shared" si="0"/>
        <v>0.8807413376309428</v>
      </c>
      <c r="P42" s="108">
        <f>Volume!K42</f>
        <v>263.15</v>
      </c>
      <c r="Q42" s="69">
        <f>Volume!J42</f>
        <v>259.55</v>
      </c>
      <c r="R42" s="237">
        <f t="shared" si="1"/>
        <v>51.536248</v>
      </c>
      <c r="S42" s="103">
        <f t="shared" si="2"/>
        <v>45.390104</v>
      </c>
      <c r="T42" s="109">
        <f t="shared" si="3"/>
        <v>1982400</v>
      </c>
      <c r="U42" s="103">
        <f t="shared" si="4"/>
        <v>0.16142050040355124</v>
      </c>
      <c r="V42" s="103">
        <f t="shared" si="5"/>
        <v>50.913328</v>
      </c>
      <c r="W42" s="103">
        <f t="shared" si="6"/>
        <v>0.41528</v>
      </c>
      <c r="X42" s="103">
        <f t="shared" si="7"/>
        <v>0.20764</v>
      </c>
      <c r="Y42" s="103">
        <f t="shared" si="8"/>
        <v>52.166855999999996</v>
      </c>
      <c r="Z42" s="237">
        <f t="shared" si="9"/>
        <v>-0.6306079999999952</v>
      </c>
      <c r="AB42" s="77"/>
    </row>
    <row r="43" spans="1:28" s="7" customFormat="1" ht="15">
      <c r="A43" s="193" t="s">
        <v>138</v>
      </c>
      <c r="B43" s="164">
        <v>5909625</v>
      </c>
      <c r="C43" s="162">
        <v>23375</v>
      </c>
      <c r="D43" s="170">
        <v>0</v>
      </c>
      <c r="E43" s="164">
        <v>89675</v>
      </c>
      <c r="F43" s="112">
        <v>1700</v>
      </c>
      <c r="G43" s="170">
        <v>0.02</v>
      </c>
      <c r="H43" s="164">
        <v>19975</v>
      </c>
      <c r="I43" s="112">
        <v>-425</v>
      </c>
      <c r="J43" s="170">
        <v>-0.02</v>
      </c>
      <c r="K43" s="164">
        <v>6019275</v>
      </c>
      <c r="L43" s="112">
        <v>24650</v>
      </c>
      <c r="M43" s="127">
        <v>0</v>
      </c>
      <c r="N43" s="112">
        <v>4856050</v>
      </c>
      <c r="O43" s="173">
        <f t="shared" si="0"/>
        <v>0.8067499823483725</v>
      </c>
      <c r="P43" s="108">
        <f>Volume!K43</f>
        <v>623.3</v>
      </c>
      <c r="Q43" s="69">
        <f>Volume!J43</f>
        <v>624.25</v>
      </c>
      <c r="R43" s="237">
        <f t="shared" si="1"/>
        <v>375.753241875</v>
      </c>
      <c r="S43" s="103">
        <f t="shared" si="2"/>
        <v>303.13892125</v>
      </c>
      <c r="T43" s="109">
        <f t="shared" si="3"/>
        <v>5994625</v>
      </c>
      <c r="U43" s="103">
        <f t="shared" si="4"/>
        <v>0.41120170152428215</v>
      </c>
      <c r="V43" s="103">
        <f t="shared" si="5"/>
        <v>368.908340625</v>
      </c>
      <c r="W43" s="103">
        <f t="shared" si="6"/>
        <v>5.597961875</v>
      </c>
      <c r="X43" s="103">
        <f t="shared" si="7"/>
        <v>1.246939375</v>
      </c>
      <c r="Y43" s="103">
        <f t="shared" si="8"/>
        <v>373.64497624999996</v>
      </c>
      <c r="Z43" s="237">
        <f t="shared" si="9"/>
        <v>2.108265625000058</v>
      </c>
      <c r="AB43" s="77"/>
    </row>
    <row r="44" spans="1:28" s="7" customFormat="1" ht="15">
      <c r="A44" s="193" t="s">
        <v>160</v>
      </c>
      <c r="B44" s="283">
        <v>2445850</v>
      </c>
      <c r="C44" s="163">
        <v>-16500</v>
      </c>
      <c r="D44" s="171">
        <v>-0.01</v>
      </c>
      <c r="E44" s="172">
        <v>21450</v>
      </c>
      <c r="F44" s="167">
        <v>550</v>
      </c>
      <c r="G44" s="171">
        <v>0.03</v>
      </c>
      <c r="H44" s="165">
        <v>0</v>
      </c>
      <c r="I44" s="168">
        <v>0</v>
      </c>
      <c r="J44" s="171">
        <v>0</v>
      </c>
      <c r="K44" s="164">
        <v>2467300</v>
      </c>
      <c r="L44" s="112">
        <v>-15950</v>
      </c>
      <c r="M44" s="352">
        <v>-0.01</v>
      </c>
      <c r="N44" s="112">
        <v>2432100</v>
      </c>
      <c r="O44" s="173">
        <f t="shared" si="0"/>
        <v>0.9857333927775301</v>
      </c>
      <c r="P44" s="108">
        <f>Volume!K44</f>
        <v>368.8</v>
      </c>
      <c r="Q44" s="69">
        <f>Volume!J44</f>
        <v>366</v>
      </c>
      <c r="R44" s="237">
        <f t="shared" si="1"/>
        <v>90.30318</v>
      </c>
      <c r="S44" s="103">
        <f t="shared" si="2"/>
        <v>89.01486</v>
      </c>
      <c r="T44" s="109">
        <f t="shared" si="3"/>
        <v>2483250</v>
      </c>
      <c r="U44" s="103">
        <f t="shared" si="4"/>
        <v>-0.6423034330011074</v>
      </c>
      <c r="V44" s="103">
        <f t="shared" si="5"/>
        <v>89.51811</v>
      </c>
      <c r="W44" s="103">
        <f t="shared" si="6"/>
        <v>0.78507</v>
      </c>
      <c r="X44" s="103">
        <f t="shared" si="7"/>
        <v>0</v>
      </c>
      <c r="Y44" s="103">
        <f t="shared" si="8"/>
        <v>91.58226</v>
      </c>
      <c r="Z44" s="237">
        <f t="shared" si="9"/>
        <v>-1.2790800000000075</v>
      </c>
      <c r="AB44" s="77"/>
    </row>
    <row r="45" spans="1:28" s="58" customFormat="1" ht="15">
      <c r="A45" s="193" t="s">
        <v>161</v>
      </c>
      <c r="B45" s="164">
        <v>7983300</v>
      </c>
      <c r="C45" s="162">
        <v>-172500</v>
      </c>
      <c r="D45" s="170">
        <v>-0.02</v>
      </c>
      <c r="E45" s="164">
        <v>1918200</v>
      </c>
      <c r="F45" s="112">
        <v>48300</v>
      </c>
      <c r="G45" s="170">
        <v>0.03</v>
      </c>
      <c r="H45" s="164">
        <v>62100</v>
      </c>
      <c r="I45" s="112">
        <v>0</v>
      </c>
      <c r="J45" s="170">
        <v>0</v>
      </c>
      <c r="K45" s="164">
        <v>9963600</v>
      </c>
      <c r="L45" s="112">
        <v>-124200</v>
      </c>
      <c r="M45" s="127">
        <v>-0.01</v>
      </c>
      <c r="N45" s="112">
        <v>8190300</v>
      </c>
      <c r="O45" s="173">
        <f t="shared" si="0"/>
        <v>0.8220221606648199</v>
      </c>
      <c r="P45" s="108">
        <f>Volume!K45</f>
        <v>33.75</v>
      </c>
      <c r="Q45" s="69">
        <f>Volume!J45</f>
        <v>33.7</v>
      </c>
      <c r="R45" s="237">
        <f t="shared" si="1"/>
        <v>33.577332</v>
      </c>
      <c r="S45" s="103">
        <f t="shared" si="2"/>
        <v>27.601311</v>
      </c>
      <c r="T45" s="109">
        <f t="shared" si="3"/>
        <v>10087800</v>
      </c>
      <c r="U45" s="103">
        <f t="shared" si="4"/>
        <v>-1.231190150478796</v>
      </c>
      <c r="V45" s="103">
        <f t="shared" si="5"/>
        <v>26.903721</v>
      </c>
      <c r="W45" s="103">
        <f t="shared" si="6"/>
        <v>6.464334000000001</v>
      </c>
      <c r="X45" s="103">
        <f t="shared" si="7"/>
        <v>0.20927700000000002</v>
      </c>
      <c r="Y45" s="103">
        <f t="shared" si="8"/>
        <v>34.046325</v>
      </c>
      <c r="Z45" s="237">
        <f t="shared" si="9"/>
        <v>-0.46899300000000466</v>
      </c>
      <c r="AA45" s="78"/>
      <c r="AB45" s="77"/>
    </row>
    <row r="46" spans="1:28" s="58" customFormat="1" ht="15">
      <c r="A46" s="193" t="s">
        <v>392</v>
      </c>
      <c r="B46" s="164">
        <v>367200</v>
      </c>
      <c r="C46" s="162">
        <v>3600</v>
      </c>
      <c r="D46" s="170">
        <v>0.01</v>
      </c>
      <c r="E46" s="164">
        <v>0</v>
      </c>
      <c r="F46" s="112">
        <v>0</v>
      </c>
      <c r="G46" s="170">
        <v>0</v>
      </c>
      <c r="H46" s="164">
        <v>0</v>
      </c>
      <c r="I46" s="112">
        <v>0</v>
      </c>
      <c r="J46" s="170">
        <v>0</v>
      </c>
      <c r="K46" s="164">
        <v>367200</v>
      </c>
      <c r="L46" s="112">
        <v>3600</v>
      </c>
      <c r="M46" s="127">
        <v>0.01</v>
      </c>
      <c r="N46" s="112">
        <v>338400</v>
      </c>
      <c r="O46" s="173">
        <f t="shared" si="0"/>
        <v>0.9215686274509803</v>
      </c>
      <c r="P46" s="108">
        <f>Volume!K46</f>
        <v>256.4</v>
      </c>
      <c r="Q46" s="69">
        <f>Volume!J46</f>
        <v>254.8</v>
      </c>
      <c r="R46" s="237">
        <f t="shared" si="1"/>
        <v>9.356256</v>
      </c>
      <c r="S46" s="103">
        <f t="shared" si="2"/>
        <v>8.622432</v>
      </c>
      <c r="T46" s="109">
        <f t="shared" si="3"/>
        <v>363600</v>
      </c>
      <c r="U46" s="103">
        <f t="shared" si="4"/>
        <v>0.9900990099009901</v>
      </c>
      <c r="V46" s="103">
        <f t="shared" si="5"/>
        <v>9.356256</v>
      </c>
      <c r="W46" s="103">
        <f t="shared" si="6"/>
        <v>0</v>
      </c>
      <c r="X46" s="103">
        <f t="shared" si="7"/>
        <v>0</v>
      </c>
      <c r="Y46" s="103">
        <f t="shared" si="8"/>
        <v>9.322703999999998</v>
      </c>
      <c r="Z46" s="237">
        <f t="shared" si="9"/>
        <v>0.033552000000002025</v>
      </c>
      <c r="AA46" s="78"/>
      <c r="AB46" s="77"/>
    </row>
    <row r="47" spans="1:28" s="7" customFormat="1" ht="15">
      <c r="A47" s="193" t="s">
        <v>3</v>
      </c>
      <c r="B47" s="283">
        <v>8188750</v>
      </c>
      <c r="C47" s="163">
        <v>212500</v>
      </c>
      <c r="D47" s="171">
        <v>0.03</v>
      </c>
      <c r="E47" s="172">
        <v>926250</v>
      </c>
      <c r="F47" s="167">
        <v>3750</v>
      </c>
      <c r="G47" s="171">
        <v>0</v>
      </c>
      <c r="H47" s="165">
        <v>220000</v>
      </c>
      <c r="I47" s="168">
        <v>-5000</v>
      </c>
      <c r="J47" s="171">
        <v>-0.02</v>
      </c>
      <c r="K47" s="164">
        <v>9335000</v>
      </c>
      <c r="L47" s="112">
        <v>211250</v>
      </c>
      <c r="M47" s="352">
        <v>0.02</v>
      </c>
      <c r="N47" s="112">
        <v>8195000</v>
      </c>
      <c r="O47" s="173">
        <f t="shared" si="0"/>
        <v>0.8778789501874665</v>
      </c>
      <c r="P47" s="108">
        <f>Volume!K47</f>
        <v>208.1</v>
      </c>
      <c r="Q47" s="69">
        <f>Volume!J47</f>
        <v>206.8</v>
      </c>
      <c r="R47" s="237">
        <f t="shared" si="1"/>
        <v>193.0478</v>
      </c>
      <c r="S47" s="103">
        <f t="shared" si="2"/>
        <v>169.4726</v>
      </c>
      <c r="T47" s="109">
        <f t="shared" si="3"/>
        <v>9123750</v>
      </c>
      <c r="U47" s="103">
        <f t="shared" si="4"/>
        <v>2.3153856692697627</v>
      </c>
      <c r="V47" s="103">
        <f t="shared" si="5"/>
        <v>169.34335</v>
      </c>
      <c r="W47" s="103">
        <f t="shared" si="6"/>
        <v>19.15485</v>
      </c>
      <c r="X47" s="103">
        <f t="shared" si="7"/>
        <v>4.5496</v>
      </c>
      <c r="Y47" s="103">
        <f t="shared" si="8"/>
        <v>189.8652375</v>
      </c>
      <c r="Z47" s="237">
        <f t="shared" si="9"/>
        <v>3.182562499999989</v>
      </c>
      <c r="AB47" s="77"/>
    </row>
    <row r="48" spans="1:28" s="7" customFormat="1" ht="15">
      <c r="A48" s="193" t="s">
        <v>218</v>
      </c>
      <c r="B48" s="283">
        <v>1017450</v>
      </c>
      <c r="C48" s="163">
        <v>-26250</v>
      </c>
      <c r="D48" s="171">
        <v>-0.03</v>
      </c>
      <c r="E48" s="172">
        <v>26250</v>
      </c>
      <c r="F48" s="167">
        <v>-3150</v>
      </c>
      <c r="G48" s="171">
        <v>-0.11</v>
      </c>
      <c r="H48" s="165">
        <v>0</v>
      </c>
      <c r="I48" s="168">
        <v>0</v>
      </c>
      <c r="J48" s="171">
        <v>0</v>
      </c>
      <c r="K48" s="164">
        <v>1043700</v>
      </c>
      <c r="L48" s="112">
        <v>-29400</v>
      </c>
      <c r="M48" s="352">
        <v>-0.03</v>
      </c>
      <c r="N48" s="112">
        <v>987000</v>
      </c>
      <c r="O48" s="173">
        <f t="shared" si="0"/>
        <v>0.9456740442655935</v>
      </c>
      <c r="P48" s="108">
        <f>Volume!K48</f>
        <v>365.2</v>
      </c>
      <c r="Q48" s="69">
        <f>Volume!J48</f>
        <v>378.15</v>
      </c>
      <c r="R48" s="237">
        <f t="shared" si="1"/>
        <v>39.4675155</v>
      </c>
      <c r="S48" s="103">
        <f t="shared" si="2"/>
        <v>37.323405</v>
      </c>
      <c r="T48" s="109">
        <f t="shared" si="3"/>
        <v>1073100</v>
      </c>
      <c r="U48" s="103">
        <f t="shared" si="4"/>
        <v>-2.73972602739726</v>
      </c>
      <c r="V48" s="103">
        <f t="shared" si="5"/>
        <v>38.47487175</v>
      </c>
      <c r="W48" s="103">
        <f t="shared" si="6"/>
        <v>0.99264375</v>
      </c>
      <c r="X48" s="103">
        <f t="shared" si="7"/>
        <v>0</v>
      </c>
      <c r="Y48" s="103">
        <f t="shared" si="8"/>
        <v>39.189612</v>
      </c>
      <c r="Z48" s="237">
        <f t="shared" si="9"/>
        <v>0.27790350000000075</v>
      </c>
      <c r="AB48" s="77"/>
    </row>
    <row r="49" spans="1:28" s="7" customFormat="1" ht="15">
      <c r="A49" s="193" t="s">
        <v>162</v>
      </c>
      <c r="B49" s="283">
        <v>457200</v>
      </c>
      <c r="C49" s="163">
        <v>10800</v>
      </c>
      <c r="D49" s="171">
        <v>0.02</v>
      </c>
      <c r="E49" s="172">
        <v>0</v>
      </c>
      <c r="F49" s="167">
        <v>0</v>
      </c>
      <c r="G49" s="171">
        <v>0</v>
      </c>
      <c r="H49" s="165">
        <v>0</v>
      </c>
      <c r="I49" s="168">
        <v>0</v>
      </c>
      <c r="J49" s="171">
        <v>0</v>
      </c>
      <c r="K49" s="164">
        <v>457200</v>
      </c>
      <c r="L49" s="112">
        <v>10800</v>
      </c>
      <c r="M49" s="352">
        <v>0.02</v>
      </c>
      <c r="N49" s="112">
        <v>376800</v>
      </c>
      <c r="O49" s="173">
        <f t="shared" si="0"/>
        <v>0.8241469816272966</v>
      </c>
      <c r="P49" s="108">
        <f>Volume!K49</f>
        <v>341.4</v>
      </c>
      <c r="Q49" s="69">
        <f>Volume!J49</f>
        <v>336.65</v>
      </c>
      <c r="R49" s="237">
        <f t="shared" si="1"/>
        <v>15.391638</v>
      </c>
      <c r="S49" s="103">
        <f t="shared" si="2"/>
        <v>12.684971999999998</v>
      </c>
      <c r="T49" s="109">
        <f t="shared" si="3"/>
        <v>446400</v>
      </c>
      <c r="U49" s="103">
        <f t="shared" si="4"/>
        <v>2.4193548387096775</v>
      </c>
      <c r="V49" s="103">
        <f t="shared" si="5"/>
        <v>15.391638</v>
      </c>
      <c r="W49" s="103">
        <f t="shared" si="6"/>
        <v>0</v>
      </c>
      <c r="X49" s="103">
        <f t="shared" si="7"/>
        <v>0</v>
      </c>
      <c r="Y49" s="103">
        <f t="shared" si="8"/>
        <v>15.240096</v>
      </c>
      <c r="Z49" s="237">
        <f t="shared" si="9"/>
        <v>0.15154200000000095</v>
      </c>
      <c r="AB49" s="77"/>
    </row>
    <row r="50" spans="1:28" s="58" customFormat="1" ht="15">
      <c r="A50" s="193" t="s">
        <v>286</v>
      </c>
      <c r="B50" s="164">
        <v>722000</v>
      </c>
      <c r="C50" s="162">
        <v>-37000</v>
      </c>
      <c r="D50" s="170">
        <v>-0.05</v>
      </c>
      <c r="E50" s="164">
        <v>1000</v>
      </c>
      <c r="F50" s="112">
        <v>0</v>
      </c>
      <c r="G50" s="170">
        <v>0</v>
      </c>
      <c r="H50" s="164">
        <v>0</v>
      </c>
      <c r="I50" s="112">
        <v>0</v>
      </c>
      <c r="J50" s="170">
        <v>0</v>
      </c>
      <c r="K50" s="164">
        <v>723000</v>
      </c>
      <c r="L50" s="112">
        <v>-37000</v>
      </c>
      <c r="M50" s="127">
        <v>-0.05</v>
      </c>
      <c r="N50" s="112">
        <v>695000</v>
      </c>
      <c r="O50" s="173">
        <f t="shared" si="0"/>
        <v>0.9612724757952974</v>
      </c>
      <c r="P50" s="108">
        <f>Volume!K50</f>
        <v>220.75</v>
      </c>
      <c r="Q50" s="69">
        <f>Volume!J50</f>
        <v>223.2</v>
      </c>
      <c r="R50" s="237">
        <f t="shared" si="1"/>
        <v>16.13736</v>
      </c>
      <c r="S50" s="103">
        <f t="shared" si="2"/>
        <v>15.5124</v>
      </c>
      <c r="T50" s="109">
        <f t="shared" si="3"/>
        <v>760000</v>
      </c>
      <c r="U50" s="103">
        <f t="shared" si="4"/>
        <v>-4.868421052631579</v>
      </c>
      <c r="V50" s="103">
        <f t="shared" si="5"/>
        <v>16.11504</v>
      </c>
      <c r="W50" s="103">
        <f t="shared" si="6"/>
        <v>0.02232</v>
      </c>
      <c r="X50" s="103">
        <f t="shared" si="7"/>
        <v>0</v>
      </c>
      <c r="Y50" s="103">
        <f t="shared" si="8"/>
        <v>16.777</v>
      </c>
      <c r="Z50" s="237">
        <f t="shared" si="9"/>
        <v>-0.63964</v>
      </c>
      <c r="AA50" s="78"/>
      <c r="AB50" s="77"/>
    </row>
    <row r="51" spans="1:28" s="58" customFormat="1" ht="15">
      <c r="A51" s="193" t="s">
        <v>183</v>
      </c>
      <c r="B51" s="164">
        <v>931000</v>
      </c>
      <c r="C51" s="162">
        <v>-16150</v>
      </c>
      <c r="D51" s="170">
        <v>-0.02</v>
      </c>
      <c r="E51" s="164">
        <v>3800</v>
      </c>
      <c r="F51" s="112">
        <v>0</v>
      </c>
      <c r="G51" s="170">
        <v>0</v>
      </c>
      <c r="H51" s="164">
        <v>3800</v>
      </c>
      <c r="I51" s="112">
        <v>0</v>
      </c>
      <c r="J51" s="170">
        <v>0</v>
      </c>
      <c r="K51" s="164">
        <v>938600</v>
      </c>
      <c r="L51" s="112">
        <v>-16150</v>
      </c>
      <c r="M51" s="127">
        <v>-0.02</v>
      </c>
      <c r="N51" s="112">
        <v>891100</v>
      </c>
      <c r="O51" s="173">
        <f t="shared" si="0"/>
        <v>0.9493927125506073</v>
      </c>
      <c r="P51" s="108">
        <f>Volume!K51</f>
        <v>300.15</v>
      </c>
      <c r="Q51" s="69">
        <f>Volume!J51</f>
        <v>295.35</v>
      </c>
      <c r="R51" s="237">
        <f t="shared" si="1"/>
        <v>27.721551</v>
      </c>
      <c r="S51" s="103">
        <f t="shared" si="2"/>
        <v>26.318638500000002</v>
      </c>
      <c r="T51" s="109">
        <f t="shared" si="3"/>
        <v>954750</v>
      </c>
      <c r="U51" s="103">
        <f t="shared" si="4"/>
        <v>-1.691542288557214</v>
      </c>
      <c r="V51" s="103">
        <f t="shared" si="5"/>
        <v>27.497085</v>
      </c>
      <c r="W51" s="103">
        <f t="shared" si="6"/>
        <v>0.112233</v>
      </c>
      <c r="X51" s="103">
        <f t="shared" si="7"/>
        <v>0.112233</v>
      </c>
      <c r="Y51" s="103">
        <f t="shared" si="8"/>
        <v>28.65682125</v>
      </c>
      <c r="Z51" s="237">
        <f t="shared" si="9"/>
        <v>-0.9352702499999985</v>
      </c>
      <c r="AA51" s="78"/>
      <c r="AB51" s="77"/>
    </row>
    <row r="52" spans="1:28" s="7" customFormat="1" ht="15">
      <c r="A52" s="193" t="s">
        <v>219</v>
      </c>
      <c r="B52" s="164">
        <v>5794200</v>
      </c>
      <c r="C52" s="162">
        <v>-191700</v>
      </c>
      <c r="D52" s="170">
        <v>-0.03</v>
      </c>
      <c r="E52" s="164">
        <v>432000</v>
      </c>
      <c r="F52" s="112">
        <v>-2700</v>
      </c>
      <c r="G52" s="170">
        <v>-0.01</v>
      </c>
      <c r="H52" s="164">
        <v>2700</v>
      </c>
      <c r="I52" s="112">
        <v>0</v>
      </c>
      <c r="J52" s="170">
        <v>0</v>
      </c>
      <c r="K52" s="164">
        <v>6228900</v>
      </c>
      <c r="L52" s="112">
        <v>-194400</v>
      </c>
      <c r="M52" s="127">
        <v>-0.03</v>
      </c>
      <c r="N52" s="112">
        <v>5440500</v>
      </c>
      <c r="O52" s="173">
        <f t="shared" si="0"/>
        <v>0.8734286952752492</v>
      </c>
      <c r="P52" s="108">
        <f>Volume!K52</f>
        <v>97</v>
      </c>
      <c r="Q52" s="69">
        <f>Volume!J52</f>
        <v>97.95</v>
      </c>
      <c r="R52" s="237">
        <f t="shared" si="1"/>
        <v>61.0120755</v>
      </c>
      <c r="S52" s="103">
        <f t="shared" si="2"/>
        <v>53.2896975</v>
      </c>
      <c r="T52" s="109">
        <f t="shared" si="3"/>
        <v>6423300</v>
      </c>
      <c r="U52" s="103">
        <f t="shared" si="4"/>
        <v>-3.0264817150063053</v>
      </c>
      <c r="V52" s="103">
        <f t="shared" si="5"/>
        <v>56.754189</v>
      </c>
      <c r="W52" s="103">
        <f t="shared" si="6"/>
        <v>4.23144</v>
      </c>
      <c r="X52" s="103">
        <f t="shared" si="7"/>
        <v>0.0264465</v>
      </c>
      <c r="Y52" s="103">
        <f t="shared" si="8"/>
        <v>62.30601</v>
      </c>
      <c r="Z52" s="237">
        <f t="shared" si="9"/>
        <v>-1.2939344999999989</v>
      </c>
      <c r="AB52" s="77"/>
    </row>
    <row r="53" spans="1:28" s="7" customFormat="1" ht="15">
      <c r="A53" s="193" t="s">
        <v>417</v>
      </c>
      <c r="B53" s="164">
        <v>11665500</v>
      </c>
      <c r="C53" s="162">
        <v>283500</v>
      </c>
      <c r="D53" s="170">
        <v>0.02</v>
      </c>
      <c r="E53" s="164">
        <v>808500</v>
      </c>
      <c r="F53" s="112">
        <v>63000</v>
      </c>
      <c r="G53" s="170">
        <v>0.08</v>
      </c>
      <c r="H53" s="164">
        <v>236250</v>
      </c>
      <c r="I53" s="112">
        <v>-5250</v>
      </c>
      <c r="J53" s="170">
        <v>-0.02</v>
      </c>
      <c r="K53" s="164">
        <v>12710250</v>
      </c>
      <c r="L53" s="112">
        <v>341250</v>
      </c>
      <c r="M53" s="127">
        <v>0.03</v>
      </c>
      <c r="N53" s="112">
        <v>10857000</v>
      </c>
      <c r="O53" s="173">
        <f t="shared" si="0"/>
        <v>0.8541924824452706</v>
      </c>
      <c r="P53" s="108">
        <f>Volume!K53</f>
        <v>43.3</v>
      </c>
      <c r="Q53" s="69">
        <f>Volume!J53</f>
        <v>42.95</v>
      </c>
      <c r="R53" s="237">
        <f t="shared" si="1"/>
        <v>54.59052375</v>
      </c>
      <c r="S53" s="103">
        <f t="shared" si="2"/>
        <v>46.630815000000005</v>
      </c>
      <c r="T53" s="109">
        <f t="shared" si="3"/>
        <v>12369000</v>
      </c>
      <c r="U53" s="103">
        <f t="shared" si="4"/>
        <v>2.7589134125636674</v>
      </c>
      <c r="V53" s="103">
        <f t="shared" si="5"/>
        <v>50.103322500000004</v>
      </c>
      <c r="W53" s="103">
        <f t="shared" si="6"/>
        <v>3.4725075</v>
      </c>
      <c r="X53" s="103">
        <f t="shared" si="7"/>
        <v>1.01469375</v>
      </c>
      <c r="Y53" s="103">
        <f t="shared" si="8"/>
        <v>53.55776999999999</v>
      </c>
      <c r="Z53" s="237">
        <f t="shared" si="9"/>
        <v>1.032753750000012</v>
      </c>
      <c r="AB53" s="77"/>
    </row>
    <row r="54" spans="1:28" s="7" customFormat="1" ht="15">
      <c r="A54" s="193" t="s">
        <v>163</v>
      </c>
      <c r="B54" s="164">
        <v>519374</v>
      </c>
      <c r="C54" s="162">
        <v>55304</v>
      </c>
      <c r="D54" s="170">
        <v>0.12</v>
      </c>
      <c r="E54" s="164">
        <v>2790</v>
      </c>
      <c r="F54" s="112">
        <v>0</v>
      </c>
      <c r="G54" s="170">
        <v>0</v>
      </c>
      <c r="H54" s="164">
        <v>1364</v>
      </c>
      <c r="I54" s="112">
        <v>248</v>
      </c>
      <c r="J54" s="170">
        <v>0.22</v>
      </c>
      <c r="K54" s="164">
        <v>523528</v>
      </c>
      <c r="L54" s="112">
        <v>55552</v>
      </c>
      <c r="M54" s="127">
        <v>0.12</v>
      </c>
      <c r="N54" s="112">
        <v>460660</v>
      </c>
      <c r="O54" s="173">
        <f t="shared" si="0"/>
        <v>0.8799147323543345</v>
      </c>
      <c r="P54" s="108">
        <f>Volume!K54</f>
        <v>4057.45</v>
      </c>
      <c r="Q54" s="69">
        <f>Volume!J54</f>
        <v>4727.65</v>
      </c>
      <c r="R54" s="237">
        <f t="shared" si="1"/>
        <v>247.50571491999997</v>
      </c>
      <c r="S54" s="103">
        <f t="shared" si="2"/>
        <v>217.7839249</v>
      </c>
      <c r="T54" s="109">
        <f t="shared" si="3"/>
        <v>467976</v>
      </c>
      <c r="U54" s="103">
        <f t="shared" si="4"/>
        <v>11.8706942236354</v>
      </c>
      <c r="V54" s="103">
        <f t="shared" si="5"/>
        <v>245.54184911</v>
      </c>
      <c r="W54" s="103">
        <f t="shared" si="6"/>
        <v>1.3190143499999998</v>
      </c>
      <c r="X54" s="103">
        <f t="shared" si="7"/>
        <v>0.6448514599999999</v>
      </c>
      <c r="Y54" s="103">
        <f t="shared" si="8"/>
        <v>189.87892211999997</v>
      </c>
      <c r="Z54" s="237">
        <f t="shared" si="9"/>
        <v>57.626792800000004</v>
      </c>
      <c r="AB54" s="77"/>
    </row>
    <row r="55" spans="1:28" s="7" customFormat="1" ht="15">
      <c r="A55" s="193" t="s">
        <v>194</v>
      </c>
      <c r="B55" s="164">
        <v>6088400</v>
      </c>
      <c r="C55" s="162">
        <v>85200</v>
      </c>
      <c r="D55" s="170">
        <v>0.01</v>
      </c>
      <c r="E55" s="164">
        <v>259600</v>
      </c>
      <c r="F55" s="112">
        <v>9200</v>
      </c>
      <c r="G55" s="170">
        <v>0.04</v>
      </c>
      <c r="H55" s="164">
        <v>23200</v>
      </c>
      <c r="I55" s="112">
        <v>0</v>
      </c>
      <c r="J55" s="170">
        <v>0</v>
      </c>
      <c r="K55" s="164">
        <v>6371200</v>
      </c>
      <c r="L55" s="112">
        <v>94400</v>
      </c>
      <c r="M55" s="127">
        <v>0.02</v>
      </c>
      <c r="N55" s="112">
        <v>5364400</v>
      </c>
      <c r="O55" s="173">
        <f t="shared" si="0"/>
        <v>0.8419763937719739</v>
      </c>
      <c r="P55" s="108">
        <f>Volume!K55</f>
        <v>655.2</v>
      </c>
      <c r="Q55" s="69">
        <f>Volume!J55</f>
        <v>649.55</v>
      </c>
      <c r="R55" s="237">
        <f t="shared" si="1"/>
        <v>413.84129599999994</v>
      </c>
      <c r="S55" s="103">
        <f t="shared" si="2"/>
        <v>348.444602</v>
      </c>
      <c r="T55" s="109">
        <f t="shared" si="3"/>
        <v>6276800</v>
      </c>
      <c r="U55" s="103">
        <f t="shared" si="4"/>
        <v>1.5039510578638797</v>
      </c>
      <c r="V55" s="103">
        <f t="shared" si="5"/>
        <v>395.4720219999999</v>
      </c>
      <c r="W55" s="103">
        <f t="shared" si="6"/>
        <v>16.862318</v>
      </c>
      <c r="X55" s="103">
        <f t="shared" si="7"/>
        <v>1.5069559999999997</v>
      </c>
      <c r="Y55" s="103">
        <f t="shared" si="8"/>
        <v>411.255936</v>
      </c>
      <c r="Z55" s="237">
        <f t="shared" si="9"/>
        <v>2.5853599999999233</v>
      </c>
      <c r="AB55" s="77"/>
    </row>
    <row r="56" spans="1:28" s="7" customFormat="1" ht="15">
      <c r="A56" s="193" t="s">
        <v>418</v>
      </c>
      <c r="B56" s="164">
        <v>166950</v>
      </c>
      <c r="C56" s="162">
        <v>22350</v>
      </c>
      <c r="D56" s="170">
        <v>0.15</v>
      </c>
      <c r="E56" s="164">
        <v>0</v>
      </c>
      <c r="F56" s="112">
        <v>0</v>
      </c>
      <c r="G56" s="170">
        <v>0</v>
      </c>
      <c r="H56" s="164">
        <v>0</v>
      </c>
      <c r="I56" s="112">
        <v>0</v>
      </c>
      <c r="J56" s="170">
        <v>0</v>
      </c>
      <c r="K56" s="164">
        <v>166950</v>
      </c>
      <c r="L56" s="112">
        <v>22350</v>
      </c>
      <c r="M56" s="127">
        <v>0.15</v>
      </c>
      <c r="N56" s="112">
        <v>144000</v>
      </c>
      <c r="O56" s="173">
        <f t="shared" si="0"/>
        <v>0.862533692722372</v>
      </c>
      <c r="P56" s="108">
        <f>Volume!K56</f>
        <v>1942.95</v>
      </c>
      <c r="Q56" s="69">
        <f>Volume!J56</f>
        <v>1913.9</v>
      </c>
      <c r="R56" s="237">
        <f t="shared" si="1"/>
        <v>31.9525605</v>
      </c>
      <c r="S56" s="103">
        <f t="shared" si="2"/>
        <v>27.56016</v>
      </c>
      <c r="T56" s="109">
        <f t="shared" si="3"/>
        <v>144600</v>
      </c>
      <c r="U56" s="103">
        <f t="shared" si="4"/>
        <v>15.45643153526971</v>
      </c>
      <c r="V56" s="103">
        <f t="shared" si="5"/>
        <v>31.9525605</v>
      </c>
      <c r="W56" s="103">
        <f t="shared" si="6"/>
        <v>0</v>
      </c>
      <c r="X56" s="103">
        <f t="shared" si="7"/>
        <v>0</v>
      </c>
      <c r="Y56" s="103">
        <f t="shared" si="8"/>
        <v>28.095057</v>
      </c>
      <c r="Z56" s="237">
        <f t="shared" si="9"/>
        <v>3.8575035</v>
      </c>
      <c r="AB56" s="77"/>
    </row>
    <row r="57" spans="1:28" s="7" customFormat="1" ht="15">
      <c r="A57" s="193" t="s">
        <v>419</v>
      </c>
      <c r="B57" s="164">
        <v>268800</v>
      </c>
      <c r="C57" s="162">
        <v>25600</v>
      </c>
      <c r="D57" s="170">
        <v>0.11</v>
      </c>
      <c r="E57" s="164">
        <v>200</v>
      </c>
      <c r="F57" s="112">
        <v>0</v>
      </c>
      <c r="G57" s="170">
        <v>0</v>
      </c>
      <c r="H57" s="164">
        <v>0</v>
      </c>
      <c r="I57" s="112">
        <v>0</v>
      </c>
      <c r="J57" s="170">
        <v>0</v>
      </c>
      <c r="K57" s="164">
        <v>269000</v>
      </c>
      <c r="L57" s="112">
        <v>25600</v>
      </c>
      <c r="M57" s="127">
        <v>0.11</v>
      </c>
      <c r="N57" s="112">
        <v>263800</v>
      </c>
      <c r="O57" s="173">
        <f t="shared" si="0"/>
        <v>0.9806691449814127</v>
      </c>
      <c r="P57" s="108">
        <f>Volume!K57</f>
        <v>1109.55</v>
      </c>
      <c r="Q57" s="69">
        <f>Volume!J57</f>
        <v>1078.35</v>
      </c>
      <c r="R57" s="237">
        <f t="shared" si="1"/>
        <v>29.007615</v>
      </c>
      <c r="S57" s="103">
        <f t="shared" si="2"/>
        <v>28.446873</v>
      </c>
      <c r="T57" s="109">
        <f t="shared" si="3"/>
        <v>243400</v>
      </c>
      <c r="U57" s="103">
        <f t="shared" si="4"/>
        <v>10.517666392769105</v>
      </c>
      <c r="V57" s="103">
        <f t="shared" si="5"/>
        <v>28.986048</v>
      </c>
      <c r="W57" s="103">
        <f t="shared" si="6"/>
        <v>0.021566999999999996</v>
      </c>
      <c r="X57" s="103">
        <f t="shared" si="7"/>
        <v>0</v>
      </c>
      <c r="Y57" s="103">
        <f t="shared" si="8"/>
        <v>27.006447</v>
      </c>
      <c r="Z57" s="237">
        <f t="shared" si="9"/>
        <v>2.001168</v>
      </c>
      <c r="AB57" s="77"/>
    </row>
    <row r="58" spans="1:28" s="58" customFormat="1" ht="15">
      <c r="A58" s="193" t="s">
        <v>220</v>
      </c>
      <c r="B58" s="164">
        <v>5539200</v>
      </c>
      <c r="C58" s="162">
        <v>28800</v>
      </c>
      <c r="D58" s="170">
        <v>0.01</v>
      </c>
      <c r="E58" s="164">
        <v>307200</v>
      </c>
      <c r="F58" s="112">
        <v>9600</v>
      </c>
      <c r="G58" s="170">
        <v>0.03</v>
      </c>
      <c r="H58" s="164">
        <v>21600</v>
      </c>
      <c r="I58" s="112">
        <v>0</v>
      </c>
      <c r="J58" s="170">
        <v>0</v>
      </c>
      <c r="K58" s="164">
        <v>5868000</v>
      </c>
      <c r="L58" s="112">
        <v>38400</v>
      </c>
      <c r="M58" s="127">
        <v>0.01</v>
      </c>
      <c r="N58" s="112">
        <v>5275200</v>
      </c>
      <c r="O58" s="173">
        <f t="shared" si="0"/>
        <v>0.8989775051124744</v>
      </c>
      <c r="P58" s="108">
        <f>Volume!K58</f>
        <v>127.9</v>
      </c>
      <c r="Q58" s="69">
        <f>Volume!J58</f>
        <v>126.15</v>
      </c>
      <c r="R58" s="237">
        <f t="shared" si="1"/>
        <v>74.02482</v>
      </c>
      <c r="S58" s="103">
        <f t="shared" si="2"/>
        <v>66.546648</v>
      </c>
      <c r="T58" s="109">
        <f t="shared" si="3"/>
        <v>5829600</v>
      </c>
      <c r="U58" s="103">
        <f t="shared" si="4"/>
        <v>0.6587072869493619</v>
      </c>
      <c r="V58" s="103">
        <f t="shared" si="5"/>
        <v>69.877008</v>
      </c>
      <c r="W58" s="103">
        <f t="shared" si="6"/>
        <v>3.875328</v>
      </c>
      <c r="X58" s="103">
        <f t="shared" si="7"/>
        <v>0.272484</v>
      </c>
      <c r="Y58" s="103">
        <f t="shared" si="8"/>
        <v>74.560584</v>
      </c>
      <c r="Z58" s="237">
        <f t="shared" si="9"/>
        <v>-0.5357640000000004</v>
      </c>
      <c r="AA58" s="78"/>
      <c r="AB58" s="77"/>
    </row>
    <row r="59" spans="1:28" s="58" customFormat="1" ht="15">
      <c r="A59" s="193" t="s">
        <v>164</v>
      </c>
      <c r="B59" s="164">
        <v>22532200</v>
      </c>
      <c r="C59" s="162">
        <v>-197750</v>
      </c>
      <c r="D59" s="170">
        <v>-0.01</v>
      </c>
      <c r="E59" s="164">
        <v>1412500</v>
      </c>
      <c r="F59" s="112">
        <v>73450</v>
      </c>
      <c r="G59" s="170">
        <v>0.05</v>
      </c>
      <c r="H59" s="164">
        <v>90400</v>
      </c>
      <c r="I59" s="112">
        <v>0</v>
      </c>
      <c r="J59" s="170">
        <v>0</v>
      </c>
      <c r="K59" s="164">
        <v>24035100</v>
      </c>
      <c r="L59" s="112">
        <v>-124300</v>
      </c>
      <c r="M59" s="127">
        <v>-0.01</v>
      </c>
      <c r="N59" s="112">
        <v>19040500</v>
      </c>
      <c r="O59" s="173">
        <f t="shared" si="0"/>
        <v>0.7921955806299953</v>
      </c>
      <c r="P59" s="108">
        <f>Volume!K59</f>
        <v>55.05</v>
      </c>
      <c r="Q59" s="69">
        <f>Volume!J59</f>
        <v>56.5</v>
      </c>
      <c r="R59" s="237">
        <f t="shared" si="1"/>
        <v>135.798315</v>
      </c>
      <c r="S59" s="103">
        <f t="shared" si="2"/>
        <v>107.578825</v>
      </c>
      <c r="T59" s="109">
        <f t="shared" si="3"/>
        <v>24159400</v>
      </c>
      <c r="U59" s="103">
        <f t="shared" si="4"/>
        <v>-0.5144995322731525</v>
      </c>
      <c r="V59" s="103">
        <f t="shared" si="5"/>
        <v>127.30693</v>
      </c>
      <c r="W59" s="103">
        <f t="shared" si="6"/>
        <v>7.980625</v>
      </c>
      <c r="X59" s="103">
        <f t="shared" si="7"/>
        <v>0.51076</v>
      </c>
      <c r="Y59" s="103">
        <f t="shared" si="8"/>
        <v>132.997497</v>
      </c>
      <c r="Z59" s="237">
        <f t="shared" si="9"/>
        <v>2.8008179999999925</v>
      </c>
      <c r="AA59" s="78"/>
      <c r="AB59" s="77"/>
    </row>
    <row r="60" spans="1:28" s="58" customFormat="1" ht="15">
      <c r="A60" s="193" t="s">
        <v>165</v>
      </c>
      <c r="B60" s="164">
        <v>318500</v>
      </c>
      <c r="C60" s="162">
        <v>-1300</v>
      </c>
      <c r="D60" s="170">
        <v>0</v>
      </c>
      <c r="E60" s="164">
        <v>1300</v>
      </c>
      <c r="F60" s="112">
        <v>0</v>
      </c>
      <c r="G60" s="170">
        <v>0</v>
      </c>
      <c r="H60" s="164">
        <v>0</v>
      </c>
      <c r="I60" s="112">
        <v>0</v>
      </c>
      <c r="J60" s="170">
        <v>0</v>
      </c>
      <c r="K60" s="164">
        <v>319800</v>
      </c>
      <c r="L60" s="112">
        <v>-1300</v>
      </c>
      <c r="M60" s="127">
        <v>0</v>
      </c>
      <c r="N60" s="112">
        <v>289900</v>
      </c>
      <c r="O60" s="173">
        <f t="shared" si="0"/>
        <v>0.9065040650406504</v>
      </c>
      <c r="P60" s="108">
        <f>Volume!K60</f>
        <v>275.9</v>
      </c>
      <c r="Q60" s="69">
        <f>Volume!J60</f>
        <v>268.4</v>
      </c>
      <c r="R60" s="237">
        <f t="shared" si="1"/>
        <v>8.583432</v>
      </c>
      <c r="S60" s="103">
        <f t="shared" si="2"/>
        <v>7.780916</v>
      </c>
      <c r="T60" s="109">
        <f t="shared" si="3"/>
        <v>321100</v>
      </c>
      <c r="U60" s="103">
        <f t="shared" si="4"/>
        <v>-0.4048582995951417</v>
      </c>
      <c r="V60" s="103">
        <f t="shared" si="5"/>
        <v>8.54854</v>
      </c>
      <c r="W60" s="103">
        <f t="shared" si="6"/>
        <v>0.03489199999999999</v>
      </c>
      <c r="X60" s="103">
        <f t="shared" si="7"/>
        <v>0</v>
      </c>
      <c r="Y60" s="103">
        <f t="shared" si="8"/>
        <v>8.859149</v>
      </c>
      <c r="Z60" s="237">
        <f t="shared" si="9"/>
        <v>-0.2757170000000002</v>
      </c>
      <c r="AA60" s="78"/>
      <c r="AB60" s="77"/>
    </row>
    <row r="61" spans="1:28" s="58" customFormat="1" ht="15">
      <c r="A61" s="193" t="s">
        <v>420</v>
      </c>
      <c r="B61" s="164">
        <v>259050</v>
      </c>
      <c r="C61" s="162">
        <v>25650</v>
      </c>
      <c r="D61" s="170">
        <v>0.11</v>
      </c>
      <c r="E61" s="164">
        <v>450</v>
      </c>
      <c r="F61" s="112">
        <v>0</v>
      </c>
      <c r="G61" s="170">
        <v>0</v>
      </c>
      <c r="H61" s="164">
        <v>0</v>
      </c>
      <c r="I61" s="112">
        <v>0</v>
      </c>
      <c r="J61" s="170">
        <v>0</v>
      </c>
      <c r="K61" s="164">
        <v>259500</v>
      </c>
      <c r="L61" s="112">
        <v>25650</v>
      </c>
      <c r="M61" s="127">
        <v>0.11</v>
      </c>
      <c r="N61" s="112">
        <v>235650</v>
      </c>
      <c r="O61" s="173">
        <f t="shared" si="0"/>
        <v>0.9080924855491329</v>
      </c>
      <c r="P61" s="108">
        <f>Volume!K61</f>
        <v>2208.3</v>
      </c>
      <c r="Q61" s="69">
        <f>Volume!J61</f>
        <v>2225.7</v>
      </c>
      <c r="R61" s="237">
        <f t="shared" si="1"/>
        <v>57.756915</v>
      </c>
      <c r="S61" s="103">
        <f t="shared" si="2"/>
        <v>52.4486205</v>
      </c>
      <c r="T61" s="109">
        <f t="shared" si="3"/>
        <v>233850</v>
      </c>
      <c r="U61" s="103">
        <f t="shared" si="4"/>
        <v>10.968569595894804</v>
      </c>
      <c r="V61" s="103">
        <f t="shared" si="5"/>
        <v>57.6567585</v>
      </c>
      <c r="W61" s="103">
        <f t="shared" si="6"/>
        <v>0.10015649999999998</v>
      </c>
      <c r="X61" s="103">
        <f t="shared" si="7"/>
        <v>0</v>
      </c>
      <c r="Y61" s="103">
        <f t="shared" si="8"/>
        <v>51.641095500000006</v>
      </c>
      <c r="Z61" s="237">
        <f t="shared" si="9"/>
        <v>6.1158194999999935</v>
      </c>
      <c r="AA61" s="78"/>
      <c r="AB61" s="77"/>
    </row>
    <row r="62" spans="1:29" s="58" customFormat="1" ht="15">
      <c r="A62" s="193" t="s">
        <v>89</v>
      </c>
      <c r="B62" s="164">
        <v>3544500</v>
      </c>
      <c r="C62" s="162">
        <v>-171000</v>
      </c>
      <c r="D62" s="170">
        <v>-0.05</v>
      </c>
      <c r="E62" s="164">
        <v>227250</v>
      </c>
      <c r="F62" s="112">
        <v>750</v>
      </c>
      <c r="G62" s="170">
        <v>0</v>
      </c>
      <c r="H62" s="164">
        <v>26250</v>
      </c>
      <c r="I62" s="112">
        <v>-750</v>
      </c>
      <c r="J62" s="170">
        <v>-0.03</v>
      </c>
      <c r="K62" s="164">
        <v>3798000</v>
      </c>
      <c r="L62" s="112">
        <v>-171000</v>
      </c>
      <c r="M62" s="127">
        <v>-0.04</v>
      </c>
      <c r="N62" s="112">
        <v>3316500</v>
      </c>
      <c r="O62" s="173">
        <f t="shared" si="0"/>
        <v>0.8732227488151659</v>
      </c>
      <c r="P62" s="108">
        <f>Volume!K62</f>
        <v>289.8</v>
      </c>
      <c r="Q62" s="69">
        <f>Volume!J62</f>
        <v>289.65</v>
      </c>
      <c r="R62" s="237">
        <f t="shared" si="1"/>
        <v>110.00907</v>
      </c>
      <c r="S62" s="103">
        <f t="shared" si="2"/>
        <v>96.06242249999998</v>
      </c>
      <c r="T62" s="109">
        <f t="shared" si="3"/>
        <v>3969000</v>
      </c>
      <c r="U62" s="103">
        <f t="shared" si="4"/>
        <v>-4.308390022675737</v>
      </c>
      <c r="V62" s="103">
        <f t="shared" si="5"/>
        <v>102.66644249999999</v>
      </c>
      <c r="W62" s="103">
        <f t="shared" si="6"/>
        <v>6.582296249999999</v>
      </c>
      <c r="X62" s="103">
        <f t="shared" si="7"/>
        <v>0.7603312499999999</v>
      </c>
      <c r="Y62" s="103">
        <f t="shared" si="8"/>
        <v>115.02162</v>
      </c>
      <c r="Z62" s="237">
        <f t="shared" si="9"/>
        <v>-5.0125500000000045</v>
      </c>
      <c r="AA62" s="377"/>
      <c r="AB62" s="78"/>
      <c r="AC62"/>
    </row>
    <row r="63" spans="1:29" s="58" customFormat="1" ht="15">
      <c r="A63" s="193" t="s">
        <v>287</v>
      </c>
      <c r="B63" s="164">
        <v>1518000</v>
      </c>
      <c r="C63" s="162">
        <v>6000</v>
      </c>
      <c r="D63" s="170">
        <v>0</v>
      </c>
      <c r="E63" s="164">
        <v>2000</v>
      </c>
      <c r="F63" s="112">
        <v>0</v>
      </c>
      <c r="G63" s="170">
        <v>0</v>
      </c>
      <c r="H63" s="164">
        <v>2000</v>
      </c>
      <c r="I63" s="112">
        <v>0</v>
      </c>
      <c r="J63" s="170">
        <v>0</v>
      </c>
      <c r="K63" s="164">
        <v>1522000</v>
      </c>
      <c r="L63" s="112">
        <v>6000</v>
      </c>
      <c r="M63" s="127">
        <v>0</v>
      </c>
      <c r="N63" s="112">
        <v>1428000</v>
      </c>
      <c r="O63" s="173">
        <f t="shared" si="0"/>
        <v>0.938239159001314</v>
      </c>
      <c r="P63" s="108">
        <f>Volume!K63</f>
        <v>182.1</v>
      </c>
      <c r="Q63" s="69">
        <f>Volume!J63</f>
        <v>180.45</v>
      </c>
      <c r="R63" s="237">
        <f t="shared" si="1"/>
        <v>27.46449</v>
      </c>
      <c r="S63" s="103">
        <f t="shared" si="2"/>
        <v>25.768259999999998</v>
      </c>
      <c r="T63" s="109">
        <f t="shared" si="3"/>
        <v>1516000</v>
      </c>
      <c r="U63" s="103">
        <f t="shared" si="4"/>
        <v>0.395778364116095</v>
      </c>
      <c r="V63" s="103">
        <f t="shared" si="5"/>
        <v>27.39231</v>
      </c>
      <c r="W63" s="103">
        <f t="shared" si="6"/>
        <v>0.03609</v>
      </c>
      <c r="X63" s="103">
        <f t="shared" si="7"/>
        <v>0.03609</v>
      </c>
      <c r="Y63" s="103">
        <f t="shared" si="8"/>
        <v>27.60636</v>
      </c>
      <c r="Z63" s="237">
        <f t="shared" si="9"/>
        <v>-0.14186999999999728</v>
      </c>
      <c r="AA63" s="78"/>
      <c r="AB63" s="77"/>
      <c r="AC63"/>
    </row>
    <row r="64" spans="1:29" s="58" customFormat="1" ht="15">
      <c r="A64" s="193" t="s">
        <v>421</v>
      </c>
      <c r="B64" s="164">
        <v>590800</v>
      </c>
      <c r="C64" s="162">
        <v>12600</v>
      </c>
      <c r="D64" s="170">
        <v>0.02</v>
      </c>
      <c r="E64" s="164">
        <v>700</v>
      </c>
      <c r="F64" s="112">
        <v>0</v>
      </c>
      <c r="G64" s="170">
        <v>0</v>
      </c>
      <c r="H64" s="164">
        <v>0</v>
      </c>
      <c r="I64" s="112">
        <v>0</v>
      </c>
      <c r="J64" s="170">
        <v>0</v>
      </c>
      <c r="K64" s="164">
        <v>591500</v>
      </c>
      <c r="L64" s="112">
        <v>12600</v>
      </c>
      <c r="M64" s="127">
        <v>0.02</v>
      </c>
      <c r="N64" s="112">
        <v>572950</v>
      </c>
      <c r="O64" s="173">
        <f t="shared" si="0"/>
        <v>0.9686390532544379</v>
      </c>
      <c r="P64" s="108">
        <f>Volume!K64</f>
        <v>627.15</v>
      </c>
      <c r="Q64" s="69">
        <f>Volume!J64</f>
        <v>607.1</v>
      </c>
      <c r="R64" s="237">
        <f t="shared" si="1"/>
        <v>35.909965</v>
      </c>
      <c r="S64" s="103">
        <f t="shared" si="2"/>
        <v>34.7837945</v>
      </c>
      <c r="T64" s="109">
        <f t="shared" si="3"/>
        <v>578900</v>
      </c>
      <c r="U64" s="103">
        <f t="shared" si="4"/>
        <v>2.176541717049577</v>
      </c>
      <c r="V64" s="103">
        <f t="shared" si="5"/>
        <v>35.867468</v>
      </c>
      <c r="W64" s="103">
        <f t="shared" si="6"/>
        <v>0.042497</v>
      </c>
      <c r="X64" s="103">
        <f t="shared" si="7"/>
        <v>0</v>
      </c>
      <c r="Y64" s="103">
        <f t="shared" si="8"/>
        <v>36.3057135</v>
      </c>
      <c r="Z64" s="237">
        <f t="shared" si="9"/>
        <v>-0.3957485000000034</v>
      </c>
      <c r="AA64" s="78"/>
      <c r="AB64" s="77"/>
      <c r="AC64"/>
    </row>
    <row r="65" spans="1:29" s="58" customFormat="1" ht="15">
      <c r="A65" s="193" t="s">
        <v>271</v>
      </c>
      <c r="B65" s="164">
        <v>825600</v>
      </c>
      <c r="C65" s="162">
        <v>156000</v>
      </c>
      <c r="D65" s="170">
        <v>0.23</v>
      </c>
      <c r="E65" s="164">
        <v>34800</v>
      </c>
      <c r="F65" s="112">
        <v>9600</v>
      </c>
      <c r="G65" s="170">
        <v>0.38</v>
      </c>
      <c r="H65" s="164">
        <v>4800</v>
      </c>
      <c r="I65" s="112">
        <v>0</v>
      </c>
      <c r="J65" s="170">
        <v>0</v>
      </c>
      <c r="K65" s="164">
        <v>865200</v>
      </c>
      <c r="L65" s="112">
        <v>165600</v>
      </c>
      <c r="M65" s="127">
        <v>0.24</v>
      </c>
      <c r="N65" s="112">
        <v>808800</v>
      </c>
      <c r="O65" s="173">
        <f t="shared" si="0"/>
        <v>0.9348127600554785</v>
      </c>
      <c r="P65" s="108">
        <f>Volume!K65</f>
        <v>255.5</v>
      </c>
      <c r="Q65" s="69">
        <f>Volume!J65</f>
        <v>262.65</v>
      </c>
      <c r="R65" s="237">
        <f t="shared" si="1"/>
        <v>22.724477999999998</v>
      </c>
      <c r="S65" s="103">
        <f t="shared" si="2"/>
        <v>21.243131999999996</v>
      </c>
      <c r="T65" s="109">
        <f t="shared" si="3"/>
        <v>699600</v>
      </c>
      <c r="U65" s="103">
        <f t="shared" si="4"/>
        <v>23.67066895368782</v>
      </c>
      <c r="V65" s="103">
        <f t="shared" si="5"/>
        <v>21.684383999999998</v>
      </c>
      <c r="W65" s="103">
        <f t="shared" si="6"/>
        <v>0.914022</v>
      </c>
      <c r="X65" s="103">
        <f t="shared" si="7"/>
        <v>0.126072</v>
      </c>
      <c r="Y65" s="103">
        <f t="shared" si="8"/>
        <v>17.87478</v>
      </c>
      <c r="Z65" s="237">
        <f t="shared" si="9"/>
        <v>4.8496979999999965</v>
      </c>
      <c r="AA65" s="78"/>
      <c r="AB65" s="77"/>
      <c r="AC65"/>
    </row>
    <row r="66" spans="1:29" s="58" customFormat="1" ht="15">
      <c r="A66" s="193" t="s">
        <v>221</v>
      </c>
      <c r="B66" s="164">
        <v>504000</v>
      </c>
      <c r="C66" s="162">
        <v>-1800</v>
      </c>
      <c r="D66" s="170">
        <v>0</v>
      </c>
      <c r="E66" s="164">
        <v>1800</v>
      </c>
      <c r="F66" s="112">
        <v>0</v>
      </c>
      <c r="G66" s="170">
        <v>0</v>
      </c>
      <c r="H66" s="164">
        <v>0</v>
      </c>
      <c r="I66" s="112">
        <v>0</v>
      </c>
      <c r="J66" s="170">
        <v>0</v>
      </c>
      <c r="K66" s="164">
        <v>505800</v>
      </c>
      <c r="L66" s="112">
        <v>-1800</v>
      </c>
      <c r="M66" s="127">
        <v>0</v>
      </c>
      <c r="N66" s="112">
        <v>468600</v>
      </c>
      <c r="O66" s="173">
        <f t="shared" si="0"/>
        <v>0.9264531435349941</v>
      </c>
      <c r="P66" s="108">
        <f>Volume!K66</f>
        <v>1231.6</v>
      </c>
      <c r="Q66" s="69">
        <f>Volume!J66</f>
        <v>1219.85</v>
      </c>
      <c r="R66" s="237">
        <f t="shared" si="1"/>
        <v>61.700013</v>
      </c>
      <c r="S66" s="103">
        <f t="shared" si="2"/>
        <v>57.162171</v>
      </c>
      <c r="T66" s="109">
        <f t="shared" si="3"/>
        <v>507600</v>
      </c>
      <c r="U66" s="103">
        <f t="shared" si="4"/>
        <v>-0.3546099290780142</v>
      </c>
      <c r="V66" s="103">
        <f t="shared" si="5"/>
        <v>61.48044</v>
      </c>
      <c r="W66" s="103">
        <f t="shared" si="6"/>
        <v>0.219573</v>
      </c>
      <c r="X66" s="103">
        <f t="shared" si="7"/>
        <v>0</v>
      </c>
      <c r="Y66" s="103">
        <f t="shared" si="8"/>
        <v>62.516016</v>
      </c>
      <c r="Z66" s="237">
        <f t="shared" si="9"/>
        <v>-0.816003000000002</v>
      </c>
      <c r="AA66" s="78"/>
      <c r="AB66" s="77"/>
      <c r="AC66"/>
    </row>
    <row r="67" spans="1:29" s="58" customFormat="1" ht="15">
      <c r="A67" s="193" t="s">
        <v>233</v>
      </c>
      <c r="B67" s="164">
        <v>3515000</v>
      </c>
      <c r="C67" s="162">
        <v>146000</v>
      </c>
      <c r="D67" s="170">
        <v>0.04</v>
      </c>
      <c r="E67" s="164">
        <v>188000</v>
      </c>
      <c r="F67" s="112">
        <v>8000</v>
      </c>
      <c r="G67" s="170">
        <v>0.04</v>
      </c>
      <c r="H67" s="164">
        <v>52000</v>
      </c>
      <c r="I67" s="112">
        <v>1000</v>
      </c>
      <c r="J67" s="170">
        <v>0.02</v>
      </c>
      <c r="K67" s="164">
        <v>3755000</v>
      </c>
      <c r="L67" s="112">
        <v>155000</v>
      </c>
      <c r="M67" s="127">
        <v>0.04</v>
      </c>
      <c r="N67" s="112">
        <v>3395000</v>
      </c>
      <c r="O67" s="173">
        <f t="shared" si="0"/>
        <v>0.9041278295605859</v>
      </c>
      <c r="P67" s="108">
        <f>Volume!K67</f>
        <v>473.85</v>
      </c>
      <c r="Q67" s="69">
        <f>Volume!J67</f>
        <v>491.55</v>
      </c>
      <c r="R67" s="237">
        <f t="shared" si="1"/>
        <v>184.577025</v>
      </c>
      <c r="S67" s="103">
        <f t="shared" si="2"/>
        <v>166.881225</v>
      </c>
      <c r="T67" s="109">
        <f t="shared" si="3"/>
        <v>3600000</v>
      </c>
      <c r="U67" s="103">
        <f t="shared" si="4"/>
        <v>4.305555555555555</v>
      </c>
      <c r="V67" s="103">
        <f t="shared" si="5"/>
        <v>172.779825</v>
      </c>
      <c r="W67" s="103">
        <f t="shared" si="6"/>
        <v>9.24114</v>
      </c>
      <c r="X67" s="103">
        <f t="shared" si="7"/>
        <v>2.55606</v>
      </c>
      <c r="Y67" s="103">
        <f t="shared" si="8"/>
        <v>170.586</v>
      </c>
      <c r="Z67" s="237">
        <f t="shared" si="9"/>
        <v>13.99102499999998</v>
      </c>
      <c r="AA67" s="78"/>
      <c r="AB67" s="77"/>
      <c r="AC67"/>
    </row>
    <row r="68" spans="1:29" s="58" customFormat="1" ht="15">
      <c r="A68" s="193" t="s">
        <v>166</v>
      </c>
      <c r="B68" s="164">
        <v>4073950</v>
      </c>
      <c r="C68" s="162">
        <v>-38350</v>
      </c>
      <c r="D68" s="170">
        <v>-0.01</v>
      </c>
      <c r="E68" s="164">
        <v>295000</v>
      </c>
      <c r="F68" s="112">
        <v>2950</v>
      </c>
      <c r="G68" s="170">
        <v>0.01</v>
      </c>
      <c r="H68" s="164">
        <v>76700</v>
      </c>
      <c r="I68" s="112">
        <v>0</v>
      </c>
      <c r="J68" s="170">
        <v>0</v>
      </c>
      <c r="K68" s="164">
        <v>4445650</v>
      </c>
      <c r="L68" s="112">
        <v>-35400</v>
      </c>
      <c r="M68" s="127">
        <v>-0.01</v>
      </c>
      <c r="N68" s="112">
        <v>4162450</v>
      </c>
      <c r="O68" s="173">
        <f t="shared" si="0"/>
        <v>0.9362972793629728</v>
      </c>
      <c r="P68" s="108">
        <f>Volume!K68</f>
        <v>104.6</v>
      </c>
      <c r="Q68" s="69">
        <f>Volume!J68</f>
        <v>103.35</v>
      </c>
      <c r="R68" s="237">
        <f t="shared" si="1"/>
        <v>45.94579275</v>
      </c>
      <c r="S68" s="103">
        <f t="shared" si="2"/>
        <v>43.01892075</v>
      </c>
      <c r="T68" s="109">
        <f t="shared" si="3"/>
        <v>4481050</v>
      </c>
      <c r="U68" s="103">
        <f t="shared" si="4"/>
        <v>-0.7899934167215273</v>
      </c>
      <c r="V68" s="103">
        <f t="shared" si="5"/>
        <v>42.10427325</v>
      </c>
      <c r="W68" s="103">
        <f t="shared" si="6"/>
        <v>3.048825</v>
      </c>
      <c r="X68" s="103">
        <f t="shared" si="7"/>
        <v>0.7926945</v>
      </c>
      <c r="Y68" s="103">
        <f t="shared" si="8"/>
        <v>46.871783</v>
      </c>
      <c r="Z68" s="237">
        <f t="shared" si="9"/>
        <v>-0.9259902499999981</v>
      </c>
      <c r="AA68" s="78"/>
      <c r="AB68" s="77"/>
      <c r="AC68"/>
    </row>
    <row r="69" spans="1:28" s="58" customFormat="1" ht="15">
      <c r="A69" s="193" t="s">
        <v>222</v>
      </c>
      <c r="B69" s="164">
        <v>606408</v>
      </c>
      <c r="C69" s="162">
        <v>-2288</v>
      </c>
      <c r="D69" s="170">
        <v>0</v>
      </c>
      <c r="E69" s="164">
        <v>352</v>
      </c>
      <c r="F69" s="112">
        <v>0</v>
      </c>
      <c r="G69" s="170">
        <v>0</v>
      </c>
      <c r="H69" s="164">
        <v>0</v>
      </c>
      <c r="I69" s="112">
        <v>0</v>
      </c>
      <c r="J69" s="170">
        <v>0</v>
      </c>
      <c r="K69" s="164">
        <v>606760</v>
      </c>
      <c r="L69" s="112">
        <v>-2288</v>
      </c>
      <c r="M69" s="127">
        <v>0</v>
      </c>
      <c r="N69" s="112">
        <v>576928</v>
      </c>
      <c r="O69" s="173">
        <f aca="true" t="shared" si="10" ref="O69:O132">N69/K69</f>
        <v>0.9508339376359681</v>
      </c>
      <c r="P69" s="108">
        <f>Volume!K69</f>
        <v>2508.55</v>
      </c>
      <c r="Q69" s="69">
        <f>Volume!J69</f>
        <v>2468.75</v>
      </c>
      <c r="R69" s="237">
        <f aca="true" t="shared" si="11" ref="R69:R132">Q69*K69/10000000</f>
        <v>149.793875</v>
      </c>
      <c r="S69" s="103">
        <f aca="true" t="shared" si="12" ref="S69:S132">Q69*N69/10000000</f>
        <v>142.4291</v>
      </c>
      <c r="T69" s="109">
        <f aca="true" t="shared" si="13" ref="T69:T132">K69-L69</f>
        <v>609048</v>
      </c>
      <c r="U69" s="103">
        <f aca="true" t="shared" si="14" ref="U69:U132">L69/T69*100</f>
        <v>-0.3756682560323653</v>
      </c>
      <c r="V69" s="103">
        <f aca="true" t="shared" si="15" ref="V69:V132">Q69*B69/10000000</f>
        <v>149.706975</v>
      </c>
      <c r="W69" s="103">
        <f aca="true" t="shared" si="16" ref="W69:W132">Q69*E69/10000000</f>
        <v>0.0869</v>
      </c>
      <c r="X69" s="103">
        <f aca="true" t="shared" si="17" ref="X69:X132">Q69*H69/10000000</f>
        <v>0</v>
      </c>
      <c r="Y69" s="103">
        <f aca="true" t="shared" si="18" ref="Y69:Y132">(T69*P69)/10000000</f>
        <v>152.78273604</v>
      </c>
      <c r="Z69" s="237">
        <f aca="true" t="shared" si="19" ref="Z69:Z132">R69-Y69</f>
        <v>-2.988861039999989</v>
      </c>
      <c r="AA69" s="78"/>
      <c r="AB69" s="77"/>
    </row>
    <row r="70" spans="1:28" s="58" customFormat="1" ht="15">
      <c r="A70" s="193" t="s">
        <v>288</v>
      </c>
      <c r="B70" s="164">
        <v>8650500</v>
      </c>
      <c r="C70" s="162">
        <v>-285000</v>
      </c>
      <c r="D70" s="170">
        <v>-0.03</v>
      </c>
      <c r="E70" s="164">
        <v>654000</v>
      </c>
      <c r="F70" s="112">
        <v>3000</v>
      </c>
      <c r="G70" s="170">
        <v>0</v>
      </c>
      <c r="H70" s="164">
        <v>79500</v>
      </c>
      <c r="I70" s="112">
        <v>9000</v>
      </c>
      <c r="J70" s="170">
        <v>0.13</v>
      </c>
      <c r="K70" s="164">
        <v>9384000</v>
      </c>
      <c r="L70" s="112">
        <v>-273000</v>
      </c>
      <c r="M70" s="127">
        <v>-0.03</v>
      </c>
      <c r="N70" s="112">
        <v>6814500</v>
      </c>
      <c r="O70" s="173">
        <f t="shared" si="10"/>
        <v>0.7261828644501279</v>
      </c>
      <c r="P70" s="108">
        <f>Volume!K70</f>
        <v>186</v>
      </c>
      <c r="Q70" s="69">
        <f>Volume!J70</f>
        <v>188.25</v>
      </c>
      <c r="R70" s="237">
        <f t="shared" si="11"/>
        <v>176.6538</v>
      </c>
      <c r="S70" s="103">
        <f t="shared" si="12"/>
        <v>128.2829625</v>
      </c>
      <c r="T70" s="109">
        <f t="shared" si="13"/>
        <v>9657000</v>
      </c>
      <c r="U70" s="103">
        <f t="shared" si="14"/>
        <v>-2.8269648959304132</v>
      </c>
      <c r="V70" s="103">
        <f t="shared" si="15"/>
        <v>162.8456625</v>
      </c>
      <c r="W70" s="103">
        <f t="shared" si="16"/>
        <v>12.31155</v>
      </c>
      <c r="X70" s="103">
        <f t="shared" si="17"/>
        <v>1.4965875</v>
      </c>
      <c r="Y70" s="103">
        <f t="shared" si="18"/>
        <v>179.6202</v>
      </c>
      <c r="Z70" s="237">
        <f t="shared" si="19"/>
        <v>-2.9664000000000215</v>
      </c>
      <c r="AA70" s="378"/>
      <c r="AB70"/>
    </row>
    <row r="71" spans="1:28" s="7" customFormat="1" ht="15">
      <c r="A71" s="193" t="s">
        <v>289</v>
      </c>
      <c r="B71" s="164">
        <v>2641800</v>
      </c>
      <c r="C71" s="162">
        <v>-5600</v>
      </c>
      <c r="D71" s="170">
        <v>0</v>
      </c>
      <c r="E71" s="164">
        <v>64400</v>
      </c>
      <c r="F71" s="112">
        <v>0</v>
      </c>
      <c r="G71" s="170">
        <v>0</v>
      </c>
      <c r="H71" s="164">
        <v>18200</v>
      </c>
      <c r="I71" s="112">
        <v>0</v>
      </c>
      <c r="J71" s="170">
        <v>0</v>
      </c>
      <c r="K71" s="164">
        <v>2724400</v>
      </c>
      <c r="L71" s="112">
        <v>-5600</v>
      </c>
      <c r="M71" s="127">
        <v>0</v>
      </c>
      <c r="N71" s="112">
        <v>2539600</v>
      </c>
      <c r="O71" s="173">
        <f t="shared" si="10"/>
        <v>0.9321685508735869</v>
      </c>
      <c r="P71" s="108">
        <f>Volume!K71</f>
        <v>143.25</v>
      </c>
      <c r="Q71" s="69">
        <f>Volume!J71</f>
        <v>141.25</v>
      </c>
      <c r="R71" s="237">
        <f t="shared" si="11"/>
        <v>38.48215</v>
      </c>
      <c r="S71" s="103">
        <f t="shared" si="12"/>
        <v>35.87185</v>
      </c>
      <c r="T71" s="109">
        <f t="shared" si="13"/>
        <v>2730000</v>
      </c>
      <c r="U71" s="103">
        <f t="shared" si="14"/>
        <v>-0.20512820512820512</v>
      </c>
      <c r="V71" s="103">
        <f t="shared" si="15"/>
        <v>37.315425</v>
      </c>
      <c r="W71" s="103">
        <f t="shared" si="16"/>
        <v>0.90965</v>
      </c>
      <c r="X71" s="103">
        <f t="shared" si="17"/>
        <v>0.257075</v>
      </c>
      <c r="Y71" s="103">
        <f t="shared" si="18"/>
        <v>39.10725</v>
      </c>
      <c r="Z71" s="237">
        <f t="shared" si="19"/>
        <v>-0.6251000000000033</v>
      </c>
      <c r="AA71"/>
      <c r="AB71"/>
    </row>
    <row r="72" spans="1:28" s="7" customFormat="1" ht="15">
      <c r="A72" s="193" t="s">
        <v>195</v>
      </c>
      <c r="B72" s="164">
        <v>18570372</v>
      </c>
      <c r="C72" s="162">
        <v>-171146</v>
      </c>
      <c r="D72" s="170">
        <v>-0.01</v>
      </c>
      <c r="E72" s="164">
        <v>2738336</v>
      </c>
      <c r="F72" s="112">
        <v>181456</v>
      </c>
      <c r="G72" s="170">
        <v>0.07</v>
      </c>
      <c r="H72" s="164">
        <v>175270</v>
      </c>
      <c r="I72" s="112">
        <v>6186</v>
      </c>
      <c r="J72" s="170">
        <v>0.04</v>
      </c>
      <c r="K72" s="164">
        <v>21483978</v>
      </c>
      <c r="L72" s="112">
        <v>16496</v>
      </c>
      <c r="M72" s="127">
        <v>0</v>
      </c>
      <c r="N72" s="112">
        <v>18821936</v>
      </c>
      <c r="O72" s="173">
        <f t="shared" si="10"/>
        <v>0.87609175544678</v>
      </c>
      <c r="P72" s="108">
        <f>Volume!K72</f>
        <v>114.85</v>
      </c>
      <c r="Q72" s="69">
        <f>Volume!J72</f>
        <v>115</v>
      </c>
      <c r="R72" s="237">
        <f t="shared" si="11"/>
        <v>247.065747</v>
      </c>
      <c r="S72" s="103">
        <f t="shared" si="12"/>
        <v>216.452264</v>
      </c>
      <c r="T72" s="109">
        <f t="shared" si="13"/>
        <v>21467482</v>
      </c>
      <c r="U72" s="103">
        <f t="shared" si="14"/>
        <v>0.0768418019402555</v>
      </c>
      <c r="V72" s="103">
        <f t="shared" si="15"/>
        <v>213.559278</v>
      </c>
      <c r="W72" s="103">
        <f t="shared" si="16"/>
        <v>31.490864</v>
      </c>
      <c r="X72" s="103">
        <f t="shared" si="17"/>
        <v>2.015605</v>
      </c>
      <c r="Y72" s="103">
        <f t="shared" si="18"/>
        <v>246.55403076999997</v>
      </c>
      <c r="Z72" s="237">
        <f t="shared" si="19"/>
        <v>0.5117162300000189</v>
      </c>
      <c r="AA72"/>
      <c r="AB72"/>
    </row>
    <row r="73" spans="1:28" s="7" customFormat="1" ht="15">
      <c r="A73" s="193" t="s">
        <v>290</v>
      </c>
      <c r="B73" s="164">
        <v>8537200</v>
      </c>
      <c r="C73" s="162">
        <v>30800</v>
      </c>
      <c r="D73" s="170">
        <v>0</v>
      </c>
      <c r="E73" s="164">
        <v>639800</v>
      </c>
      <c r="F73" s="112">
        <v>7000</v>
      </c>
      <c r="G73" s="170">
        <v>0.01</v>
      </c>
      <c r="H73" s="164">
        <v>63000</v>
      </c>
      <c r="I73" s="112">
        <v>0</v>
      </c>
      <c r="J73" s="170">
        <v>0</v>
      </c>
      <c r="K73" s="164">
        <v>9240000</v>
      </c>
      <c r="L73" s="112">
        <v>37800</v>
      </c>
      <c r="M73" s="127">
        <v>0</v>
      </c>
      <c r="N73" s="112">
        <v>8167600</v>
      </c>
      <c r="O73" s="173">
        <f t="shared" si="10"/>
        <v>0.8839393939393939</v>
      </c>
      <c r="P73" s="108">
        <f>Volume!K73</f>
        <v>96</v>
      </c>
      <c r="Q73" s="69">
        <f>Volume!J73</f>
        <v>95.85</v>
      </c>
      <c r="R73" s="237">
        <f t="shared" si="11"/>
        <v>88.5654</v>
      </c>
      <c r="S73" s="103">
        <f t="shared" si="12"/>
        <v>78.286446</v>
      </c>
      <c r="T73" s="109">
        <f t="shared" si="13"/>
        <v>9202200</v>
      </c>
      <c r="U73" s="103">
        <f t="shared" si="14"/>
        <v>0.4107713372889092</v>
      </c>
      <c r="V73" s="103">
        <f t="shared" si="15"/>
        <v>81.829062</v>
      </c>
      <c r="W73" s="103">
        <f t="shared" si="16"/>
        <v>6.132483</v>
      </c>
      <c r="X73" s="103">
        <f t="shared" si="17"/>
        <v>0.603855</v>
      </c>
      <c r="Y73" s="103">
        <f t="shared" si="18"/>
        <v>88.34112</v>
      </c>
      <c r="Z73" s="237">
        <f t="shared" si="19"/>
        <v>0.22427999999999315</v>
      </c>
      <c r="AA73"/>
      <c r="AB73" s="77"/>
    </row>
    <row r="74" spans="1:28" s="7" customFormat="1" ht="15">
      <c r="A74" s="193" t="s">
        <v>197</v>
      </c>
      <c r="B74" s="164">
        <v>4130100</v>
      </c>
      <c r="C74" s="162">
        <v>-54600</v>
      </c>
      <c r="D74" s="170">
        <v>-0.01</v>
      </c>
      <c r="E74" s="164">
        <v>16900</v>
      </c>
      <c r="F74" s="112">
        <v>0</v>
      </c>
      <c r="G74" s="170">
        <v>0</v>
      </c>
      <c r="H74" s="164">
        <v>7800</v>
      </c>
      <c r="I74" s="112">
        <v>-650</v>
      </c>
      <c r="J74" s="170">
        <v>-0.08</v>
      </c>
      <c r="K74" s="164">
        <v>4154800</v>
      </c>
      <c r="L74" s="112">
        <v>-55250</v>
      </c>
      <c r="M74" s="127">
        <v>-0.01</v>
      </c>
      <c r="N74" s="112">
        <v>3925350</v>
      </c>
      <c r="O74" s="173">
        <f t="shared" si="10"/>
        <v>0.9447747183979975</v>
      </c>
      <c r="P74" s="108">
        <f>Volume!K74</f>
        <v>333.6</v>
      </c>
      <c r="Q74" s="69">
        <f>Volume!J74</f>
        <v>339.9</v>
      </c>
      <c r="R74" s="237">
        <f t="shared" si="11"/>
        <v>141.221652</v>
      </c>
      <c r="S74" s="103">
        <f t="shared" si="12"/>
        <v>133.4226465</v>
      </c>
      <c r="T74" s="109">
        <f t="shared" si="13"/>
        <v>4210050</v>
      </c>
      <c r="U74" s="103">
        <f t="shared" si="14"/>
        <v>-1.3123359580052494</v>
      </c>
      <c r="V74" s="103">
        <f t="shared" si="15"/>
        <v>140.382099</v>
      </c>
      <c r="W74" s="103">
        <f t="shared" si="16"/>
        <v>0.574431</v>
      </c>
      <c r="X74" s="103">
        <f t="shared" si="17"/>
        <v>0.265122</v>
      </c>
      <c r="Y74" s="103">
        <f t="shared" si="18"/>
        <v>140.447268</v>
      </c>
      <c r="Z74" s="237">
        <f t="shared" si="19"/>
        <v>0.7743839999999977</v>
      </c>
      <c r="AA74"/>
      <c r="AB74" s="77"/>
    </row>
    <row r="75" spans="1:28" s="7" customFormat="1" ht="15">
      <c r="A75" s="193" t="s">
        <v>4</v>
      </c>
      <c r="B75" s="164">
        <v>1050750</v>
      </c>
      <c r="C75" s="162">
        <v>24900</v>
      </c>
      <c r="D75" s="170">
        <v>0.02</v>
      </c>
      <c r="E75" s="164">
        <v>0</v>
      </c>
      <c r="F75" s="112">
        <v>0</v>
      </c>
      <c r="G75" s="170">
        <v>0</v>
      </c>
      <c r="H75" s="164">
        <v>0</v>
      </c>
      <c r="I75" s="112">
        <v>0</v>
      </c>
      <c r="J75" s="170">
        <v>0</v>
      </c>
      <c r="K75" s="164">
        <v>1050750</v>
      </c>
      <c r="L75" s="112">
        <v>24900</v>
      </c>
      <c r="M75" s="127">
        <v>0.02</v>
      </c>
      <c r="N75" s="112">
        <v>996750</v>
      </c>
      <c r="O75" s="173">
        <f t="shared" si="10"/>
        <v>0.9486081370449678</v>
      </c>
      <c r="P75" s="108">
        <f>Volume!K75</f>
        <v>1804.45</v>
      </c>
      <c r="Q75" s="69">
        <f>Volume!J75</f>
        <v>1757.35</v>
      </c>
      <c r="R75" s="237">
        <f t="shared" si="11"/>
        <v>184.65355125</v>
      </c>
      <c r="S75" s="103">
        <f t="shared" si="12"/>
        <v>175.16386125</v>
      </c>
      <c r="T75" s="109">
        <f t="shared" si="13"/>
        <v>1025850</v>
      </c>
      <c r="U75" s="103">
        <f t="shared" si="14"/>
        <v>2.427255446702734</v>
      </c>
      <c r="V75" s="103">
        <f t="shared" si="15"/>
        <v>184.65355125</v>
      </c>
      <c r="W75" s="103">
        <f t="shared" si="16"/>
        <v>0</v>
      </c>
      <c r="X75" s="103">
        <f t="shared" si="17"/>
        <v>0</v>
      </c>
      <c r="Y75" s="103">
        <f t="shared" si="18"/>
        <v>185.10950325</v>
      </c>
      <c r="Z75" s="237">
        <f t="shared" si="19"/>
        <v>-0.45595199999999636</v>
      </c>
      <c r="AA75"/>
      <c r="AB75" s="77"/>
    </row>
    <row r="76" spans="1:28" s="7" customFormat="1" ht="15">
      <c r="A76" s="193" t="s">
        <v>79</v>
      </c>
      <c r="B76" s="164">
        <v>1854200</v>
      </c>
      <c r="C76" s="162">
        <v>-96000</v>
      </c>
      <c r="D76" s="170">
        <v>-0.05</v>
      </c>
      <c r="E76" s="164">
        <v>3400</v>
      </c>
      <c r="F76" s="112">
        <v>0</v>
      </c>
      <c r="G76" s="170">
        <v>0</v>
      </c>
      <c r="H76" s="164">
        <v>0</v>
      </c>
      <c r="I76" s="112">
        <v>0</v>
      </c>
      <c r="J76" s="170">
        <v>0</v>
      </c>
      <c r="K76" s="164">
        <v>1857600</v>
      </c>
      <c r="L76" s="112">
        <v>-96000</v>
      </c>
      <c r="M76" s="127">
        <v>-0.05</v>
      </c>
      <c r="N76" s="112">
        <v>1537400</v>
      </c>
      <c r="O76" s="173">
        <f t="shared" si="10"/>
        <v>0.8276270456503014</v>
      </c>
      <c r="P76" s="108">
        <f>Volume!K76</f>
        <v>1114.65</v>
      </c>
      <c r="Q76" s="69">
        <f>Volume!J76</f>
        <v>1091.15</v>
      </c>
      <c r="R76" s="237">
        <f t="shared" si="11"/>
        <v>202.69202400000003</v>
      </c>
      <c r="S76" s="103">
        <f t="shared" si="12"/>
        <v>167.75340100000003</v>
      </c>
      <c r="T76" s="109">
        <f t="shared" si="13"/>
        <v>1953600</v>
      </c>
      <c r="U76" s="103">
        <f t="shared" si="14"/>
        <v>-4.914004914004914</v>
      </c>
      <c r="V76" s="103">
        <f t="shared" si="15"/>
        <v>202.32103300000003</v>
      </c>
      <c r="W76" s="103">
        <f t="shared" si="16"/>
        <v>0.37099100000000007</v>
      </c>
      <c r="X76" s="103">
        <f t="shared" si="17"/>
        <v>0</v>
      </c>
      <c r="Y76" s="103">
        <f t="shared" si="18"/>
        <v>217.758024</v>
      </c>
      <c r="Z76" s="237">
        <f t="shared" si="19"/>
        <v>-15.065999999999974</v>
      </c>
      <c r="AA76"/>
      <c r="AB76" s="77"/>
    </row>
    <row r="77" spans="1:28" s="58" customFormat="1" ht="15">
      <c r="A77" s="193" t="s">
        <v>196</v>
      </c>
      <c r="B77" s="164">
        <v>2079600</v>
      </c>
      <c r="C77" s="162">
        <v>-14800</v>
      </c>
      <c r="D77" s="170">
        <v>-0.01</v>
      </c>
      <c r="E77" s="164">
        <v>6400</v>
      </c>
      <c r="F77" s="112">
        <v>0</v>
      </c>
      <c r="G77" s="170">
        <v>0</v>
      </c>
      <c r="H77" s="164">
        <v>0</v>
      </c>
      <c r="I77" s="112">
        <v>0</v>
      </c>
      <c r="J77" s="170">
        <v>0</v>
      </c>
      <c r="K77" s="164">
        <v>2086000</v>
      </c>
      <c r="L77" s="112">
        <v>-14800</v>
      </c>
      <c r="M77" s="127">
        <v>-0.01</v>
      </c>
      <c r="N77" s="112">
        <v>1962800</v>
      </c>
      <c r="O77" s="173">
        <f t="shared" si="10"/>
        <v>0.9409395973154362</v>
      </c>
      <c r="P77" s="108">
        <f>Volume!K77</f>
        <v>690.2</v>
      </c>
      <c r="Q77" s="69">
        <f>Volume!J77</f>
        <v>674.85</v>
      </c>
      <c r="R77" s="237">
        <f t="shared" si="11"/>
        <v>140.77371</v>
      </c>
      <c r="S77" s="103">
        <f t="shared" si="12"/>
        <v>132.459558</v>
      </c>
      <c r="T77" s="109">
        <f t="shared" si="13"/>
        <v>2100800</v>
      </c>
      <c r="U77" s="103">
        <f t="shared" si="14"/>
        <v>-0.7044935262757045</v>
      </c>
      <c r="V77" s="103">
        <f t="shared" si="15"/>
        <v>140.341806</v>
      </c>
      <c r="W77" s="103">
        <f t="shared" si="16"/>
        <v>0.431904</v>
      </c>
      <c r="X77" s="103">
        <f t="shared" si="17"/>
        <v>0</v>
      </c>
      <c r="Y77" s="103">
        <f t="shared" si="18"/>
        <v>144.997216</v>
      </c>
      <c r="Z77" s="237">
        <f t="shared" si="19"/>
        <v>-4.223506000000015</v>
      </c>
      <c r="AA77"/>
      <c r="AB77" s="77"/>
    </row>
    <row r="78" spans="1:28" s="7" customFormat="1" ht="15">
      <c r="A78" s="193" t="s">
        <v>442</v>
      </c>
      <c r="B78" s="164">
        <v>27842320</v>
      </c>
      <c r="C78" s="162">
        <v>79750</v>
      </c>
      <c r="D78" s="170">
        <v>0</v>
      </c>
      <c r="E78" s="164">
        <v>3274535</v>
      </c>
      <c r="F78" s="112">
        <v>90915</v>
      </c>
      <c r="G78" s="170">
        <v>0.03</v>
      </c>
      <c r="H78" s="164">
        <v>457765</v>
      </c>
      <c r="I78" s="112">
        <v>9570</v>
      </c>
      <c r="J78" s="170">
        <v>0.02</v>
      </c>
      <c r="K78" s="164">
        <v>31574620</v>
      </c>
      <c r="L78" s="112">
        <v>180235</v>
      </c>
      <c r="M78" s="127">
        <v>0.01</v>
      </c>
      <c r="N78" s="112">
        <v>20663225</v>
      </c>
      <c r="O78" s="173">
        <f t="shared" si="10"/>
        <v>0.6544251363911902</v>
      </c>
      <c r="P78" s="108">
        <f>Volume!K78</f>
        <v>144.7</v>
      </c>
      <c r="Q78" s="69">
        <f>Volume!J78</f>
        <v>143.7</v>
      </c>
      <c r="R78" s="237">
        <f t="shared" si="11"/>
        <v>453.7272894</v>
      </c>
      <c r="S78" s="103">
        <f t="shared" si="12"/>
        <v>296.93054325</v>
      </c>
      <c r="T78" s="109">
        <f t="shared" si="13"/>
        <v>31394385</v>
      </c>
      <c r="U78" s="103">
        <f t="shared" si="14"/>
        <v>0.5740994767057866</v>
      </c>
      <c r="V78" s="103">
        <f t="shared" si="15"/>
        <v>400.09413839999996</v>
      </c>
      <c r="W78" s="103">
        <f t="shared" si="16"/>
        <v>47.055067949999994</v>
      </c>
      <c r="X78" s="103">
        <f t="shared" si="17"/>
        <v>6.578083049999999</v>
      </c>
      <c r="Y78" s="103">
        <f t="shared" si="18"/>
        <v>454.27675095</v>
      </c>
      <c r="Z78" s="237">
        <f t="shared" si="19"/>
        <v>-0.5494615499999895</v>
      </c>
      <c r="AB78" s="77"/>
    </row>
    <row r="79" spans="1:28" s="58" customFormat="1" ht="15">
      <c r="A79" s="193" t="s">
        <v>198</v>
      </c>
      <c r="B79" s="164">
        <v>9134000</v>
      </c>
      <c r="C79" s="162">
        <v>168000</v>
      </c>
      <c r="D79" s="170">
        <v>0.02</v>
      </c>
      <c r="E79" s="164">
        <v>2366000</v>
      </c>
      <c r="F79" s="112">
        <v>5000</v>
      </c>
      <c r="G79" s="170">
        <v>0</v>
      </c>
      <c r="H79" s="164">
        <v>330000</v>
      </c>
      <c r="I79" s="112">
        <v>0</v>
      </c>
      <c r="J79" s="170">
        <v>0</v>
      </c>
      <c r="K79" s="164">
        <v>11830000</v>
      </c>
      <c r="L79" s="112">
        <v>173000</v>
      </c>
      <c r="M79" s="127">
        <v>0.01</v>
      </c>
      <c r="N79" s="112">
        <v>10772000</v>
      </c>
      <c r="O79" s="173">
        <f t="shared" si="10"/>
        <v>0.9105663567202029</v>
      </c>
      <c r="P79" s="108">
        <f>Volume!K79</f>
        <v>198.55</v>
      </c>
      <c r="Q79" s="69">
        <f>Volume!J79</f>
        <v>201.2</v>
      </c>
      <c r="R79" s="237">
        <f t="shared" si="11"/>
        <v>238.0196</v>
      </c>
      <c r="S79" s="103">
        <f t="shared" si="12"/>
        <v>216.73264</v>
      </c>
      <c r="T79" s="109">
        <f t="shared" si="13"/>
        <v>11657000</v>
      </c>
      <c r="U79" s="103">
        <f t="shared" si="14"/>
        <v>1.484086814789397</v>
      </c>
      <c r="V79" s="103">
        <f t="shared" si="15"/>
        <v>183.77608</v>
      </c>
      <c r="W79" s="103">
        <f t="shared" si="16"/>
        <v>47.60392</v>
      </c>
      <c r="X79" s="103">
        <f t="shared" si="17"/>
        <v>6.639599999999999</v>
      </c>
      <c r="Y79" s="103">
        <f t="shared" si="18"/>
        <v>231.449735</v>
      </c>
      <c r="Z79" s="237">
        <f t="shared" si="19"/>
        <v>6.569864999999993</v>
      </c>
      <c r="AA79" s="78"/>
      <c r="AB79" s="77"/>
    </row>
    <row r="80" spans="1:28" s="58" customFormat="1" ht="15">
      <c r="A80" s="193" t="s">
        <v>199</v>
      </c>
      <c r="B80" s="164">
        <v>3620500</v>
      </c>
      <c r="C80" s="162">
        <v>260000</v>
      </c>
      <c r="D80" s="170">
        <v>0.08</v>
      </c>
      <c r="E80" s="164">
        <v>445900</v>
      </c>
      <c r="F80" s="112">
        <v>9100</v>
      </c>
      <c r="G80" s="170">
        <v>0.02</v>
      </c>
      <c r="H80" s="164">
        <v>93600</v>
      </c>
      <c r="I80" s="112">
        <v>-3900</v>
      </c>
      <c r="J80" s="170">
        <v>-0.04</v>
      </c>
      <c r="K80" s="164">
        <v>4160000</v>
      </c>
      <c r="L80" s="112">
        <v>265200</v>
      </c>
      <c r="M80" s="127">
        <v>0.07</v>
      </c>
      <c r="N80" s="112">
        <v>3879200</v>
      </c>
      <c r="O80" s="173">
        <f t="shared" si="10"/>
        <v>0.9325</v>
      </c>
      <c r="P80" s="108">
        <f>Volume!K80</f>
        <v>299.25</v>
      </c>
      <c r="Q80" s="69">
        <f>Volume!J80</f>
        <v>287.45</v>
      </c>
      <c r="R80" s="237">
        <f t="shared" si="11"/>
        <v>119.5792</v>
      </c>
      <c r="S80" s="103">
        <f t="shared" si="12"/>
        <v>111.507604</v>
      </c>
      <c r="T80" s="109">
        <f t="shared" si="13"/>
        <v>3894800</v>
      </c>
      <c r="U80" s="103">
        <f t="shared" si="14"/>
        <v>6.809078771695594</v>
      </c>
      <c r="V80" s="103">
        <f t="shared" si="15"/>
        <v>104.0712725</v>
      </c>
      <c r="W80" s="103">
        <f t="shared" si="16"/>
        <v>12.8173955</v>
      </c>
      <c r="X80" s="103">
        <f t="shared" si="17"/>
        <v>2.690532</v>
      </c>
      <c r="Y80" s="103">
        <f t="shared" si="18"/>
        <v>116.55189</v>
      </c>
      <c r="Z80" s="237">
        <f t="shared" si="19"/>
        <v>3.02731</v>
      </c>
      <c r="AA80" s="78"/>
      <c r="AB80" s="77"/>
    </row>
    <row r="81" spans="1:28" s="58" customFormat="1" ht="15">
      <c r="A81" s="193" t="s">
        <v>401</v>
      </c>
      <c r="B81" s="164">
        <v>174500</v>
      </c>
      <c r="C81" s="162">
        <v>2750</v>
      </c>
      <c r="D81" s="170">
        <v>0.02</v>
      </c>
      <c r="E81" s="164">
        <v>0</v>
      </c>
      <c r="F81" s="112">
        <v>0</v>
      </c>
      <c r="G81" s="170">
        <v>0</v>
      </c>
      <c r="H81" s="164">
        <v>0</v>
      </c>
      <c r="I81" s="112">
        <v>0</v>
      </c>
      <c r="J81" s="170">
        <v>0</v>
      </c>
      <c r="K81" s="164">
        <v>174500</v>
      </c>
      <c r="L81" s="112">
        <v>2750</v>
      </c>
      <c r="M81" s="127">
        <v>0.02</v>
      </c>
      <c r="N81" s="112">
        <v>168500</v>
      </c>
      <c r="O81" s="173">
        <f t="shared" si="10"/>
        <v>0.9656160458452722</v>
      </c>
      <c r="P81" s="108">
        <f>Volume!K81</f>
        <v>566.15</v>
      </c>
      <c r="Q81" s="69">
        <f>Volume!J81</f>
        <v>555.3</v>
      </c>
      <c r="R81" s="237">
        <f t="shared" si="11"/>
        <v>9.689984999999998</v>
      </c>
      <c r="S81" s="103">
        <f t="shared" si="12"/>
        <v>9.356804999999998</v>
      </c>
      <c r="T81" s="109">
        <f t="shared" si="13"/>
        <v>171750</v>
      </c>
      <c r="U81" s="103">
        <f t="shared" si="14"/>
        <v>1.6011644832605532</v>
      </c>
      <c r="V81" s="103">
        <f t="shared" si="15"/>
        <v>9.689984999999998</v>
      </c>
      <c r="W81" s="103">
        <f t="shared" si="16"/>
        <v>0</v>
      </c>
      <c r="X81" s="103">
        <f t="shared" si="17"/>
        <v>0</v>
      </c>
      <c r="Y81" s="103">
        <f t="shared" si="18"/>
        <v>9.72362625</v>
      </c>
      <c r="Z81" s="237">
        <f t="shared" si="19"/>
        <v>-0.03364125000000229</v>
      </c>
      <c r="AA81" s="78"/>
      <c r="AB81" s="77"/>
    </row>
    <row r="82" spans="1:28" s="58" customFormat="1" ht="15">
      <c r="A82" s="193" t="s">
        <v>422</v>
      </c>
      <c r="B82" s="164">
        <v>8201250</v>
      </c>
      <c r="C82" s="162">
        <v>-33750</v>
      </c>
      <c r="D82" s="170">
        <v>0</v>
      </c>
      <c r="E82" s="164">
        <v>783750</v>
      </c>
      <c r="F82" s="112">
        <v>30000</v>
      </c>
      <c r="G82" s="170">
        <v>0.04</v>
      </c>
      <c r="H82" s="164">
        <v>78750</v>
      </c>
      <c r="I82" s="112">
        <v>0</v>
      </c>
      <c r="J82" s="170">
        <v>0</v>
      </c>
      <c r="K82" s="164">
        <v>9063750</v>
      </c>
      <c r="L82" s="112">
        <v>-3750</v>
      </c>
      <c r="M82" s="127">
        <v>0</v>
      </c>
      <c r="N82" s="112">
        <v>7218750</v>
      </c>
      <c r="O82" s="173">
        <f t="shared" si="10"/>
        <v>0.7964418700868846</v>
      </c>
      <c r="P82" s="108">
        <f>Volume!K82</f>
        <v>57.3</v>
      </c>
      <c r="Q82" s="69">
        <f>Volume!J82</f>
        <v>57.8</v>
      </c>
      <c r="R82" s="237">
        <f t="shared" si="11"/>
        <v>52.388475</v>
      </c>
      <c r="S82" s="103">
        <f t="shared" si="12"/>
        <v>41.724375</v>
      </c>
      <c r="T82" s="109">
        <f t="shared" si="13"/>
        <v>9067500</v>
      </c>
      <c r="U82" s="103">
        <f t="shared" si="14"/>
        <v>-0.0413564929693962</v>
      </c>
      <c r="V82" s="103">
        <f t="shared" si="15"/>
        <v>47.403225</v>
      </c>
      <c r="W82" s="103">
        <f t="shared" si="16"/>
        <v>4.530075</v>
      </c>
      <c r="X82" s="103">
        <f t="shared" si="17"/>
        <v>0.455175</v>
      </c>
      <c r="Y82" s="103">
        <f t="shared" si="18"/>
        <v>51.956775</v>
      </c>
      <c r="Z82" s="237">
        <f t="shared" si="19"/>
        <v>0.4316999999999993</v>
      </c>
      <c r="AA82" s="78"/>
      <c r="AB82" s="77"/>
    </row>
    <row r="83" spans="1:28" s="7" customFormat="1" ht="15">
      <c r="A83" s="193" t="s">
        <v>43</v>
      </c>
      <c r="B83" s="164">
        <v>620100</v>
      </c>
      <c r="C83" s="162">
        <v>42600</v>
      </c>
      <c r="D83" s="170">
        <v>0.07</v>
      </c>
      <c r="E83" s="164">
        <v>300</v>
      </c>
      <c r="F83" s="112">
        <v>0</v>
      </c>
      <c r="G83" s="170">
        <v>0</v>
      </c>
      <c r="H83" s="164">
        <v>0</v>
      </c>
      <c r="I83" s="112">
        <v>0</v>
      </c>
      <c r="J83" s="170">
        <v>0</v>
      </c>
      <c r="K83" s="164">
        <v>620400</v>
      </c>
      <c r="L83" s="112">
        <v>42600</v>
      </c>
      <c r="M83" s="127">
        <v>0.07</v>
      </c>
      <c r="N83" s="112">
        <v>522300</v>
      </c>
      <c r="O83" s="173">
        <f t="shared" si="10"/>
        <v>0.8418762088974855</v>
      </c>
      <c r="P83" s="108">
        <f>Volume!K83</f>
        <v>2226.3</v>
      </c>
      <c r="Q83" s="69">
        <f>Volume!J83</f>
        <v>2201.8</v>
      </c>
      <c r="R83" s="237">
        <f t="shared" si="11"/>
        <v>136.599672</v>
      </c>
      <c r="S83" s="103">
        <f t="shared" si="12"/>
        <v>115.000014</v>
      </c>
      <c r="T83" s="109">
        <f t="shared" si="13"/>
        <v>577800</v>
      </c>
      <c r="U83" s="103">
        <f t="shared" si="14"/>
        <v>7.372793354101765</v>
      </c>
      <c r="V83" s="103">
        <f t="shared" si="15"/>
        <v>136.533618</v>
      </c>
      <c r="W83" s="103">
        <f t="shared" si="16"/>
        <v>0.066054</v>
      </c>
      <c r="X83" s="103">
        <f t="shared" si="17"/>
        <v>0</v>
      </c>
      <c r="Y83" s="103">
        <f t="shared" si="18"/>
        <v>128.635614</v>
      </c>
      <c r="Z83" s="237">
        <f t="shared" si="19"/>
        <v>7.964057999999994</v>
      </c>
      <c r="AB83" s="77"/>
    </row>
    <row r="84" spans="1:28" s="7" customFormat="1" ht="15">
      <c r="A84" s="193" t="s">
        <v>200</v>
      </c>
      <c r="B84" s="164">
        <v>7228900</v>
      </c>
      <c r="C84" s="162">
        <v>-67900</v>
      </c>
      <c r="D84" s="170">
        <v>-0.01</v>
      </c>
      <c r="E84" s="164">
        <v>857850</v>
      </c>
      <c r="F84" s="112">
        <v>28350</v>
      </c>
      <c r="G84" s="170">
        <v>0.03</v>
      </c>
      <c r="H84" s="164">
        <v>264250</v>
      </c>
      <c r="I84" s="112">
        <v>10500</v>
      </c>
      <c r="J84" s="170">
        <v>0.04</v>
      </c>
      <c r="K84" s="164">
        <v>8351000</v>
      </c>
      <c r="L84" s="112">
        <v>-29050</v>
      </c>
      <c r="M84" s="127">
        <v>0</v>
      </c>
      <c r="N84" s="112">
        <v>6821850</v>
      </c>
      <c r="O84" s="173">
        <f t="shared" si="10"/>
        <v>0.8168901927912825</v>
      </c>
      <c r="P84" s="108">
        <f>Volume!K84</f>
        <v>917.85</v>
      </c>
      <c r="Q84" s="69">
        <f>Volume!J84</f>
        <v>911.3</v>
      </c>
      <c r="R84" s="237">
        <f t="shared" si="11"/>
        <v>761.02663</v>
      </c>
      <c r="S84" s="103">
        <f t="shared" si="12"/>
        <v>621.6751905</v>
      </c>
      <c r="T84" s="109">
        <f t="shared" si="13"/>
        <v>8380050</v>
      </c>
      <c r="U84" s="103">
        <f t="shared" si="14"/>
        <v>-0.3466566428601261</v>
      </c>
      <c r="V84" s="103">
        <f t="shared" si="15"/>
        <v>658.769657</v>
      </c>
      <c r="W84" s="103">
        <f t="shared" si="16"/>
        <v>78.1758705</v>
      </c>
      <c r="X84" s="103">
        <f t="shared" si="17"/>
        <v>24.0811025</v>
      </c>
      <c r="Y84" s="103">
        <f t="shared" si="18"/>
        <v>769.16288925</v>
      </c>
      <c r="Z84" s="237">
        <f t="shared" si="19"/>
        <v>-8.13625925000008</v>
      </c>
      <c r="AB84" s="77"/>
    </row>
    <row r="85" spans="1:28" s="58" customFormat="1" ht="15">
      <c r="A85" s="193" t="s">
        <v>141</v>
      </c>
      <c r="B85" s="164">
        <v>44860800</v>
      </c>
      <c r="C85" s="162">
        <v>1135200</v>
      </c>
      <c r="D85" s="170">
        <v>0.03</v>
      </c>
      <c r="E85" s="164">
        <v>9705600</v>
      </c>
      <c r="F85" s="112">
        <v>796800</v>
      </c>
      <c r="G85" s="170">
        <v>0.09</v>
      </c>
      <c r="H85" s="164">
        <v>2882400</v>
      </c>
      <c r="I85" s="112">
        <v>-86400</v>
      </c>
      <c r="J85" s="170">
        <v>-0.03</v>
      </c>
      <c r="K85" s="164">
        <v>57448800</v>
      </c>
      <c r="L85" s="112">
        <v>1845600</v>
      </c>
      <c r="M85" s="127">
        <v>0.03</v>
      </c>
      <c r="N85" s="112">
        <v>49603200</v>
      </c>
      <c r="O85" s="173">
        <f t="shared" si="10"/>
        <v>0.8634331787609141</v>
      </c>
      <c r="P85" s="108">
        <f>Volume!K85</f>
        <v>100.2</v>
      </c>
      <c r="Q85" s="69">
        <f>Volume!J85</f>
        <v>96.85</v>
      </c>
      <c r="R85" s="237">
        <f t="shared" si="11"/>
        <v>556.391628</v>
      </c>
      <c r="S85" s="103">
        <f t="shared" si="12"/>
        <v>480.406992</v>
      </c>
      <c r="T85" s="109">
        <f t="shared" si="13"/>
        <v>55603200</v>
      </c>
      <c r="U85" s="103">
        <f t="shared" si="14"/>
        <v>3.3192334254143647</v>
      </c>
      <c r="V85" s="103">
        <f t="shared" si="15"/>
        <v>434.476848</v>
      </c>
      <c r="W85" s="103">
        <f t="shared" si="16"/>
        <v>93.998736</v>
      </c>
      <c r="X85" s="103">
        <f t="shared" si="17"/>
        <v>27.916044</v>
      </c>
      <c r="Y85" s="103">
        <f t="shared" si="18"/>
        <v>557.144064</v>
      </c>
      <c r="Z85" s="237">
        <f t="shared" si="19"/>
        <v>-0.7524359999999888</v>
      </c>
      <c r="AA85" s="78"/>
      <c r="AB85" s="77"/>
    </row>
    <row r="86" spans="1:28" s="58" customFormat="1" ht="15">
      <c r="A86" s="193" t="s">
        <v>398</v>
      </c>
      <c r="B86" s="164">
        <v>35548200</v>
      </c>
      <c r="C86" s="162">
        <v>577800</v>
      </c>
      <c r="D86" s="170">
        <v>0.02</v>
      </c>
      <c r="E86" s="164">
        <v>8937000</v>
      </c>
      <c r="F86" s="112">
        <v>-302400</v>
      </c>
      <c r="G86" s="170">
        <v>-0.03</v>
      </c>
      <c r="H86" s="164">
        <v>864000</v>
      </c>
      <c r="I86" s="112">
        <v>72900</v>
      </c>
      <c r="J86" s="170">
        <v>0.09</v>
      </c>
      <c r="K86" s="164">
        <v>45349200</v>
      </c>
      <c r="L86" s="112">
        <v>348300</v>
      </c>
      <c r="M86" s="127">
        <v>0.01</v>
      </c>
      <c r="N86" s="112">
        <v>38385900</v>
      </c>
      <c r="O86" s="173">
        <f t="shared" si="10"/>
        <v>0.8464515360800191</v>
      </c>
      <c r="P86" s="108">
        <f>Volume!K86</f>
        <v>118.8</v>
      </c>
      <c r="Q86" s="69">
        <f>Volume!J86</f>
        <v>121</v>
      </c>
      <c r="R86" s="237">
        <f t="shared" si="11"/>
        <v>548.72532</v>
      </c>
      <c r="S86" s="103">
        <f t="shared" si="12"/>
        <v>464.46939</v>
      </c>
      <c r="T86" s="109">
        <f t="shared" si="13"/>
        <v>45000900</v>
      </c>
      <c r="U86" s="103">
        <f t="shared" si="14"/>
        <v>0.7739845203095939</v>
      </c>
      <c r="V86" s="103">
        <f t="shared" si="15"/>
        <v>430.13322</v>
      </c>
      <c r="W86" s="103">
        <f t="shared" si="16"/>
        <v>108.1377</v>
      </c>
      <c r="X86" s="103">
        <f t="shared" si="17"/>
        <v>10.4544</v>
      </c>
      <c r="Y86" s="103">
        <f t="shared" si="18"/>
        <v>534.610692</v>
      </c>
      <c r="Z86" s="237">
        <f t="shared" si="19"/>
        <v>14.114628000000039</v>
      </c>
      <c r="AA86" s="78"/>
      <c r="AB86" s="77"/>
    </row>
    <row r="87" spans="1:28" s="7" customFormat="1" ht="15">
      <c r="A87" s="193" t="s">
        <v>184</v>
      </c>
      <c r="B87" s="164">
        <v>13673250</v>
      </c>
      <c r="C87" s="162">
        <v>-150450</v>
      </c>
      <c r="D87" s="170">
        <v>-0.01</v>
      </c>
      <c r="E87" s="164">
        <v>3994300</v>
      </c>
      <c r="F87" s="112">
        <v>-79650</v>
      </c>
      <c r="G87" s="170">
        <v>-0.02</v>
      </c>
      <c r="H87" s="164">
        <v>1407150</v>
      </c>
      <c r="I87" s="112">
        <v>-67850</v>
      </c>
      <c r="J87" s="170">
        <v>-0.05</v>
      </c>
      <c r="K87" s="164">
        <v>19074700</v>
      </c>
      <c r="L87" s="112">
        <v>-297950</v>
      </c>
      <c r="M87" s="127">
        <v>-0.02</v>
      </c>
      <c r="N87" s="112">
        <v>15664500</v>
      </c>
      <c r="O87" s="173">
        <f t="shared" si="10"/>
        <v>0.8212186823383854</v>
      </c>
      <c r="P87" s="108">
        <f>Volume!K87</f>
        <v>115.1</v>
      </c>
      <c r="Q87" s="69">
        <f>Volume!J87</f>
        <v>113.35</v>
      </c>
      <c r="R87" s="237">
        <f t="shared" si="11"/>
        <v>216.2117245</v>
      </c>
      <c r="S87" s="103">
        <f t="shared" si="12"/>
        <v>177.5571075</v>
      </c>
      <c r="T87" s="109">
        <f t="shared" si="13"/>
        <v>19372650</v>
      </c>
      <c r="U87" s="103">
        <f t="shared" si="14"/>
        <v>-1.5379929952794273</v>
      </c>
      <c r="V87" s="103">
        <f t="shared" si="15"/>
        <v>154.98628875</v>
      </c>
      <c r="W87" s="103">
        <f t="shared" si="16"/>
        <v>45.2753905</v>
      </c>
      <c r="X87" s="103">
        <f t="shared" si="17"/>
        <v>15.95004525</v>
      </c>
      <c r="Y87" s="103">
        <f t="shared" si="18"/>
        <v>222.9792015</v>
      </c>
      <c r="Z87" s="237">
        <f t="shared" si="19"/>
        <v>-6.767476999999985</v>
      </c>
      <c r="AB87" s="77"/>
    </row>
    <row r="88" spans="1:28" s="58" customFormat="1" ht="15">
      <c r="A88" s="193" t="s">
        <v>175</v>
      </c>
      <c r="B88" s="164">
        <v>77545125</v>
      </c>
      <c r="C88" s="162">
        <v>-1764000</v>
      </c>
      <c r="D88" s="170">
        <v>-0.02</v>
      </c>
      <c r="E88" s="164">
        <v>20191500</v>
      </c>
      <c r="F88" s="112">
        <v>-567000</v>
      </c>
      <c r="G88" s="170">
        <v>-0.03</v>
      </c>
      <c r="H88" s="164">
        <v>9694125</v>
      </c>
      <c r="I88" s="112">
        <v>-189000</v>
      </c>
      <c r="J88" s="170">
        <v>-0.02</v>
      </c>
      <c r="K88" s="164">
        <v>107430750</v>
      </c>
      <c r="L88" s="112">
        <v>-2520000</v>
      </c>
      <c r="M88" s="127">
        <v>-0.02</v>
      </c>
      <c r="N88" s="112">
        <v>102808125</v>
      </c>
      <c r="O88" s="173">
        <f t="shared" si="10"/>
        <v>0.9569711186043102</v>
      </c>
      <c r="P88" s="108">
        <f>Volume!K88</f>
        <v>46.9</v>
      </c>
      <c r="Q88" s="69">
        <f>Volume!J88</f>
        <v>47.15</v>
      </c>
      <c r="R88" s="237">
        <f t="shared" si="11"/>
        <v>506.53598625</v>
      </c>
      <c r="S88" s="103">
        <f t="shared" si="12"/>
        <v>484.740309375</v>
      </c>
      <c r="T88" s="109">
        <f t="shared" si="13"/>
        <v>109950750</v>
      </c>
      <c r="U88" s="103">
        <f t="shared" si="14"/>
        <v>-2.2919352528291075</v>
      </c>
      <c r="V88" s="103">
        <f t="shared" si="15"/>
        <v>365.625264375</v>
      </c>
      <c r="W88" s="103">
        <f t="shared" si="16"/>
        <v>95.2029225</v>
      </c>
      <c r="X88" s="103">
        <f t="shared" si="17"/>
        <v>45.707799375</v>
      </c>
      <c r="Y88" s="103">
        <f t="shared" si="18"/>
        <v>515.6690175</v>
      </c>
      <c r="Z88" s="237">
        <f t="shared" si="19"/>
        <v>-9.133031249999988</v>
      </c>
      <c r="AA88" s="78"/>
      <c r="AB88" s="77"/>
    </row>
    <row r="89" spans="1:28" s="7" customFormat="1" ht="15">
      <c r="A89" s="193" t="s">
        <v>142</v>
      </c>
      <c r="B89" s="164">
        <v>8802500</v>
      </c>
      <c r="C89" s="162">
        <v>-56000</v>
      </c>
      <c r="D89" s="170">
        <v>-0.01</v>
      </c>
      <c r="E89" s="164">
        <v>250250</v>
      </c>
      <c r="F89" s="112">
        <v>3500</v>
      </c>
      <c r="G89" s="170">
        <v>0.01</v>
      </c>
      <c r="H89" s="164">
        <v>1750</v>
      </c>
      <c r="I89" s="112">
        <v>0</v>
      </c>
      <c r="J89" s="170">
        <v>0</v>
      </c>
      <c r="K89" s="164">
        <v>9054500</v>
      </c>
      <c r="L89" s="112">
        <v>-52500</v>
      </c>
      <c r="M89" s="127">
        <v>-0.01</v>
      </c>
      <c r="N89" s="112">
        <v>7584500</v>
      </c>
      <c r="O89" s="173">
        <f t="shared" si="10"/>
        <v>0.8376497873985311</v>
      </c>
      <c r="P89" s="108">
        <f>Volume!K89</f>
        <v>145.1</v>
      </c>
      <c r="Q89" s="69">
        <f>Volume!J89</f>
        <v>143.55</v>
      </c>
      <c r="R89" s="237">
        <f t="shared" si="11"/>
        <v>129.9773475</v>
      </c>
      <c r="S89" s="103">
        <f t="shared" si="12"/>
        <v>108.8754975</v>
      </c>
      <c r="T89" s="109">
        <f t="shared" si="13"/>
        <v>9107000</v>
      </c>
      <c r="U89" s="103">
        <f t="shared" si="14"/>
        <v>-0.5764796310530361</v>
      </c>
      <c r="V89" s="103">
        <f t="shared" si="15"/>
        <v>126.3598875</v>
      </c>
      <c r="W89" s="103">
        <f t="shared" si="16"/>
        <v>3.59233875</v>
      </c>
      <c r="X89" s="103">
        <f t="shared" si="17"/>
        <v>0.02512125</v>
      </c>
      <c r="Y89" s="103">
        <f t="shared" si="18"/>
        <v>132.14257</v>
      </c>
      <c r="Z89" s="237">
        <f t="shared" si="19"/>
        <v>-2.1652224999999987</v>
      </c>
      <c r="AB89" s="77"/>
    </row>
    <row r="90" spans="1:28" s="7" customFormat="1" ht="15">
      <c r="A90" s="193" t="s">
        <v>176</v>
      </c>
      <c r="B90" s="164">
        <v>10864850</v>
      </c>
      <c r="C90" s="162">
        <v>-804750</v>
      </c>
      <c r="D90" s="170">
        <v>-0.07</v>
      </c>
      <c r="E90" s="164">
        <v>1552950</v>
      </c>
      <c r="F90" s="112">
        <v>27550</v>
      </c>
      <c r="G90" s="170">
        <v>0.02</v>
      </c>
      <c r="H90" s="164">
        <v>303050</v>
      </c>
      <c r="I90" s="112">
        <v>10150</v>
      </c>
      <c r="J90" s="170">
        <v>0.03</v>
      </c>
      <c r="K90" s="164">
        <v>12720850</v>
      </c>
      <c r="L90" s="112">
        <v>-767050</v>
      </c>
      <c r="M90" s="127">
        <v>-0.06</v>
      </c>
      <c r="N90" s="112">
        <v>11675400</v>
      </c>
      <c r="O90" s="173">
        <f t="shared" si="10"/>
        <v>0.9178160264447738</v>
      </c>
      <c r="P90" s="108">
        <f>Volume!K90</f>
        <v>188.55</v>
      </c>
      <c r="Q90" s="69">
        <f>Volume!J90</f>
        <v>190.4</v>
      </c>
      <c r="R90" s="237">
        <f t="shared" si="11"/>
        <v>242.204984</v>
      </c>
      <c r="S90" s="103">
        <f t="shared" si="12"/>
        <v>222.299616</v>
      </c>
      <c r="T90" s="109">
        <f t="shared" si="13"/>
        <v>13487900</v>
      </c>
      <c r="U90" s="103">
        <f t="shared" si="14"/>
        <v>-5.686949043216512</v>
      </c>
      <c r="V90" s="103">
        <f t="shared" si="15"/>
        <v>206.866744</v>
      </c>
      <c r="W90" s="103">
        <f t="shared" si="16"/>
        <v>29.568168</v>
      </c>
      <c r="X90" s="103">
        <f t="shared" si="17"/>
        <v>5.770072</v>
      </c>
      <c r="Y90" s="103">
        <f t="shared" si="18"/>
        <v>254.3143545</v>
      </c>
      <c r="Z90" s="237">
        <f t="shared" si="19"/>
        <v>-12.109370500000011</v>
      </c>
      <c r="AB90" s="77"/>
    </row>
    <row r="91" spans="1:28" s="7" customFormat="1" ht="15">
      <c r="A91" s="193" t="s">
        <v>423</v>
      </c>
      <c r="B91" s="164">
        <v>334500</v>
      </c>
      <c r="C91" s="162">
        <v>25000</v>
      </c>
      <c r="D91" s="170">
        <v>0.08</v>
      </c>
      <c r="E91" s="164">
        <v>0</v>
      </c>
      <c r="F91" s="112">
        <v>0</v>
      </c>
      <c r="G91" s="170">
        <v>0</v>
      </c>
      <c r="H91" s="164">
        <v>500</v>
      </c>
      <c r="I91" s="112">
        <v>500</v>
      </c>
      <c r="J91" s="170">
        <v>0</v>
      </c>
      <c r="K91" s="164">
        <v>335000</v>
      </c>
      <c r="L91" s="112">
        <v>25500</v>
      </c>
      <c r="M91" s="127">
        <v>0.08</v>
      </c>
      <c r="N91" s="112">
        <v>310500</v>
      </c>
      <c r="O91" s="173">
        <f t="shared" si="10"/>
        <v>0.926865671641791</v>
      </c>
      <c r="P91" s="108">
        <f>Volume!K91</f>
        <v>422.15</v>
      </c>
      <c r="Q91" s="69">
        <f>Volume!J91</f>
        <v>436.9</v>
      </c>
      <c r="R91" s="237">
        <f t="shared" si="11"/>
        <v>14.63615</v>
      </c>
      <c r="S91" s="103">
        <f t="shared" si="12"/>
        <v>13.565745</v>
      </c>
      <c r="T91" s="109">
        <f t="shared" si="13"/>
        <v>309500</v>
      </c>
      <c r="U91" s="103">
        <f t="shared" si="14"/>
        <v>8.239095315024231</v>
      </c>
      <c r="V91" s="103">
        <f t="shared" si="15"/>
        <v>14.614305</v>
      </c>
      <c r="W91" s="103">
        <f t="shared" si="16"/>
        <v>0</v>
      </c>
      <c r="X91" s="103">
        <f t="shared" si="17"/>
        <v>0.021845</v>
      </c>
      <c r="Y91" s="103">
        <f t="shared" si="18"/>
        <v>13.0655425</v>
      </c>
      <c r="Z91" s="237">
        <f t="shared" si="19"/>
        <v>1.5706075000000013</v>
      </c>
      <c r="AB91" s="77"/>
    </row>
    <row r="92" spans="1:28" s="7" customFormat="1" ht="15">
      <c r="A92" s="193" t="s">
        <v>397</v>
      </c>
      <c r="B92" s="164">
        <v>1498200</v>
      </c>
      <c r="C92" s="162">
        <v>-37400</v>
      </c>
      <c r="D92" s="170">
        <v>-0.02</v>
      </c>
      <c r="E92" s="164">
        <v>11000</v>
      </c>
      <c r="F92" s="112">
        <v>0</v>
      </c>
      <c r="G92" s="170">
        <v>0</v>
      </c>
      <c r="H92" s="164">
        <v>0</v>
      </c>
      <c r="I92" s="112">
        <v>0</v>
      </c>
      <c r="J92" s="170">
        <v>0</v>
      </c>
      <c r="K92" s="164">
        <v>1509200</v>
      </c>
      <c r="L92" s="112">
        <v>-37400</v>
      </c>
      <c r="M92" s="127">
        <v>-0.02</v>
      </c>
      <c r="N92" s="112">
        <v>1313400</v>
      </c>
      <c r="O92" s="173">
        <f t="shared" si="10"/>
        <v>0.8702623906705539</v>
      </c>
      <c r="P92" s="108">
        <f>Volume!K92</f>
        <v>128.8</v>
      </c>
      <c r="Q92" s="69">
        <f>Volume!J92</f>
        <v>125.5</v>
      </c>
      <c r="R92" s="237">
        <f t="shared" si="11"/>
        <v>18.94046</v>
      </c>
      <c r="S92" s="103">
        <f t="shared" si="12"/>
        <v>16.48317</v>
      </c>
      <c r="T92" s="109">
        <f t="shared" si="13"/>
        <v>1546600</v>
      </c>
      <c r="U92" s="103">
        <f t="shared" si="14"/>
        <v>-2.418207681365576</v>
      </c>
      <c r="V92" s="103">
        <f t="shared" si="15"/>
        <v>18.80241</v>
      </c>
      <c r="W92" s="103">
        <f t="shared" si="16"/>
        <v>0.13805</v>
      </c>
      <c r="X92" s="103">
        <f t="shared" si="17"/>
        <v>0</v>
      </c>
      <c r="Y92" s="103">
        <f t="shared" si="18"/>
        <v>19.920208000000002</v>
      </c>
      <c r="Z92" s="237">
        <f t="shared" si="19"/>
        <v>-0.9797480000000007</v>
      </c>
      <c r="AB92" s="77"/>
    </row>
    <row r="93" spans="1:28" s="7" customFormat="1" ht="15">
      <c r="A93" s="193" t="s">
        <v>167</v>
      </c>
      <c r="B93" s="164">
        <v>12504800</v>
      </c>
      <c r="C93" s="162">
        <v>165550</v>
      </c>
      <c r="D93" s="170">
        <v>0.01</v>
      </c>
      <c r="E93" s="164">
        <v>1674750</v>
      </c>
      <c r="F93" s="112">
        <v>7700</v>
      </c>
      <c r="G93" s="170">
        <v>0</v>
      </c>
      <c r="H93" s="164">
        <v>61600</v>
      </c>
      <c r="I93" s="112">
        <v>0</v>
      </c>
      <c r="J93" s="170">
        <v>0</v>
      </c>
      <c r="K93" s="164">
        <v>14241150</v>
      </c>
      <c r="L93" s="112">
        <v>173250</v>
      </c>
      <c r="M93" s="127">
        <v>0.01</v>
      </c>
      <c r="N93" s="112">
        <v>12454750</v>
      </c>
      <c r="O93" s="173">
        <f t="shared" si="10"/>
        <v>0.8745606920789403</v>
      </c>
      <c r="P93" s="108">
        <f>Volume!K93</f>
        <v>48.65</v>
      </c>
      <c r="Q93" s="69">
        <f>Volume!J93</f>
        <v>49.7</v>
      </c>
      <c r="R93" s="237">
        <f t="shared" si="11"/>
        <v>70.7785155</v>
      </c>
      <c r="S93" s="103">
        <f t="shared" si="12"/>
        <v>61.9001075</v>
      </c>
      <c r="T93" s="109">
        <f t="shared" si="13"/>
        <v>14067900</v>
      </c>
      <c r="U93" s="103">
        <f t="shared" si="14"/>
        <v>1.2315270935960592</v>
      </c>
      <c r="V93" s="103">
        <f t="shared" si="15"/>
        <v>62.148856</v>
      </c>
      <c r="W93" s="103">
        <f t="shared" si="16"/>
        <v>8.3235075</v>
      </c>
      <c r="X93" s="103">
        <f t="shared" si="17"/>
        <v>0.306152</v>
      </c>
      <c r="Y93" s="103">
        <f t="shared" si="18"/>
        <v>68.4403335</v>
      </c>
      <c r="Z93" s="237">
        <f t="shared" si="19"/>
        <v>2.3381820000000033</v>
      </c>
      <c r="AB93" s="77"/>
    </row>
    <row r="94" spans="1:28" s="7" customFormat="1" ht="15">
      <c r="A94" s="193" t="s">
        <v>201</v>
      </c>
      <c r="B94" s="164">
        <v>7195700</v>
      </c>
      <c r="C94" s="162">
        <v>161800</v>
      </c>
      <c r="D94" s="170">
        <v>0.02</v>
      </c>
      <c r="E94" s="164">
        <v>1638800</v>
      </c>
      <c r="F94" s="112">
        <v>76600</v>
      </c>
      <c r="G94" s="170">
        <v>0.05</v>
      </c>
      <c r="H94" s="164">
        <v>246100</v>
      </c>
      <c r="I94" s="112">
        <v>-2900</v>
      </c>
      <c r="J94" s="170">
        <v>-0.01</v>
      </c>
      <c r="K94" s="164">
        <v>9080600</v>
      </c>
      <c r="L94" s="112">
        <v>235500</v>
      </c>
      <c r="M94" s="127">
        <v>0.03</v>
      </c>
      <c r="N94" s="112">
        <v>7049700</v>
      </c>
      <c r="O94" s="173">
        <f t="shared" si="10"/>
        <v>0.7763473779265687</v>
      </c>
      <c r="P94" s="108">
        <f>Volume!K94</f>
        <v>1925.75</v>
      </c>
      <c r="Q94" s="69">
        <f>Volume!J94</f>
        <v>1937</v>
      </c>
      <c r="R94" s="237">
        <f t="shared" si="11"/>
        <v>1758.91222</v>
      </c>
      <c r="S94" s="103">
        <f t="shared" si="12"/>
        <v>1365.52689</v>
      </c>
      <c r="T94" s="109">
        <f t="shared" si="13"/>
        <v>8845100</v>
      </c>
      <c r="U94" s="103">
        <f t="shared" si="14"/>
        <v>2.6624910967654407</v>
      </c>
      <c r="V94" s="103">
        <f t="shared" si="15"/>
        <v>1393.80709</v>
      </c>
      <c r="W94" s="103">
        <f t="shared" si="16"/>
        <v>317.43556</v>
      </c>
      <c r="X94" s="103">
        <f t="shared" si="17"/>
        <v>47.66957</v>
      </c>
      <c r="Y94" s="103">
        <f t="shared" si="18"/>
        <v>1703.3451325</v>
      </c>
      <c r="Z94" s="237">
        <f t="shared" si="19"/>
        <v>55.56708749999984</v>
      </c>
      <c r="AB94" s="77"/>
    </row>
    <row r="95" spans="1:28" s="7" customFormat="1" ht="15">
      <c r="A95" s="193" t="s">
        <v>143</v>
      </c>
      <c r="B95" s="164">
        <v>2230200</v>
      </c>
      <c r="C95" s="162">
        <v>212400</v>
      </c>
      <c r="D95" s="170">
        <v>0.11</v>
      </c>
      <c r="E95" s="164">
        <v>0</v>
      </c>
      <c r="F95" s="112">
        <v>0</v>
      </c>
      <c r="G95" s="170">
        <v>0</v>
      </c>
      <c r="H95" s="164">
        <v>0</v>
      </c>
      <c r="I95" s="112">
        <v>0</v>
      </c>
      <c r="J95" s="170">
        <v>0</v>
      </c>
      <c r="K95" s="164">
        <v>2230200</v>
      </c>
      <c r="L95" s="112">
        <v>212400</v>
      </c>
      <c r="M95" s="127">
        <v>0.11</v>
      </c>
      <c r="N95" s="112">
        <v>1964700</v>
      </c>
      <c r="O95" s="173">
        <f t="shared" si="10"/>
        <v>0.8809523809523809</v>
      </c>
      <c r="P95" s="108">
        <f>Volume!K95</f>
        <v>117.1</v>
      </c>
      <c r="Q95" s="69">
        <f>Volume!J95</f>
        <v>111.95</v>
      </c>
      <c r="R95" s="237">
        <f t="shared" si="11"/>
        <v>24.967089</v>
      </c>
      <c r="S95" s="103">
        <f t="shared" si="12"/>
        <v>21.9948165</v>
      </c>
      <c r="T95" s="109">
        <f t="shared" si="13"/>
        <v>2017800</v>
      </c>
      <c r="U95" s="103">
        <f t="shared" si="14"/>
        <v>10.526315789473683</v>
      </c>
      <c r="V95" s="103">
        <f t="shared" si="15"/>
        <v>24.967089</v>
      </c>
      <c r="W95" s="103">
        <f t="shared" si="16"/>
        <v>0</v>
      </c>
      <c r="X95" s="103">
        <f t="shared" si="17"/>
        <v>0</v>
      </c>
      <c r="Y95" s="103">
        <f t="shared" si="18"/>
        <v>23.628438</v>
      </c>
      <c r="Z95" s="237">
        <f t="shared" si="19"/>
        <v>1.3386510000000023</v>
      </c>
      <c r="AB95" s="77"/>
    </row>
    <row r="96" spans="1:28" s="58" customFormat="1" ht="15">
      <c r="A96" s="193" t="s">
        <v>90</v>
      </c>
      <c r="B96" s="164">
        <v>1845600</v>
      </c>
      <c r="C96" s="162">
        <v>57000</v>
      </c>
      <c r="D96" s="170">
        <v>0.03</v>
      </c>
      <c r="E96" s="164">
        <v>3000</v>
      </c>
      <c r="F96" s="112">
        <v>0</v>
      </c>
      <c r="G96" s="170">
        <v>0</v>
      </c>
      <c r="H96" s="164">
        <v>0</v>
      </c>
      <c r="I96" s="112">
        <v>0</v>
      </c>
      <c r="J96" s="170">
        <v>0</v>
      </c>
      <c r="K96" s="164">
        <v>1848600</v>
      </c>
      <c r="L96" s="112">
        <v>57000</v>
      </c>
      <c r="M96" s="127">
        <v>0.03</v>
      </c>
      <c r="N96" s="112">
        <v>1426200</v>
      </c>
      <c r="O96" s="173">
        <f t="shared" si="10"/>
        <v>0.771502758844531</v>
      </c>
      <c r="P96" s="108">
        <f>Volume!K96</f>
        <v>502.55</v>
      </c>
      <c r="Q96" s="69">
        <f>Volume!J96</f>
        <v>481.9</v>
      </c>
      <c r="R96" s="237">
        <f t="shared" si="11"/>
        <v>89.084034</v>
      </c>
      <c r="S96" s="103">
        <f t="shared" si="12"/>
        <v>68.728578</v>
      </c>
      <c r="T96" s="109">
        <f t="shared" si="13"/>
        <v>1791600</v>
      </c>
      <c r="U96" s="103">
        <f t="shared" si="14"/>
        <v>3.1815137307434695</v>
      </c>
      <c r="V96" s="103">
        <f t="shared" si="15"/>
        <v>88.939464</v>
      </c>
      <c r="W96" s="103">
        <f t="shared" si="16"/>
        <v>0.14457</v>
      </c>
      <c r="X96" s="103">
        <f t="shared" si="17"/>
        <v>0</v>
      </c>
      <c r="Y96" s="103">
        <f t="shared" si="18"/>
        <v>90.036858</v>
      </c>
      <c r="Z96" s="237">
        <f t="shared" si="19"/>
        <v>-0.9528239999999926</v>
      </c>
      <c r="AA96" s="78"/>
      <c r="AB96" s="77"/>
    </row>
    <row r="97" spans="1:28" s="7" customFormat="1" ht="15">
      <c r="A97" s="193" t="s">
        <v>35</v>
      </c>
      <c r="B97" s="164">
        <v>2212100</v>
      </c>
      <c r="C97" s="162">
        <v>14300</v>
      </c>
      <c r="D97" s="170">
        <v>0.01</v>
      </c>
      <c r="E97" s="164">
        <v>50600</v>
      </c>
      <c r="F97" s="112">
        <v>-4400</v>
      </c>
      <c r="G97" s="170">
        <v>-0.08</v>
      </c>
      <c r="H97" s="164">
        <v>3300</v>
      </c>
      <c r="I97" s="112">
        <v>0</v>
      </c>
      <c r="J97" s="170">
        <v>0</v>
      </c>
      <c r="K97" s="164">
        <v>2266000</v>
      </c>
      <c r="L97" s="112">
        <v>9900</v>
      </c>
      <c r="M97" s="127">
        <v>0</v>
      </c>
      <c r="N97" s="112">
        <v>2202200</v>
      </c>
      <c r="O97" s="173">
        <f t="shared" si="10"/>
        <v>0.9718446601941747</v>
      </c>
      <c r="P97" s="108">
        <f>Volume!K97</f>
        <v>348.1</v>
      </c>
      <c r="Q97" s="69">
        <f>Volume!J97</f>
        <v>342.7</v>
      </c>
      <c r="R97" s="237">
        <f t="shared" si="11"/>
        <v>77.65582</v>
      </c>
      <c r="S97" s="103">
        <f t="shared" si="12"/>
        <v>75.469394</v>
      </c>
      <c r="T97" s="109">
        <f t="shared" si="13"/>
        <v>2256100</v>
      </c>
      <c r="U97" s="103">
        <f t="shared" si="14"/>
        <v>0.43881033642125794</v>
      </c>
      <c r="V97" s="103">
        <f t="shared" si="15"/>
        <v>75.808667</v>
      </c>
      <c r="W97" s="103">
        <f t="shared" si="16"/>
        <v>1.734062</v>
      </c>
      <c r="X97" s="103">
        <f t="shared" si="17"/>
        <v>0.113091</v>
      </c>
      <c r="Y97" s="103">
        <f t="shared" si="18"/>
        <v>78.534841</v>
      </c>
      <c r="Z97" s="237">
        <f t="shared" si="19"/>
        <v>-0.8790209999999945</v>
      </c>
      <c r="AB97" s="77"/>
    </row>
    <row r="98" spans="1:28" s="7" customFormat="1" ht="15">
      <c r="A98" s="193" t="s">
        <v>6</v>
      </c>
      <c r="B98" s="164">
        <v>11432250</v>
      </c>
      <c r="C98" s="162">
        <v>-78750</v>
      </c>
      <c r="D98" s="170">
        <v>-0.01</v>
      </c>
      <c r="E98" s="164">
        <v>1638000</v>
      </c>
      <c r="F98" s="112">
        <v>99000</v>
      </c>
      <c r="G98" s="170">
        <v>0.06</v>
      </c>
      <c r="H98" s="164">
        <v>249750</v>
      </c>
      <c r="I98" s="112">
        <v>6750</v>
      </c>
      <c r="J98" s="170">
        <v>0.03</v>
      </c>
      <c r="K98" s="164">
        <v>13320000</v>
      </c>
      <c r="L98" s="112">
        <v>27000</v>
      </c>
      <c r="M98" s="127">
        <v>0</v>
      </c>
      <c r="N98" s="112">
        <v>12258000</v>
      </c>
      <c r="O98" s="173">
        <f t="shared" si="10"/>
        <v>0.9202702702702703</v>
      </c>
      <c r="P98" s="108">
        <f>Volume!K98</f>
        <v>166.25</v>
      </c>
      <c r="Q98" s="69">
        <f>Volume!J98</f>
        <v>166.1</v>
      </c>
      <c r="R98" s="237">
        <f t="shared" si="11"/>
        <v>221.2452</v>
      </c>
      <c r="S98" s="103">
        <f t="shared" si="12"/>
        <v>203.60538</v>
      </c>
      <c r="T98" s="109">
        <f t="shared" si="13"/>
        <v>13293000</v>
      </c>
      <c r="U98" s="103">
        <f t="shared" si="14"/>
        <v>0.2031144211238998</v>
      </c>
      <c r="V98" s="103">
        <f t="shared" si="15"/>
        <v>189.8896725</v>
      </c>
      <c r="W98" s="103">
        <f t="shared" si="16"/>
        <v>27.20718</v>
      </c>
      <c r="X98" s="103">
        <f t="shared" si="17"/>
        <v>4.1483475</v>
      </c>
      <c r="Y98" s="103">
        <f t="shared" si="18"/>
        <v>220.996125</v>
      </c>
      <c r="Z98" s="237">
        <f t="shared" si="19"/>
        <v>0.24907500000000482</v>
      </c>
      <c r="AB98" s="77"/>
    </row>
    <row r="99" spans="1:28" s="58" customFormat="1" ht="15">
      <c r="A99" s="193" t="s">
        <v>177</v>
      </c>
      <c r="B99" s="164">
        <v>5159000</v>
      </c>
      <c r="C99" s="162">
        <v>3000</v>
      </c>
      <c r="D99" s="170">
        <v>0</v>
      </c>
      <c r="E99" s="164">
        <v>317500</v>
      </c>
      <c r="F99" s="112">
        <v>-6500</v>
      </c>
      <c r="G99" s="170">
        <v>-0.02</v>
      </c>
      <c r="H99" s="164">
        <v>40500</v>
      </c>
      <c r="I99" s="112">
        <v>2000</v>
      </c>
      <c r="J99" s="170">
        <v>0.05</v>
      </c>
      <c r="K99" s="164">
        <v>5517000</v>
      </c>
      <c r="L99" s="112">
        <v>-1500</v>
      </c>
      <c r="M99" s="127">
        <v>0</v>
      </c>
      <c r="N99" s="112">
        <v>5189000</v>
      </c>
      <c r="O99" s="173">
        <f t="shared" si="10"/>
        <v>0.940547398948704</v>
      </c>
      <c r="P99" s="108">
        <f>Volume!K99</f>
        <v>334.9</v>
      </c>
      <c r="Q99" s="69">
        <f>Volume!J99</f>
        <v>333.6</v>
      </c>
      <c r="R99" s="237">
        <f t="shared" si="11"/>
        <v>184.04712000000004</v>
      </c>
      <c r="S99" s="103">
        <f t="shared" si="12"/>
        <v>173.10504</v>
      </c>
      <c r="T99" s="109">
        <f t="shared" si="13"/>
        <v>5518500</v>
      </c>
      <c r="U99" s="103">
        <f t="shared" si="14"/>
        <v>-0.02718129926610492</v>
      </c>
      <c r="V99" s="103">
        <f t="shared" si="15"/>
        <v>172.10424</v>
      </c>
      <c r="W99" s="103">
        <f t="shared" si="16"/>
        <v>10.5918</v>
      </c>
      <c r="X99" s="103">
        <f t="shared" si="17"/>
        <v>1.35108</v>
      </c>
      <c r="Y99" s="103">
        <f t="shared" si="18"/>
        <v>184.814565</v>
      </c>
      <c r="Z99" s="237">
        <f t="shared" si="19"/>
        <v>-0.7674449999999524</v>
      </c>
      <c r="AA99" s="78"/>
      <c r="AB99" s="77"/>
    </row>
    <row r="100" spans="1:28" s="7" customFormat="1" ht="15">
      <c r="A100" s="193" t="s">
        <v>168</v>
      </c>
      <c r="B100" s="164">
        <v>247500</v>
      </c>
      <c r="C100" s="162">
        <v>5100</v>
      </c>
      <c r="D100" s="170">
        <v>0.02</v>
      </c>
      <c r="E100" s="164">
        <v>0</v>
      </c>
      <c r="F100" s="112">
        <v>0</v>
      </c>
      <c r="G100" s="170">
        <v>0</v>
      </c>
      <c r="H100" s="164">
        <v>0</v>
      </c>
      <c r="I100" s="112">
        <v>0</v>
      </c>
      <c r="J100" s="170">
        <v>0</v>
      </c>
      <c r="K100" s="164">
        <v>247500</v>
      </c>
      <c r="L100" s="112">
        <v>5100</v>
      </c>
      <c r="M100" s="127">
        <v>0.02</v>
      </c>
      <c r="N100" s="112">
        <v>200400</v>
      </c>
      <c r="O100" s="173">
        <f t="shared" si="10"/>
        <v>0.8096969696969697</v>
      </c>
      <c r="P100" s="108">
        <f>Volume!K100</f>
        <v>682.15</v>
      </c>
      <c r="Q100" s="69">
        <f>Volume!J100</f>
        <v>677.35</v>
      </c>
      <c r="R100" s="237">
        <f t="shared" si="11"/>
        <v>16.7644125</v>
      </c>
      <c r="S100" s="103">
        <f t="shared" si="12"/>
        <v>13.574094</v>
      </c>
      <c r="T100" s="109">
        <f t="shared" si="13"/>
        <v>242400</v>
      </c>
      <c r="U100" s="103">
        <f t="shared" si="14"/>
        <v>2.103960396039604</v>
      </c>
      <c r="V100" s="103">
        <f t="shared" si="15"/>
        <v>16.7644125</v>
      </c>
      <c r="W100" s="103">
        <f t="shared" si="16"/>
        <v>0</v>
      </c>
      <c r="X100" s="103">
        <f t="shared" si="17"/>
        <v>0</v>
      </c>
      <c r="Y100" s="103">
        <f t="shared" si="18"/>
        <v>16.535316</v>
      </c>
      <c r="Z100" s="237">
        <f t="shared" si="19"/>
        <v>0.22909649999999715</v>
      </c>
      <c r="AB100" s="77"/>
    </row>
    <row r="101" spans="1:28" s="7" customFormat="1" ht="15">
      <c r="A101" s="193" t="s">
        <v>132</v>
      </c>
      <c r="B101" s="164">
        <v>1750800</v>
      </c>
      <c r="C101" s="162">
        <v>-51600</v>
      </c>
      <c r="D101" s="170">
        <v>-0.03</v>
      </c>
      <c r="E101" s="164">
        <v>12000</v>
      </c>
      <c r="F101" s="112">
        <v>400</v>
      </c>
      <c r="G101" s="170">
        <v>0.03</v>
      </c>
      <c r="H101" s="164">
        <v>400</v>
      </c>
      <c r="I101" s="112">
        <v>0</v>
      </c>
      <c r="J101" s="170">
        <v>0</v>
      </c>
      <c r="K101" s="164">
        <v>1763200</v>
      </c>
      <c r="L101" s="112">
        <v>-51200</v>
      </c>
      <c r="M101" s="127">
        <v>-0.03</v>
      </c>
      <c r="N101" s="112">
        <v>1633200</v>
      </c>
      <c r="O101" s="173">
        <f t="shared" si="10"/>
        <v>0.9262704174228675</v>
      </c>
      <c r="P101" s="108">
        <f>Volume!K101</f>
        <v>721.6</v>
      </c>
      <c r="Q101" s="69">
        <f>Volume!J101</f>
        <v>721.55</v>
      </c>
      <c r="R101" s="237">
        <f t="shared" si="11"/>
        <v>127.223696</v>
      </c>
      <c r="S101" s="103">
        <f t="shared" si="12"/>
        <v>117.843546</v>
      </c>
      <c r="T101" s="109">
        <f t="shared" si="13"/>
        <v>1814400</v>
      </c>
      <c r="U101" s="103">
        <f t="shared" si="14"/>
        <v>-2.821869488536155</v>
      </c>
      <c r="V101" s="103">
        <f t="shared" si="15"/>
        <v>126.328974</v>
      </c>
      <c r="W101" s="103">
        <f t="shared" si="16"/>
        <v>0.86586</v>
      </c>
      <c r="X101" s="103">
        <f t="shared" si="17"/>
        <v>0.028862</v>
      </c>
      <c r="Y101" s="103">
        <f t="shared" si="18"/>
        <v>130.927104</v>
      </c>
      <c r="Z101" s="237">
        <f t="shared" si="19"/>
        <v>-3.7034080000000102</v>
      </c>
      <c r="AB101" s="77"/>
    </row>
    <row r="102" spans="1:28" s="58" customFormat="1" ht="15">
      <c r="A102" s="193" t="s">
        <v>144</v>
      </c>
      <c r="B102" s="164">
        <v>199000</v>
      </c>
      <c r="C102" s="162">
        <v>-125</v>
      </c>
      <c r="D102" s="170">
        <v>0</v>
      </c>
      <c r="E102" s="164">
        <v>0</v>
      </c>
      <c r="F102" s="112">
        <v>0</v>
      </c>
      <c r="G102" s="170">
        <v>0</v>
      </c>
      <c r="H102" s="164">
        <v>0</v>
      </c>
      <c r="I102" s="112">
        <v>0</v>
      </c>
      <c r="J102" s="170">
        <v>0</v>
      </c>
      <c r="K102" s="164">
        <v>199000</v>
      </c>
      <c r="L102" s="112">
        <v>-125</v>
      </c>
      <c r="M102" s="127">
        <v>0</v>
      </c>
      <c r="N102" s="112">
        <v>123125</v>
      </c>
      <c r="O102" s="173">
        <f t="shared" si="10"/>
        <v>0.6187185929648241</v>
      </c>
      <c r="P102" s="108">
        <f>Volume!K102</f>
        <v>3119.3</v>
      </c>
      <c r="Q102" s="69">
        <f>Volume!J102</f>
        <v>3146.35</v>
      </c>
      <c r="R102" s="237">
        <f t="shared" si="11"/>
        <v>62.612365</v>
      </c>
      <c r="S102" s="103">
        <f t="shared" si="12"/>
        <v>38.739434375</v>
      </c>
      <c r="T102" s="109">
        <f t="shared" si="13"/>
        <v>199125</v>
      </c>
      <c r="U102" s="103">
        <f t="shared" si="14"/>
        <v>-0.06277463904582549</v>
      </c>
      <c r="V102" s="103">
        <f t="shared" si="15"/>
        <v>62.612365</v>
      </c>
      <c r="W102" s="103">
        <f t="shared" si="16"/>
        <v>0</v>
      </c>
      <c r="X102" s="103">
        <f t="shared" si="17"/>
        <v>0</v>
      </c>
      <c r="Y102" s="103">
        <f t="shared" si="18"/>
        <v>62.11306125</v>
      </c>
      <c r="Z102" s="237">
        <f t="shared" si="19"/>
        <v>0.4993037499999957</v>
      </c>
      <c r="AA102" s="78"/>
      <c r="AB102" s="77"/>
    </row>
    <row r="103" spans="1:28" s="7" customFormat="1" ht="15">
      <c r="A103" s="193" t="s">
        <v>291</v>
      </c>
      <c r="B103" s="164">
        <v>1153200</v>
      </c>
      <c r="C103" s="162">
        <v>-35700</v>
      </c>
      <c r="D103" s="170">
        <v>-0.03</v>
      </c>
      <c r="E103" s="164">
        <v>3300</v>
      </c>
      <c r="F103" s="112">
        <v>0</v>
      </c>
      <c r="G103" s="170">
        <v>0</v>
      </c>
      <c r="H103" s="164">
        <v>0</v>
      </c>
      <c r="I103" s="112">
        <v>0</v>
      </c>
      <c r="J103" s="170">
        <v>0</v>
      </c>
      <c r="K103" s="164">
        <v>1156500</v>
      </c>
      <c r="L103" s="112">
        <v>-35700</v>
      </c>
      <c r="M103" s="127">
        <v>-0.03</v>
      </c>
      <c r="N103" s="112">
        <v>980700</v>
      </c>
      <c r="O103" s="173">
        <f t="shared" si="10"/>
        <v>0.8479896238651102</v>
      </c>
      <c r="P103" s="108">
        <f>Volume!K103</f>
        <v>637.95</v>
      </c>
      <c r="Q103" s="69">
        <f>Volume!J103</f>
        <v>650.85</v>
      </c>
      <c r="R103" s="237">
        <f t="shared" si="11"/>
        <v>75.2708025</v>
      </c>
      <c r="S103" s="103">
        <f t="shared" si="12"/>
        <v>63.8288595</v>
      </c>
      <c r="T103" s="109">
        <f t="shared" si="13"/>
        <v>1192200</v>
      </c>
      <c r="U103" s="103">
        <f t="shared" si="14"/>
        <v>-2.9944640161046805</v>
      </c>
      <c r="V103" s="103">
        <f t="shared" si="15"/>
        <v>75.056022</v>
      </c>
      <c r="W103" s="103">
        <f t="shared" si="16"/>
        <v>0.2147805</v>
      </c>
      <c r="X103" s="103">
        <f t="shared" si="17"/>
        <v>0</v>
      </c>
      <c r="Y103" s="103">
        <f t="shared" si="18"/>
        <v>76.056399</v>
      </c>
      <c r="Z103" s="237">
        <f t="shared" si="19"/>
        <v>-0.7855964999999969</v>
      </c>
      <c r="AB103" s="77"/>
    </row>
    <row r="104" spans="1:28" s="58" customFormat="1" ht="15">
      <c r="A104" s="193" t="s">
        <v>133</v>
      </c>
      <c r="B104" s="164">
        <v>24143750</v>
      </c>
      <c r="C104" s="162">
        <v>275000</v>
      </c>
      <c r="D104" s="170">
        <v>0.01</v>
      </c>
      <c r="E104" s="164">
        <v>4418750</v>
      </c>
      <c r="F104" s="112">
        <v>68750</v>
      </c>
      <c r="G104" s="170">
        <v>0.02</v>
      </c>
      <c r="H104" s="164">
        <v>343750</v>
      </c>
      <c r="I104" s="112">
        <v>0</v>
      </c>
      <c r="J104" s="170">
        <v>0</v>
      </c>
      <c r="K104" s="164">
        <v>28906250</v>
      </c>
      <c r="L104" s="112">
        <v>343750</v>
      </c>
      <c r="M104" s="127">
        <v>0.01</v>
      </c>
      <c r="N104" s="112">
        <v>25187500</v>
      </c>
      <c r="O104" s="173">
        <f t="shared" si="10"/>
        <v>0.8713513513513513</v>
      </c>
      <c r="P104" s="108">
        <f>Volume!K104</f>
        <v>31.4</v>
      </c>
      <c r="Q104" s="69">
        <f>Volume!J104</f>
        <v>32.15</v>
      </c>
      <c r="R104" s="237">
        <f t="shared" si="11"/>
        <v>92.93359375</v>
      </c>
      <c r="S104" s="103">
        <f t="shared" si="12"/>
        <v>80.9778125</v>
      </c>
      <c r="T104" s="109">
        <f t="shared" si="13"/>
        <v>28562500</v>
      </c>
      <c r="U104" s="103">
        <f t="shared" si="14"/>
        <v>1.2035010940919038</v>
      </c>
      <c r="V104" s="103">
        <f t="shared" si="15"/>
        <v>77.62215625</v>
      </c>
      <c r="W104" s="103">
        <f t="shared" si="16"/>
        <v>14.20628125</v>
      </c>
      <c r="X104" s="103">
        <f t="shared" si="17"/>
        <v>1.10515625</v>
      </c>
      <c r="Y104" s="103">
        <f t="shared" si="18"/>
        <v>89.68625</v>
      </c>
      <c r="Z104" s="237">
        <f t="shared" si="19"/>
        <v>3.247343749999999</v>
      </c>
      <c r="AA104" s="78"/>
      <c r="AB104" s="77"/>
    </row>
    <row r="105" spans="1:28" s="7" customFormat="1" ht="15">
      <c r="A105" s="193" t="s">
        <v>169</v>
      </c>
      <c r="B105" s="164">
        <v>9344000</v>
      </c>
      <c r="C105" s="162">
        <v>-66000</v>
      </c>
      <c r="D105" s="170">
        <v>-0.01</v>
      </c>
      <c r="E105" s="164">
        <v>52000</v>
      </c>
      <c r="F105" s="112">
        <v>-2000</v>
      </c>
      <c r="G105" s="170">
        <v>-0.04</v>
      </c>
      <c r="H105" s="164">
        <v>2000</v>
      </c>
      <c r="I105" s="112">
        <v>0</v>
      </c>
      <c r="J105" s="170">
        <v>0</v>
      </c>
      <c r="K105" s="164">
        <v>9398000</v>
      </c>
      <c r="L105" s="112">
        <v>-68000</v>
      </c>
      <c r="M105" s="127">
        <v>-0.01</v>
      </c>
      <c r="N105" s="112">
        <v>5848000</v>
      </c>
      <c r="O105" s="173">
        <f t="shared" si="10"/>
        <v>0.6222600553309214</v>
      </c>
      <c r="P105" s="108">
        <f>Volume!K105</f>
        <v>158.55</v>
      </c>
      <c r="Q105" s="69">
        <f>Volume!J105</f>
        <v>158.1</v>
      </c>
      <c r="R105" s="237">
        <f t="shared" si="11"/>
        <v>148.58238</v>
      </c>
      <c r="S105" s="103">
        <f t="shared" si="12"/>
        <v>92.45688</v>
      </c>
      <c r="T105" s="109">
        <f t="shared" si="13"/>
        <v>9466000</v>
      </c>
      <c r="U105" s="103">
        <f t="shared" si="14"/>
        <v>-0.7183604479188676</v>
      </c>
      <c r="V105" s="103">
        <f t="shared" si="15"/>
        <v>147.72864</v>
      </c>
      <c r="W105" s="103">
        <f t="shared" si="16"/>
        <v>0.82212</v>
      </c>
      <c r="X105" s="103">
        <f t="shared" si="17"/>
        <v>0.03162</v>
      </c>
      <c r="Y105" s="103">
        <f t="shared" si="18"/>
        <v>150.08343</v>
      </c>
      <c r="Z105" s="237">
        <f t="shared" si="19"/>
        <v>-1.5010499999999922</v>
      </c>
      <c r="AB105" s="77"/>
    </row>
    <row r="106" spans="1:28" s="7" customFormat="1" ht="15">
      <c r="A106" s="193" t="s">
        <v>292</v>
      </c>
      <c r="B106" s="164">
        <v>3251600</v>
      </c>
      <c r="C106" s="162">
        <v>-158400</v>
      </c>
      <c r="D106" s="170">
        <v>-0.05</v>
      </c>
      <c r="E106" s="164">
        <v>7150</v>
      </c>
      <c r="F106" s="112">
        <v>0</v>
      </c>
      <c r="G106" s="170">
        <v>0</v>
      </c>
      <c r="H106" s="164">
        <v>550</v>
      </c>
      <c r="I106" s="112">
        <v>0</v>
      </c>
      <c r="J106" s="170">
        <v>0</v>
      </c>
      <c r="K106" s="164">
        <v>3259300</v>
      </c>
      <c r="L106" s="112">
        <v>-158400</v>
      </c>
      <c r="M106" s="127">
        <v>-0.05</v>
      </c>
      <c r="N106" s="112">
        <v>2037750</v>
      </c>
      <c r="O106" s="173">
        <f t="shared" si="10"/>
        <v>0.6252109348633142</v>
      </c>
      <c r="P106" s="108">
        <f>Volume!K106</f>
        <v>621</v>
      </c>
      <c r="Q106" s="69">
        <f>Volume!J106</f>
        <v>614.4</v>
      </c>
      <c r="R106" s="237">
        <f t="shared" si="11"/>
        <v>200.251392</v>
      </c>
      <c r="S106" s="103">
        <f t="shared" si="12"/>
        <v>125.19936</v>
      </c>
      <c r="T106" s="109">
        <f t="shared" si="13"/>
        <v>3417700</v>
      </c>
      <c r="U106" s="103">
        <f t="shared" si="14"/>
        <v>-4.634695848084969</v>
      </c>
      <c r="V106" s="103">
        <f t="shared" si="15"/>
        <v>199.778304</v>
      </c>
      <c r="W106" s="103">
        <f t="shared" si="16"/>
        <v>0.439296</v>
      </c>
      <c r="X106" s="103">
        <f t="shared" si="17"/>
        <v>0.033792</v>
      </c>
      <c r="Y106" s="103">
        <f t="shared" si="18"/>
        <v>212.23917</v>
      </c>
      <c r="Z106" s="237">
        <f t="shared" si="19"/>
        <v>-11.987777999999992</v>
      </c>
      <c r="AB106" s="77"/>
    </row>
    <row r="107" spans="1:28" s="7" customFormat="1" ht="15">
      <c r="A107" s="193" t="s">
        <v>424</v>
      </c>
      <c r="B107" s="164">
        <v>337500</v>
      </c>
      <c r="C107" s="162">
        <v>23500</v>
      </c>
      <c r="D107" s="170">
        <v>0.07</v>
      </c>
      <c r="E107" s="164">
        <v>0</v>
      </c>
      <c r="F107" s="112">
        <v>0</v>
      </c>
      <c r="G107" s="170">
        <v>0</v>
      </c>
      <c r="H107" s="164">
        <v>0</v>
      </c>
      <c r="I107" s="112">
        <v>0</v>
      </c>
      <c r="J107" s="170">
        <v>0</v>
      </c>
      <c r="K107" s="164">
        <v>337500</v>
      </c>
      <c r="L107" s="112">
        <v>23500</v>
      </c>
      <c r="M107" s="127">
        <v>0.07</v>
      </c>
      <c r="N107" s="112">
        <v>322500</v>
      </c>
      <c r="O107" s="173">
        <f t="shared" si="10"/>
        <v>0.9555555555555556</v>
      </c>
      <c r="P107" s="108">
        <f>Volume!K107</f>
        <v>422.6</v>
      </c>
      <c r="Q107" s="69">
        <f>Volume!J107</f>
        <v>403.55</v>
      </c>
      <c r="R107" s="237">
        <f t="shared" si="11"/>
        <v>13.6198125</v>
      </c>
      <c r="S107" s="103">
        <f t="shared" si="12"/>
        <v>13.0144875</v>
      </c>
      <c r="T107" s="109">
        <f t="shared" si="13"/>
        <v>314000</v>
      </c>
      <c r="U107" s="103">
        <f t="shared" si="14"/>
        <v>7.484076433121019</v>
      </c>
      <c r="V107" s="103">
        <f t="shared" si="15"/>
        <v>13.6198125</v>
      </c>
      <c r="W107" s="103">
        <f t="shared" si="16"/>
        <v>0</v>
      </c>
      <c r="X107" s="103">
        <f t="shared" si="17"/>
        <v>0</v>
      </c>
      <c r="Y107" s="103">
        <f t="shared" si="18"/>
        <v>13.26964</v>
      </c>
      <c r="Z107" s="237">
        <f t="shared" si="19"/>
        <v>0.35017249999999933</v>
      </c>
      <c r="AB107" s="77"/>
    </row>
    <row r="108" spans="1:28" s="7" customFormat="1" ht="15">
      <c r="A108" s="193" t="s">
        <v>293</v>
      </c>
      <c r="B108" s="164">
        <v>1692900</v>
      </c>
      <c r="C108" s="162">
        <v>-102850</v>
      </c>
      <c r="D108" s="170">
        <v>-0.06</v>
      </c>
      <c r="E108" s="164">
        <v>5500</v>
      </c>
      <c r="F108" s="112">
        <v>0</v>
      </c>
      <c r="G108" s="170">
        <v>0</v>
      </c>
      <c r="H108" s="164">
        <v>0</v>
      </c>
      <c r="I108" s="112">
        <v>0</v>
      </c>
      <c r="J108" s="170">
        <v>0</v>
      </c>
      <c r="K108" s="164">
        <v>1698400</v>
      </c>
      <c r="L108" s="112">
        <v>-102850</v>
      </c>
      <c r="M108" s="127">
        <v>-0.06</v>
      </c>
      <c r="N108" s="112">
        <v>1586750</v>
      </c>
      <c r="O108" s="173">
        <f t="shared" si="10"/>
        <v>0.9342616580310881</v>
      </c>
      <c r="P108" s="108">
        <f>Volume!K108</f>
        <v>588.4</v>
      </c>
      <c r="Q108" s="69">
        <f>Volume!J108</f>
        <v>581.25</v>
      </c>
      <c r="R108" s="237">
        <f t="shared" si="11"/>
        <v>98.7195</v>
      </c>
      <c r="S108" s="103">
        <f t="shared" si="12"/>
        <v>92.22984375</v>
      </c>
      <c r="T108" s="109">
        <f t="shared" si="13"/>
        <v>1801250</v>
      </c>
      <c r="U108" s="103">
        <f t="shared" si="14"/>
        <v>-5.709923664122138</v>
      </c>
      <c r="V108" s="103">
        <f t="shared" si="15"/>
        <v>98.3998125</v>
      </c>
      <c r="W108" s="103">
        <f t="shared" si="16"/>
        <v>0.3196875</v>
      </c>
      <c r="X108" s="103">
        <f t="shared" si="17"/>
        <v>0</v>
      </c>
      <c r="Y108" s="103">
        <f t="shared" si="18"/>
        <v>105.98555</v>
      </c>
      <c r="Z108" s="237">
        <f t="shared" si="19"/>
        <v>-7.266050000000007</v>
      </c>
      <c r="AB108" s="77"/>
    </row>
    <row r="109" spans="1:28" s="58" customFormat="1" ht="15">
      <c r="A109" s="193" t="s">
        <v>178</v>
      </c>
      <c r="B109" s="164">
        <v>2971250</v>
      </c>
      <c r="C109" s="162">
        <v>-171250</v>
      </c>
      <c r="D109" s="170">
        <v>-0.05</v>
      </c>
      <c r="E109" s="164">
        <v>160000</v>
      </c>
      <c r="F109" s="112">
        <v>0</v>
      </c>
      <c r="G109" s="170">
        <v>0</v>
      </c>
      <c r="H109" s="164">
        <v>0</v>
      </c>
      <c r="I109" s="112">
        <v>0</v>
      </c>
      <c r="J109" s="170">
        <v>0</v>
      </c>
      <c r="K109" s="164">
        <v>3131250</v>
      </c>
      <c r="L109" s="112">
        <v>-171250</v>
      </c>
      <c r="M109" s="127">
        <v>-0.05</v>
      </c>
      <c r="N109" s="112">
        <v>2737500</v>
      </c>
      <c r="O109" s="173">
        <f t="shared" si="10"/>
        <v>0.874251497005988</v>
      </c>
      <c r="P109" s="108">
        <f>Volume!K109</f>
        <v>175</v>
      </c>
      <c r="Q109" s="69">
        <f>Volume!J109</f>
        <v>175.1</v>
      </c>
      <c r="R109" s="237">
        <f t="shared" si="11"/>
        <v>54.8281875</v>
      </c>
      <c r="S109" s="103">
        <f t="shared" si="12"/>
        <v>47.933625</v>
      </c>
      <c r="T109" s="109">
        <f t="shared" si="13"/>
        <v>3302500</v>
      </c>
      <c r="U109" s="103">
        <f t="shared" si="14"/>
        <v>-5.185465556396669</v>
      </c>
      <c r="V109" s="103">
        <f t="shared" si="15"/>
        <v>52.0265875</v>
      </c>
      <c r="W109" s="103">
        <f t="shared" si="16"/>
        <v>2.8016</v>
      </c>
      <c r="X109" s="103">
        <f t="shared" si="17"/>
        <v>0</v>
      </c>
      <c r="Y109" s="103">
        <f t="shared" si="18"/>
        <v>57.79375</v>
      </c>
      <c r="Z109" s="237">
        <f t="shared" si="19"/>
        <v>-2.9655625000000043</v>
      </c>
      <c r="AA109" s="78"/>
      <c r="AB109" s="77"/>
    </row>
    <row r="110" spans="1:28" s="58" customFormat="1" ht="15">
      <c r="A110" s="193" t="s">
        <v>145</v>
      </c>
      <c r="B110" s="164">
        <v>1902300</v>
      </c>
      <c r="C110" s="162">
        <v>-13600</v>
      </c>
      <c r="D110" s="170">
        <v>-0.01</v>
      </c>
      <c r="E110" s="164">
        <v>156400</v>
      </c>
      <c r="F110" s="112">
        <v>0</v>
      </c>
      <c r="G110" s="170">
        <v>0</v>
      </c>
      <c r="H110" s="164">
        <v>13600</v>
      </c>
      <c r="I110" s="112">
        <v>0</v>
      </c>
      <c r="J110" s="170">
        <v>0</v>
      </c>
      <c r="K110" s="164">
        <v>2072300</v>
      </c>
      <c r="L110" s="112">
        <v>-13600</v>
      </c>
      <c r="M110" s="127">
        <v>-0.01</v>
      </c>
      <c r="N110" s="112">
        <v>1844500</v>
      </c>
      <c r="O110" s="173">
        <f t="shared" si="10"/>
        <v>0.8900738310090238</v>
      </c>
      <c r="P110" s="108">
        <f>Volume!K110</f>
        <v>171.35</v>
      </c>
      <c r="Q110" s="69">
        <f>Volume!J110</f>
        <v>170.15</v>
      </c>
      <c r="R110" s="237">
        <f t="shared" si="11"/>
        <v>35.2601845</v>
      </c>
      <c r="S110" s="103">
        <f t="shared" si="12"/>
        <v>31.3841675</v>
      </c>
      <c r="T110" s="109">
        <f t="shared" si="13"/>
        <v>2085900</v>
      </c>
      <c r="U110" s="103">
        <f t="shared" si="14"/>
        <v>-0.6519967400162999</v>
      </c>
      <c r="V110" s="103">
        <f t="shared" si="15"/>
        <v>32.3676345</v>
      </c>
      <c r="W110" s="103">
        <f t="shared" si="16"/>
        <v>2.661146</v>
      </c>
      <c r="X110" s="103">
        <f t="shared" si="17"/>
        <v>0.231404</v>
      </c>
      <c r="Y110" s="103">
        <f t="shared" si="18"/>
        <v>35.7418965</v>
      </c>
      <c r="Z110" s="237">
        <f t="shared" si="19"/>
        <v>-0.4817120000000017</v>
      </c>
      <c r="AA110" s="78"/>
      <c r="AB110" s="77"/>
    </row>
    <row r="111" spans="1:28" s="7" customFormat="1" ht="15">
      <c r="A111" s="193" t="s">
        <v>272</v>
      </c>
      <c r="B111" s="164">
        <v>4099550</v>
      </c>
      <c r="C111" s="162">
        <v>-22100</v>
      </c>
      <c r="D111" s="170">
        <v>-0.01</v>
      </c>
      <c r="E111" s="164">
        <v>78200</v>
      </c>
      <c r="F111" s="112">
        <v>3400</v>
      </c>
      <c r="G111" s="170">
        <v>0.05</v>
      </c>
      <c r="H111" s="164">
        <v>5950</v>
      </c>
      <c r="I111" s="112">
        <v>0</v>
      </c>
      <c r="J111" s="170">
        <v>0</v>
      </c>
      <c r="K111" s="164">
        <v>4183700</v>
      </c>
      <c r="L111" s="112">
        <v>-18700</v>
      </c>
      <c r="M111" s="127">
        <v>0</v>
      </c>
      <c r="N111" s="112">
        <v>3809700</v>
      </c>
      <c r="O111" s="173">
        <f t="shared" si="10"/>
        <v>0.9106054449410809</v>
      </c>
      <c r="P111" s="108">
        <f>Volume!K111</f>
        <v>159.85</v>
      </c>
      <c r="Q111" s="69">
        <f>Volume!J111</f>
        <v>158.95</v>
      </c>
      <c r="R111" s="237">
        <f t="shared" si="11"/>
        <v>66.4999115</v>
      </c>
      <c r="S111" s="103">
        <f t="shared" si="12"/>
        <v>60.5551815</v>
      </c>
      <c r="T111" s="109">
        <f t="shared" si="13"/>
        <v>4202400</v>
      </c>
      <c r="U111" s="103">
        <f t="shared" si="14"/>
        <v>-0.4449838187702265</v>
      </c>
      <c r="V111" s="103">
        <f t="shared" si="15"/>
        <v>65.16234725</v>
      </c>
      <c r="W111" s="103">
        <f t="shared" si="16"/>
        <v>1.242989</v>
      </c>
      <c r="X111" s="103">
        <f t="shared" si="17"/>
        <v>0.09457524999999999</v>
      </c>
      <c r="Y111" s="103">
        <f t="shared" si="18"/>
        <v>67.175364</v>
      </c>
      <c r="Z111" s="237">
        <f t="shared" si="19"/>
        <v>-0.6754525000000058</v>
      </c>
      <c r="AB111" s="77"/>
    </row>
    <row r="112" spans="1:28" s="58" customFormat="1" ht="15">
      <c r="A112" s="193" t="s">
        <v>210</v>
      </c>
      <c r="B112" s="164">
        <v>1740000</v>
      </c>
      <c r="C112" s="162">
        <v>92000</v>
      </c>
      <c r="D112" s="170">
        <v>0.06</v>
      </c>
      <c r="E112" s="164">
        <v>30800</v>
      </c>
      <c r="F112" s="112">
        <v>1600</v>
      </c>
      <c r="G112" s="170">
        <v>0.05</v>
      </c>
      <c r="H112" s="164">
        <v>2200</v>
      </c>
      <c r="I112" s="112">
        <v>0</v>
      </c>
      <c r="J112" s="170">
        <v>0</v>
      </c>
      <c r="K112" s="164">
        <v>1773000</v>
      </c>
      <c r="L112" s="112">
        <v>93600</v>
      </c>
      <c r="M112" s="127">
        <v>0.06</v>
      </c>
      <c r="N112" s="112">
        <v>1335000</v>
      </c>
      <c r="O112" s="173">
        <f t="shared" si="10"/>
        <v>0.7529610829103215</v>
      </c>
      <c r="P112" s="108">
        <f>Volume!K112</f>
        <v>1723.85</v>
      </c>
      <c r="Q112" s="69">
        <f>Volume!J112</f>
        <v>1703.95</v>
      </c>
      <c r="R112" s="237">
        <f t="shared" si="11"/>
        <v>302.110335</v>
      </c>
      <c r="S112" s="103">
        <f t="shared" si="12"/>
        <v>227.477325</v>
      </c>
      <c r="T112" s="109">
        <f t="shared" si="13"/>
        <v>1679400</v>
      </c>
      <c r="U112" s="103">
        <f t="shared" si="14"/>
        <v>5.57341907824223</v>
      </c>
      <c r="V112" s="103">
        <f t="shared" si="15"/>
        <v>296.4873</v>
      </c>
      <c r="W112" s="103">
        <f t="shared" si="16"/>
        <v>5.248166</v>
      </c>
      <c r="X112" s="103">
        <f t="shared" si="17"/>
        <v>0.374869</v>
      </c>
      <c r="Y112" s="103">
        <f t="shared" si="18"/>
        <v>289.503369</v>
      </c>
      <c r="Z112" s="237">
        <f t="shared" si="19"/>
        <v>12.606966</v>
      </c>
      <c r="AA112" s="78"/>
      <c r="AB112" s="77"/>
    </row>
    <row r="113" spans="1:28" s="58" customFormat="1" ht="15">
      <c r="A113" s="193" t="s">
        <v>294</v>
      </c>
      <c r="B113" s="164">
        <v>3835650</v>
      </c>
      <c r="C113" s="162">
        <v>289800</v>
      </c>
      <c r="D113" s="170">
        <v>0.08</v>
      </c>
      <c r="E113" s="164">
        <v>1050</v>
      </c>
      <c r="F113" s="112">
        <v>0</v>
      </c>
      <c r="G113" s="170">
        <v>0</v>
      </c>
      <c r="H113" s="164">
        <v>0</v>
      </c>
      <c r="I113" s="112">
        <v>0</v>
      </c>
      <c r="J113" s="170">
        <v>0</v>
      </c>
      <c r="K113" s="164">
        <v>3836700</v>
      </c>
      <c r="L113" s="112">
        <v>289800</v>
      </c>
      <c r="M113" s="127">
        <v>0.08</v>
      </c>
      <c r="N113" s="112">
        <v>3127600</v>
      </c>
      <c r="O113" s="173">
        <f t="shared" si="10"/>
        <v>0.8151797117314359</v>
      </c>
      <c r="P113" s="108">
        <f>Volume!K113</f>
        <v>708.5</v>
      </c>
      <c r="Q113" s="69">
        <f>Volume!J113</f>
        <v>698.6</v>
      </c>
      <c r="R113" s="237">
        <f t="shared" si="11"/>
        <v>268.031862</v>
      </c>
      <c r="S113" s="103">
        <f t="shared" si="12"/>
        <v>218.494136</v>
      </c>
      <c r="T113" s="109">
        <f t="shared" si="13"/>
        <v>3546900</v>
      </c>
      <c r="U113" s="103">
        <f t="shared" si="14"/>
        <v>8.170515097690942</v>
      </c>
      <c r="V113" s="103">
        <f t="shared" si="15"/>
        <v>267.958509</v>
      </c>
      <c r="W113" s="103">
        <f t="shared" si="16"/>
        <v>0.073353</v>
      </c>
      <c r="X113" s="103">
        <f t="shared" si="17"/>
        <v>0</v>
      </c>
      <c r="Y113" s="103">
        <f t="shared" si="18"/>
        <v>251.297865</v>
      </c>
      <c r="Z113" s="237">
        <f t="shared" si="19"/>
        <v>16.733996999999988</v>
      </c>
      <c r="AA113" s="78"/>
      <c r="AB113" s="77"/>
    </row>
    <row r="114" spans="1:28" s="7" customFormat="1" ht="15">
      <c r="A114" s="193" t="s">
        <v>7</v>
      </c>
      <c r="B114" s="164">
        <v>2788344</v>
      </c>
      <c r="C114" s="162">
        <v>32136</v>
      </c>
      <c r="D114" s="170">
        <v>0.01</v>
      </c>
      <c r="E114" s="164">
        <v>94848</v>
      </c>
      <c r="F114" s="112">
        <v>312</v>
      </c>
      <c r="G114" s="170">
        <v>0</v>
      </c>
      <c r="H114" s="164">
        <v>5304</v>
      </c>
      <c r="I114" s="112">
        <v>0</v>
      </c>
      <c r="J114" s="170">
        <v>0</v>
      </c>
      <c r="K114" s="164">
        <v>2888496</v>
      </c>
      <c r="L114" s="112">
        <v>32448</v>
      </c>
      <c r="M114" s="127">
        <v>0.01</v>
      </c>
      <c r="N114" s="112">
        <v>2591160</v>
      </c>
      <c r="O114" s="173">
        <f t="shared" si="10"/>
        <v>0.8970620004320587</v>
      </c>
      <c r="P114" s="108">
        <f>Volume!K114</f>
        <v>735.4</v>
      </c>
      <c r="Q114" s="69">
        <f>Volume!J114</f>
        <v>734.85</v>
      </c>
      <c r="R114" s="237">
        <f t="shared" si="11"/>
        <v>212.26112856</v>
      </c>
      <c r="S114" s="103">
        <f t="shared" si="12"/>
        <v>190.4113926</v>
      </c>
      <c r="T114" s="109">
        <f t="shared" si="13"/>
        <v>2856048</v>
      </c>
      <c r="U114" s="103">
        <f t="shared" si="14"/>
        <v>1.1361153594057243</v>
      </c>
      <c r="V114" s="103">
        <f t="shared" si="15"/>
        <v>204.90145884</v>
      </c>
      <c r="W114" s="103">
        <f t="shared" si="16"/>
        <v>6.96990528</v>
      </c>
      <c r="X114" s="103">
        <f t="shared" si="17"/>
        <v>0.38976444</v>
      </c>
      <c r="Y114" s="103">
        <f t="shared" si="18"/>
        <v>210.03376992</v>
      </c>
      <c r="Z114" s="237">
        <f t="shared" si="19"/>
        <v>2.2273586400000056</v>
      </c>
      <c r="AB114" s="77"/>
    </row>
    <row r="115" spans="1:28" s="58" customFormat="1" ht="15">
      <c r="A115" s="193" t="s">
        <v>170</v>
      </c>
      <c r="B115" s="164">
        <v>1836000</v>
      </c>
      <c r="C115" s="162">
        <v>-23400</v>
      </c>
      <c r="D115" s="170">
        <v>-0.01</v>
      </c>
      <c r="E115" s="164">
        <v>1800</v>
      </c>
      <c r="F115" s="112">
        <v>0</v>
      </c>
      <c r="G115" s="170">
        <v>0</v>
      </c>
      <c r="H115" s="164">
        <v>0</v>
      </c>
      <c r="I115" s="112">
        <v>0</v>
      </c>
      <c r="J115" s="170">
        <v>0</v>
      </c>
      <c r="K115" s="164">
        <v>1837800</v>
      </c>
      <c r="L115" s="112">
        <v>-23400</v>
      </c>
      <c r="M115" s="127">
        <v>-0.01</v>
      </c>
      <c r="N115" s="112">
        <v>1713600</v>
      </c>
      <c r="O115" s="173">
        <f t="shared" si="10"/>
        <v>0.9324191968658179</v>
      </c>
      <c r="P115" s="108">
        <f>Volume!K115</f>
        <v>572.6</v>
      </c>
      <c r="Q115" s="69">
        <f>Volume!J115</f>
        <v>573.95</v>
      </c>
      <c r="R115" s="237">
        <f t="shared" si="11"/>
        <v>105.48053100000001</v>
      </c>
      <c r="S115" s="103">
        <f t="shared" si="12"/>
        <v>98.352072</v>
      </c>
      <c r="T115" s="109">
        <f t="shared" si="13"/>
        <v>1861200</v>
      </c>
      <c r="U115" s="103">
        <f t="shared" si="14"/>
        <v>-1.2572533849129592</v>
      </c>
      <c r="V115" s="103">
        <f t="shared" si="15"/>
        <v>105.37722000000001</v>
      </c>
      <c r="W115" s="103">
        <f t="shared" si="16"/>
        <v>0.10331100000000001</v>
      </c>
      <c r="X115" s="103">
        <f t="shared" si="17"/>
        <v>0</v>
      </c>
      <c r="Y115" s="103">
        <f t="shared" si="18"/>
        <v>106.572312</v>
      </c>
      <c r="Z115" s="237">
        <f t="shared" si="19"/>
        <v>-1.0917809999999832</v>
      </c>
      <c r="AA115" s="78"/>
      <c r="AB115" s="77"/>
    </row>
    <row r="116" spans="1:28" s="58" customFormat="1" ht="15">
      <c r="A116" s="193" t="s">
        <v>223</v>
      </c>
      <c r="B116" s="164">
        <v>2355600</v>
      </c>
      <c r="C116" s="162">
        <v>30800</v>
      </c>
      <c r="D116" s="170">
        <v>0.01</v>
      </c>
      <c r="E116" s="164">
        <v>94800</v>
      </c>
      <c r="F116" s="112">
        <v>800</v>
      </c>
      <c r="G116" s="170">
        <v>0.01</v>
      </c>
      <c r="H116" s="164">
        <v>23600</v>
      </c>
      <c r="I116" s="112">
        <v>400</v>
      </c>
      <c r="J116" s="170">
        <v>0.02</v>
      </c>
      <c r="K116" s="164">
        <v>2474000</v>
      </c>
      <c r="L116" s="112">
        <v>32000</v>
      </c>
      <c r="M116" s="127">
        <v>0.01</v>
      </c>
      <c r="N116" s="112">
        <v>2330400</v>
      </c>
      <c r="O116" s="173">
        <f t="shared" si="10"/>
        <v>0.9419563459983832</v>
      </c>
      <c r="P116" s="108">
        <f>Volume!K116</f>
        <v>815.2</v>
      </c>
      <c r="Q116" s="69">
        <f>Volume!J116</f>
        <v>810.4</v>
      </c>
      <c r="R116" s="237">
        <f t="shared" si="11"/>
        <v>200.49296</v>
      </c>
      <c r="S116" s="103">
        <f t="shared" si="12"/>
        <v>188.855616</v>
      </c>
      <c r="T116" s="109">
        <f t="shared" si="13"/>
        <v>2442000</v>
      </c>
      <c r="U116" s="103">
        <f t="shared" si="14"/>
        <v>1.3104013104013106</v>
      </c>
      <c r="V116" s="103">
        <f t="shared" si="15"/>
        <v>190.897824</v>
      </c>
      <c r="W116" s="103">
        <f t="shared" si="16"/>
        <v>7.682592</v>
      </c>
      <c r="X116" s="103">
        <f t="shared" si="17"/>
        <v>1.912544</v>
      </c>
      <c r="Y116" s="103">
        <f t="shared" si="18"/>
        <v>199.07184</v>
      </c>
      <c r="Z116" s="237">
        <f t="shared" si="19"/>
        <v>1.421120000000002</v>
      </c>
      <c r="AA116" s="78"/>
      <c r="AB116" s="77"/>
    </row>
    <row r="117" spans="1:28" s="58" customFormat="1" ht="15">
      <c r="A117" s="193" t="s">
        <v>207</v>
      </c>
      <c r="B117" s="164">
        <v>1683750</v>
      </c>
      <c r="C117" s="162">
        <v>-385000</v>
      </c>
      <c r="D117" s="170">
        <v>-0.19</v>
      </c>
      <c r="E117" s="164">
        <v>198750</v>
      </c>
      <c r="F117" s="112">
        <v>26250</v>
      </c>
      <c r="G117" s="170">
        <v>0.15</v>
      </c>
      <c r="H117" s="164">
        <v>13750</v>
      </c>
      <c r="I117" s="112">
        <v>3750</v>
      </c>
      <c r="J117" s="170">
        <v>0.38</v>
      </c>
      <c r="K117" s="164">
        <v>1896250</v>
      </c>
      <c r="L117" s="112">
        <v>-355000</v>
      </c>
      <c r="M117" s="127">
        <v>-0.16</v>
      </c>
      <c r="N117" s="112">
        <v>1703750</v>
      </c>
      <c r="O117" s="173">
        <f t="shared" si="10"/>
        <v>0.8984838497033619</v>
      </c>
      <c r="P117" s="108">
        <f>Volume!K117</f>
        <v>220.2</v>
      </c>
      <c r="Q117" s="69">
        <f>Volume!J117</f>
        <v>244.05</v>
      </c>
      <c r="R117" s="237">
        <f t="shared" si="11"/>
        <v>46.27798125</v>
      </c>
      <c r="S117" s="103">
        <f t="shared" si="12"/>
        <v>41.58001875</v>
      </c>
      <c r="T117" s="109">
        <f t="shared" si="13"/>
        <v>2251250</v>
      </c>
      <c r="U117" s="103">
        <f t="shared" si="14"/>
        <v>-15.769017212659634</v>
      </c>
      <c r="V117" s="103">
        <f t="shared" si="15"/>
        <v>41.09191875</v>
      </c>
      <c r="W117" s="103">
        <f t="shared" si="16"/>
        <v>4.85049375</v>
      </c>
      <c r="X117" s="103">
        <f t="shared" si="17"/>
        <v>0.33556875</v>
      </c>
      <c r="Y117" s="103">
        <f t="shared" si="18"/>
        <v>49.572525</v>
      </c>
      <c r="Z117" s="237">
        <f t="shared" si="19"/>
        <v>-3.2945437499999954</v>
      </c>
      <c r="AA117" s="78"/>
      <c r="AB117" s="77"/>
    </row>
    <row r="118" spans="1:28" s="58" customFormat="1" ht="15">
      <c r="A118" s="193" t="s">
        <v>295</v>
      </c>
      <c r="B118" s="164">
        <v>1425750</v>
      </c>
      <c r="C118" s="162">
        <v>57250</v>
      </c>
      <c r="D118" s="170">
        <v>0.04</v>
      </c>
      <c r="E118" s="164">
        <v>1250</v>
      </c>
      <c r="F118" s="112">
        <v>0</v>
      </c>
      <c r="G118" s="170">
        <v>0</v>
      </c>
      <c r="H118" s="164">
        <v>250</v>
      </c>
      <c r="I118" s="112">
        <v>0</v>
      </c>
      <c r="J118" s="170">
        <v>0</v>
      </c>
      <c r="K118" s="164">
        <v>1427250</v>
      </c>
      <c r="L118" s="112">
        <v>57250</v>
      </c>
      <c r="M118" s="127">
        <v>0.04</v>
      </c>
      <c r="N118" s="112">
        <v>1110750</v>
      </c>
      <c r="O118" s="173">
        <f t="shared" si="10"/>
        <v>0.7782448765107725</v>
      </c>
      <c r="P118" s="108">
        <f>Volume!K118</f>
        <v>1169.35</v>
      </c>
      <c r="Q118" s="69">
        <f>Volume!J118</f>
        <v>1145.3</v>
      </c>
      <c r="R118" s="237">
        <f t="shared" si="11"/>
        <v>163.4629425</v>
      </c>
      <c r="S118" s="103">
        <f t="shared" si="12"/>
        <v>127.2141975</v>
      </c>
      <c r="T118" s="109">
        <f t="shared" si="13"/>
        <v>1370000</v>
      </c>
      <c r="U118" s="103">
        <f t="shared" si="14"/>
        <v>4.178832116788321</v>
      </c>
      <c r="V118" s="103">
        <f t="shared" si="15"/>
        <v>163.2911475</v>
      </c>
      <c r="W118" s="103">
        <f t="shared" si="16"/>
        <v>0.1431625</v>
      </c>
      <c r="X118" s="103">
        <f t="shared" si="17"/>
        <v>0.0286325</v>
      </c>
      <c r="Y118" s="103">
        <f t="shared" si="18"/>
        <v>160.20094999999998</v>
      </c>
      <c r="Z118" s="237">
        <f t="shared" si="19"/>
        <v>3.2619925000000194</v>
      </c>
      <c r="AA118" s="78"/>
      <c r="AB118" s="77"/>
    </row>
    <row r="119" spans="1:28" s="58" customFormat="1" ht="15">
      <c r="A119" s="193" t="s">
        <v>425</v>
      </c>
      <c r="B119" s="164">
        <v>652850</v>
      </c>
      <c r="C119" s="162">
        <v>45650</v>
      </c>
      <c r="D119" s="170">
        <v>0.08</v>
      </c>
      <c r="E119" s="164">
        <v>1650</v>
      </c>
      <c r="F119" s="112">
        <v>0</v>
      </c>
      <c r="G119" s="170">
        <v>0</v>
      </c>
      <c r="H119" s="164">
        <v>0</v>
      </c>
      <c r="I119" s="112">
        <v>0</v>
      </c>
      <c r="J119" s="170">
        <v>0</v>
      </c>
      <c r="K119" s="164">
        <v>654500</v>
      </c>
      <c r="L119" s="112">
        <v>45650</v>
      </c>
      <c r="M119" s="127">
        <v>0.07</v>
      </c>
      <c r="N119" s="112">
        <v>566500</v>
      </c>
      <c r="O119" s="173">
        <f t="shared" si="10"/>
        <v>0.865546218487395</v>
      </c>
      <c r="P119" s="108">
        <f>Volume!K119</f>
        <v>440.6</v>
      </c>
      <c r="Q119" s="69">
        <f>Volume!J119</f>
        <v>444.7</v>
      </c>
      <c r="R119" s="237">
        <f t="shared" si="11"/>
        <v>29.105615</v>
      </c>
      <c r="S119" s="103">
        <f t="shared" si="12"/>
        <v>25.192255</v>
      </c>
      <c r="T119" s="109">
        <f t="shared" si="13"/>
        <v>608850</v>
      </c>
      <c r="U119" s="103">
        <f t="shared" si="14"/>
        <v>7.497741644083107</v>
      </c>
      <c r="V119" s="103">
        <f t="shared" si="15"/>
        <v>29.0322395</v>
      </c>
      <c r="W119" s="103">
        <f t="shared" si="16"/>
        <v>0.0733755</v>
      </c>
      <c r="X119" s="103">
        <f t="shared" si="17"/>
        <v>0</v>
      </c>
      <c r="Y119" s="103">
        <f t="shared" si="18"/>
        <v>26.825931</v>
      </c>
      <c r="Z119" s="237">
        <f t="shared" si="19"/>
        <v>2.2796839999999996</v>
      </c>
      <c r="AA119" s="78"/>
      <c r="AB119" s="77"/>
    </row>
    <row r="120" spans="1:28" s="58" customFormat="1" ht="15">
      <c r="A120" s="193" t="s">
        <v>277</v>
      </c>
      <c r="B120" s="164">
        <v>4515200</v>
      </c>
      <c r="C120" s="162">
        <v>298400</v>
      </c>
      <c r="D120" s="170">
        <v>0.07</v>
      </c>
      <c r="E120" s="164">
        <v>38400</v>
      </c>
      <c r="F120" s="112">
        <v>3200</v>
      </c>
      <c r="G120" s="170">
        <v>0.09</v>
      </c>
      <c r="H120" s="164">
        <v>2400</v>
      </c>
      <c r="I120" s="112">
        <v>0</v>
      </c>
      <c r="J120" s="170">
        <v>0</v>
      </c>
      <c r="K120" s="164">
        <v>4556000</v>
      </c>
      <c r="L120" s="112">
        <v>301600</v>
      </c>
      <c r="M120" s="127">
        <v>0.07</v>
      </c>
      <c r="N120" s="112">
        <v>4007200</v>
      </c>
      <c r="O120" s="173">
        <f t="shared" si="10"/>
        <v>0.8795434591747147</v>
      </c>
      <c r="P120" s="108">
        <f>Volume!K120</f>
        <v>310.25</v>
      </c>
      <c r="Q120" s="69">
        <f>Volume!J120</f>
        <v>303.3</v>
      </c>
      <c r="R120" s="237">
        <f t="shared" si="11"/>
        <v>138.18348</v>
      </c>
      <c r="S120" s="103">
        <f t="shared" si="12"/>
        <v>121.538376</v>
      </c>
      <c r="T120" s="109">
        <f t="shared" si="13"/>
        <v>4254400</v>
      </c>
      <c r="U120" s="103">
        <f t="shared" si="14"/>
        <v>7.089131252350507</v>
      </c>
      <c r="V120" s="103">
        <f t="shared" si="15"/>
        <v>136.946016</v>
      </c>
      <c r="W120" s="103">
        <f t="shared" si="16"/>
        <v>1.164672</v>
      </c>
      <c r="X120" s="103">
        <f t="shared" si="17"/>
        <v>0.072792</v>
      </c>
      <c r="Y120" s="103">
        <f t="shared" si="18"/>
        <v>131.99276</v>
      </c>
      <c r="Z120" s="237">
        <f t="shared" si="19"/>
        <v>6.190719999999999</v>
      </c>
      <c r="AA120" s="78"/>
      <c r="AB120" s="77"/>
    </row>
    <row r="121" spans="1:28" s="58" customFormat="1" ht="15">
      <c r="A121" s="193" t="s">
        <v>146</v>
      </c>
      <c r="B121" s="164">
        <v>12095100</v>
      </c>
      <c r="C121" s="162">
        <v>-26700</v>
      </c>
      <c r="D121" s="170">
        <v>0</v>
      </c>
      <c r="E121" s="164">
        <v>1539700</v>
      </c>
      <c r="F121" s="112">
        <v>62300</v>
      </c>
      <c r="G121" s="170">
        <v>0.04</v>
      </c>
      <c r="H121" s="164">
        <v>151300</v>
      </c>
      <c r="I121" s="112">
        <v>0</v>
      </c>
      <c r="J121" s="170">
        <v>0</v>
      </c>
      <c r="K121" s="164">
        <v>13786100</v>
      </c>
      <c r="L121" s="112">
        <v>35600</v>
      </c>
      <c r="M121" s="127">
        <v>0</v>
      </c>
      <c r="N121" s="112">
        <v>11400900</v>
      </c>
      <c r="O121" s="173">
        <f t="shared" si="10"/>
        <v>0.8269851517107811</v>
      </c>
      <c r="P121" s="108">
        <f>Volume!K121</f>
        <v>43.2</v>
      </c>
      <c r="Q121" s="69">
        <f>Volume!J121</f>
        <v>43</v>
      </c>
      <c r="R121" s="237">
        <f t="shared" si="11"/>
        <v>59.28023</v>
      </c>
      <c r="S121" s="103">
        <f t="shared" si="12"/>
        <v>49.02387</v>
      </c>
      <c r="T121" s="109">
        <f t="shared" si="13"/>
        <v>13750500</v>
      </c>
      <c r="U121" s="103">
        <f t="shared" si="14"/>
        <v>0.2588996763754045</v>
      </c>
      <c r="V121" s="103">
        <f t="shared" si="15"/>
        <v>52.00893</v>
      </c>
      <c r="W121" s="103">
        <f t="shared" si="16"/>
        <v>6.62071</v>
      </c>
      <c r="X121" s="103">
        <f t="shared" si="17"/>
        <v>0.65059</v>
      </c>
      <c r="Y121" s="103">
        <f t="shared" si="18"/>
        <v>59.40216</v>
      </c>
      <c r="Z121" s="237">
        <f t="shared" si="19"/>
        <v>-0.12192999999999898</v>
      </c>
      <c r="AA121" s="78"/>
      <c r="AB121" s="77"/>
    </row>
    <row r="122" spans="1:28" s="7" customFormat="1" ht="15">
      <c r="A122" s="193" t="s">
        <v>8</v>
      </c>
      <c r="B122" s="164">
        <v>21144000</v>
      </c>
      <c r="C122" s="162">
        <v>180800</v>
      </c>
      <c r="D122" s="170">
        <v>0.01</v>
      </c>
      <c r="E122" s="164">
        <v>2632000</v>
      </c>
      <c r="F122" s="112">
        <v>-6400</v>
      </c>
      <c r="G122" s="170">
        <v>0</v>
      </c>
      <c r="H122" s="164">
        <v>452800</v>
      </c>
      <c r="I122" s="112">
        <v>14400</v>
      </c>
      <c r="J122" s="170">
        <v>0.03</v>
      </c>
      <c r="K122" s="164">
        <v>24228800</v>
      </c>
      <c r="L122" s="112">
        <v>188800</v>
      </c>
      <c r="M122" s="127">
        <v>0.01</v>
      </c>
      <c r="N122" s="112">
        <v>20156800</v>
      </c>
      <c r="O122" s="173">
        <f t="shared" si="10"/>
        <v>0.8319355477778512</v>
      </c>
      <c r="P122" s="108">
        <f>Volume!K122</f>
        <v>154.8</v>
      </c>
      <c r="Q122" s="69">
        <f>Volume!J122</f>
        <v>154.8</v>
      </c>
      <c r="R122" s="237">
        <f t="shared" si="11"/>
        <v>375.06182400000006</v>
      </c>
      <c r="S122" s="103">
        <f t="shared" si="12"/>
        <v>312.027264</v>
      </c>
      <c r="T122" s="109">
        <f t="shared" si="13"/>
        <v>24040000</v>
      </c>
      <c r="U122" s="103">
        <f t="shared" si="14"/>
        <v>0.7853577371048254</v>
      </c>
      <c r="V122" s="103">
        <f t="shared" si="15"/>
        <v>327.30912000000006</v>
      </c>
      <c r="W122" s="103">
        <f t="shared" si="16"/>
        <v>40.74336</v>
      </c>
      <c r="X122" s="103">
        <f t="shared" si="17"/>
        <v>7.009344</v>
      </c>
      <c r="Y122" s="103">
        <f t="shared" si="18"/>
        <v>372.1392000000001</v>
      </c>
      <c r="Z122" s="237">
        <f t="shared" si="19"/>
        <v>2.922623999999985</v>
      </c>
      <c r="AB122" s="77"/>
    </row>
    <row r="123" spans="1:28" s="58" customFormat="1" ht="15">
      <c r="A123" s="193" t="s">
        <v>296</v>
      </c>
      <c r="B123" s="164">
        <v>1734000</v>
      </c>
      <c r="C123" s="162">
        <v>-22000</v>
      </c>
      <c r="D123" s="170">
        <v>-0.01</v>
      </c>
      <c r="E123" s="164">
        <v>36000</v>
      </c>
      <c r="F123" s="112">
        <v>1000</v>
      </c>
      <c r="G123" s="170">
        <v>0.03</v>
      </c>
      <c r="H123" s="164">
        <v>0</v>
      </c>
      <c r="I123" s="112">
        <v>0</v>
      </c>
      <c r="J123" s="170">
        <v>0</v>
      </c>
      <c r="K123" s="164">
        <v>1770000</v>
      </c>
      <c r="L123" s="112">
        <v>-21000</v>
      </c>
      <c r="M123" s="127">
        <v>-0.01</v>
      </c>
      <c r="N123" s="112">
        <v>1713000</v>
      </c>
      <c r="O123" s="173">
        <f t="shared" si="10"/>
        <v>0.9677966101694915</v>
      </c>
      <c r="P123" s="108">
        <f>Volume!K123</f>
        <v>175.65</v>
      </c>
      <c r="Q123" s="69">
        <f>Volume!J123</f>
        <v>171.4</v>
      </c>
      <c r="R123" s="237">
        <f t="shared" si="11"/>
        <v>30.3378</v>
      </c>
      <c r="S123" s="103">
        <f t="shared" si="12"/>
        <v>29.36082</v>
      </c>
      <c r="T123" s="109">
        <f t="shared" si="13"/>
        <v>1791000</v>
      </c>
      <c r="U123" s="103">
        <f t="shared" si="14"/>
        <v>-1.1725293132328307</v>
      </c>
      <c r="V123" s="103">
        <f t="shared" si="15"/>
        <v>29.72076</v>
      </c>
      <c r="W123" s="103">
        <f t="shared" si="16"/>
        <v>0.61704</v>
      </c>
      <c r="X123" s="103">
        <f t="shared" si="17"/>
        <v>0</v>
      </c>
      <c r="Y123" s="103">
        <f t="shared" si="18"/>
        <v>31.458915</v>
      </c>
      <c r="Z123" s="237">
        <f t="shared" si="19"/>
        <v>-1.1211149999999996</v>
      </c>
      <c r="AA123" s="78"/>
      <c r="AB123" s="77"/>
    </row>
    <row r="124" spans="1:28" s="58" customFormat="1" ht="15">
      <c r="A124" s="193" t="s">
        <v>179</v>
      </c>
      <c r="B124" s="164">
        <v>32858000</v>
      </c>
      <c r="C124" s="162">
        <v>-1330000</v>
      </c>
      <c r="D124" s="170">
        <v>-0.04</v>
      </c>
      <c r="E124" s="164">
        <v>9044000</v>
      </c>
      <c r="F124" s="112">
        <v>-392000</v>
      </c>
      <c r="G124" s="170">
        <v>-0.04</v>
      </c>
      <c r="H124" s="164">
        <v>3668000</v>
      </c>
      <c r="I124" s="112">
        <v>-98000</v>
      </c>
      <c r="J124" s="170">
        <v>-0.03</v>
      </c>
      <c r="K124" s="164">
        <v>45570000</v>
      </c>
      <c r="L124" s="112">
        <v>-1820000</v>
      </c>
      <c r="M124" s="127">
        <v>-0.04</v>
      </c>
      <c r="N124" s="112">
        <v>40530000</v>
      </c>
      <c r="O124" s="173">
        <f t="shared" si="10"/>
        <v>0.8894009216589862</v>
      </c>
      <c r="P124" s="108">
        <f>Volume!K124</f>
        <v>21.6</v>
      </c>
      <c r="Q124" s="69">
        <f>Volume!J124</f>
        <v>22.85</v>
      </c>
      <c r="R124" s="237">
        <f t="shared" si="11"/>
        <v>104.12745000000001</v>
      </c>
      <c r="S124" s="103">
        <f t="shared" si="12"/>
        <v>92.61105</v>
      </c>
      <c r="T124" s="109">
        <f t="shared" si="13"/>
        <v>47390000</v>
      </c>
      <c r="U124" s="103">
        <f t="shared" si="14"/>
        <v>-3.8404726735598227</v>
      </c>
      <c r="V124" s="103">
        <f t="shared" si="15"/>
        <v>75.08053</v>
      </c>
      <c r="W124" s="103">
        <f t="shared" si="16"/>
        <v>20.66554</v>
      </c>
      <c r="X124" s="103">
        <f t="shared" si="17"/>
        <v>8.38138</v>
      </c>
      <c r="Y124" s="103">
        <f t="shared" si="18"/>
        <v>102.36240000000001</v>
      </c>
      <c r="Z124" s="237">
        <f t="shared" si="19"/>
        <v>1.7650500000000022</v>
      </c>
      <c r="AA124" s="78"/>
      <c r="AB124" s="77"/>
    </row>
    <row r="125" spans="1:28" s="58" customFormat="1" ht="15">
      <c r="A125" s="193" t="s">
        <v>202</v>
      </c>
      <c r="B125" s="164">
        <v>3085450</v>
      </c>
      <c r="C125" s="162">
        <v>29900</v>
      </c>
      <c r="D125" s="170">
        <v>0.01</v>
      </c>
      <c r="E125" s="164">
        <v>92000</v>
      </c>
      <c r="F125" s="112">
        <v>13800</v>
      </c>
      <c r="G125" s="170">
        <v>0.18</v>
      </c>
      <c r="H125" s="164">
        <v>3450</v>
      </c>
      <c r="I125" s="112">
        <v>0</v>
      </c>
      <c r="J125" s="170">
        <v>0</v>
      </c>
      <c r="K125" s="164">
        <v>3180900</v>
      </c>
      <c r="L125" s="112">
        <v>43700</v>
      </c>
      <c r="M125" s="127">
        <v>0.01</v>
      </c>
      <c r="N125" s="112">
        <v>2807150</v>
      </c>
      <c r="O125" s="173">
        <f t="shared" si="10"/>
        <v>0.8825018076644975</v>
      </c>
      <c r="P125" s="108">
        <f>Volume!K125</f>
        <v>244</v>
      </c>
      <c r="Q125" s="69">
        <f>Volume!J125</f>
        <v>247.05</v>
      </c>
      <c r="R125" s="237">
        <f t="shared" si="11"/>
        <v>78.5841345</v>
      </c>
      <c r="S125" s="103">
        <f t="shared" si="12"/>
        <v>69.35064075</v>
      </c>
      <c r="T125" s="109">
        <f t="shared" si="13"/>
        <v>3137200</v>
      </c>
      <c r="U125" s="103">
        <f t="shared" si="14"/>
        <v>1.3929618768328444</v>
      </c>
      <c r="V125" s="103">
        <f t="shared" si="15"/>
        <v>76.22604225</v>
      </c>
      <c r="W125" s="103">
        <f t="shared" si="16"/>
        <v>2.27286</v>
      </c>
      <c r="X125" s="103">
        <f t="shared" si="17"/>
        <v>0.08523225</v>
      </c>
      <c r="Y125" s="103">
        <f t="shared" si="18"/>
        <v>76.54768</v>
      </c>
      <c r="Z125" s="237">
        <f t="shared" si="19"/>
        <v>2.036454500000005</v>
      </c>
      <c r="AA125" s="78"/>
      <c r="AB125" s="77"/>
    </row>
    <row r="126" spans="1:28" s="58" customFormat="1" ht="15">
      <c r="A126" s="193" t="s">
        <v>171</v>
      </c>
      <c r="B126" s="164">
        <v>4039200</v>
      </c>
      <c r="C126" s="162">
        <v>275000</v>
      </c>
      <c r="D126" s="170">
        <v>0.07</v>
      </c>
      <c r="E126" s="164">
        <v>30800</v>
      </c>
      <c r="F126" s="112">
        <v>3300</v>
      </c>
      <c r="G126" s="170">
        <v>0.12</v>
      </c>
      <c r="H126" s="164">
        <v>7700</v>
      </c>
      <c r="I126" s="112">
        <v>0</v>
      </c>
      <c r="J126" s="170">
        <v>0</v>
      </c>
      <c r="K126" s="164">
        <v>4077700</v>
      </c>
      <c r="L126" s="112">
        <v>278300</v>
      </c>
      <c r="M126" s="127">
        <v>0.07</v>
      </c>
      <c r="N126" s="112">
        <v>3646500</v>
      </c>
      <c r="O126" s="173">
        <f t="shared" si="10"/>
        <v>0.8942541138386836</v>
      </c>
      <c r="P126" s="108">
        <f>Volume!K126</f>
        <v>406.8</v>
      </c>
      <c r="Q126" s="69">
        <f>Volume!J126</f>
        <v>386.65</v>
      </c>
      <c r="R126" s="237">
        <f t="shared" si="11"/>
        <v>157.6642705</v>
      </c>
      <c r="S126" s="103">
        <f t="shared" si="12"/>
        <v>140.9919225</v>
      </c>
      <c r="T126" s="109">
        <f t="shared" si="13"/>
        <v>3799400</v>
      </c>
      <c r="U126" s="103">
        <f t="shared" si="14"/>
        <v>7.32484076433121</v>
      </c>
      <c r="V126" s="103">
        <f t="shared" si="15"/>
        <v>156.175668</v>
      </c>
      <c r="W126" s="103">
        <f t="shared" si="16"/>
        <v>1.190882</v>
      </c>
      <c r="X126" s="103">
        <f t="shared" si="17"/>
        <v>0.2977205</v>
      </c>
      <c r="Y126" s="103">
        <f t="shared" si="18"/>
        <v>154.559592</v>
      </c>
      <c r="Z126" s="237">
        <f t="shared" si="19"/>
        <v>3.1046784999999772</v>
      </c>
      <c r="AA126" s="78"/>
      <c r="AB126" s="77"/>
    </row>
    <row r="127" spans="1:28" s="58" customFormat="1" ht="15">
      <c r="A127" s="193" t="s">
        <v>147</v>
      </c>
      <c r="B127" s="164">
        <v>5416200</v>
      </c>
      <c r="C127" s="162">
        <v>0</v>
      </c>
      <c r="D127" s="170">
        <v>0</v>
      </c>
      <c r="E127" s="164">
        <v>336300</v>
      </c>
      <c r="F127" s="112">
        <v>5900</v>
      </c>
      <c r="G127" s="170">
        <v>0.02</v>
      </c>
      <c r="H127" s="164">
        <v>5900</v>
      </c>
      <c r="I127" s="112">
        <v>0</v>
      </c>
      <c r="J127" s="170">
        <v>0</v>
      </c>
      <c r="K127" s="164">
        <v>5758400</v>
      </c>
      <c r="L127" s="112">
        <v>5900</v>
      </c>
      <c r="M127" s="127">
        <v>0</v>
      </c>
      <c r="N127" s="112">
        <v>5038600</v>
      </c>
      <c r="O127" s="173">
        <f t="shared" si="10"/>
        <v>0.875</v>
      </c>
      <c r="P127" s="108">
        <f>Volume!K127</f>
        <v>63.65</v>
      </c>
      <c r="Q127" s="69">
        <f>Volume!J127</f>
        <v>63.7</v>
      </c>
      <c r="R127" s="237">
        <f t="shared" si="11"/>
        <v>36.681008</v>
      </c>
      <c r="S127" s="103">
        <f t="shared" si="12"/>
        <v>32.095882</v>
      </c>
      <c r="T127" s="109">
        <f t="shared" si="13"/>
        <v>5752500</v>
      </c>
      <c r="U127" s="103">
        <f t="shared" si="14"/>
        <v>0.10256410256410256</v>
      </c>
      <c r="V127" s="103">
        <f t="shared" si="15"/>
        <v>34.501194</v>
      </c>
      <c r="W127" s="103">
        <f t="shared" si="16"/>
        <v>2.142231</v>
      </c>
      <c r="X127" s="103">
        <f t="shared" si="17"/>
        <v>0.037583</v>
      </c>
      <c r="Y127" s="103">
        <f t="shared" si="18"/>
        <v>36.6146625</v>
      </c>
      <c r="Z127" s="237">
        <f t="shared" si="19"/>
        <v>0.06634549999999706</v>
      </c>
      <c r="AA127" s="78"/>
      <c r="AB127" s="77"/>
    </row>
    <row r="128" spans="1:28" s="7" customFormat="1" ht="15">
      <c r="A128" s="193" t="s">
        <v>148</v>
      </c>
      <c r="B128" s="164">
        <v>1223695</v>
      </c>
      <c r="C128" s="162">
        <v>29260</v>
      </c>
      <c r="D128" s="170">
        <v>0.02</v>
      </c>
      <c r="E128" s="164">
        <v>45980</v>
      </c>
      <c r="F128" s="112">
        <v>0</v>
      </c>
      <c r="G128" s="170">
        <v>0</v>
      </c>
      <c r="H128" s="164">
        <v>0</v>
      </c>
      <c r="I128" s="112">
        <v>0</v>
      </c>
      <c r="J128" s="170">
        <v>0</v>
      </c>
      <c r="K128" s="164">
        <v>1269675</v>
      </c>
      <c r="L128" s="112">
        <v>29260</v>
      </c>
      <c r="M128" s="127">
        <v>0.02</v>
      </c>
      <c r="N128" s="112">
        <v>1131735</v>
      </c>
      <c r="O128" s="173">
        <f t="shared" si="10"/>
        <v>0.891358024691358</v>
      </c>
      <c r="P128" s="108">
        <f>Volume!K128</f>
        <v>271.75</v>
      </c>
      <c r="Q128" s="69">
        <f>Volume!J128</f>
        <v>269.9</v>
      </c>
      <c r="R128" s="237">
        <f t="shared" si="11"/>
        <v>34.26852825</v>
      </c>
      <c r="S128" s="103">
        <f t="shared" si="12"/>
        <v>30.54552765</v>
      </c>
      <c r="T128" s="109">
        <f t="shared" si="13"/>
        <v>1240415</v>
      </c>
      <c r="U128" s="103">
        <f t="shared" si="14"/>
        <v>2.358887952822241</v>
      </c>
      <c r="V128" s="103">
        <f t="shared" si="15"/>
        <v>33.02752805</v>
      </c>
      <c r="W128" s="103">
        <f t="shared" si="16"/>
        <v>1.2410001999999998</v>
      </c>
      <c r="X128" s="103">
        <f t="shared" si="17"/>
        <v>0</v>
      </c>
      <c r="Y128" s="103">
        <f t="shared" si="18"/>
        <v>33.708277625</v>
      </c>
      <c r="Z128" s="237">
        <f t="shared" si="19"/>
        <v>0.5602506250000019</v>
      </c>
      <c r="AB128" s="77"/>
    </row>
    <row r="129" spans="1:28" s="7" customFormat="1" ht="15">
      <c r="A129" s="193" t="s">
        <v>122</v>
      </c>
      <c r="B129" s="164">
        <v>8349250</v>
      </c>
      <c r="C129" s="162">
        <v>250250</v>
      </c>
      <c r="D129" s="170">
        <v>0.03</v>
      </c>
      <c r="E129" s="164">
        <v>2026375</v>
      </c>
      <c r="F129" s="112">
        <v>-48750</v>
      </c>
      <c r="G129" s="170">
        <v>-0.02</v>
      </c>
      <c r="H129" s="164">
        <v>287625</v>
      </c>
      <c r="I129" s="112">
        <v>50375</v>
      </c>
      <c r="J129" s="170">
        <v>0.21</v>
      </c>
      <c r="K129" s="164">
        <v>10663250</v>
      </c>
      <c r="L129" s="112">
        <v>251875</v>
      </c>
      <c r="M129" s="127">
        <v>0.02</v>
      </c>
      <c r="N129" s="112">
        <v>9529000</v>
      </c>
      <c r="O129" s="173">
        <f t="shared" si="10"/>
        <v>0.8936299908564462</v>
      </c>
      <c r="P129" s="108">
        <f>Volume!K129</f>
        <v>155.6</v>
      </c>
      <c r="Q129" s="69">
        <f>Volume!J129</f>
        <v>162.3</v>
      </c>
      <c r="R129" s="237">
        <f t="shared" si="11"/>
        <v>173.06454750000003</v>
      </c>
      <c r="S129" s="103">
        <f t="shared" si="12"/>
        <v>154.65567</v>
      </c>
      <c r="T129" s="109">
        <f t="shared" si="13"/>
        <v>10411375</v>
      </c>
      <c r="U129" s="103">
        <f t="shared" si="14"/>
        <v>2.4192289683159047</v>
      </c>
      <c r="V129" s="103">
        <f t="shared" si="15"/>
        <v>135.5083275</v>
      </c>
      <c r="W129" s="103">
        <f t="shared" si="16"/>
        <v>32.88806625</v>
      </c>
      <c r="X129" s="103">
        <f t="shared" si="17"/>
        <v>4.66815375</v>
      </c>
      <c r="Y129" s="103">
        <f t="shared" si="18"/>
        <v>162.000995</v>
      </c>
      <c r="Z129" s="237">
        <f t="shared" si="19"/>
        <v>11.063552500000043</v>
      </c>
      <c r="AB129" s="77"/>
    </row>
    <row r="130" spans="1:28" s="7" customFormat="1" ht="15">
      <c r="A130" s="201" t="s">
        <v>36</v>
      </c>
      <c r="B130" s="164">
        <v>7505100</v>
      </c>
      <c r="C130" s="162">
        <v>82125</v>
      </c>
      <c r="D130" s="170">
        <v>0.01</v>
      </c>
      <c r="E130" s="164">
        <v>133650</v>
      </c>
      <c r="F130" s="112">
        <v>9000</v>
      </c>
      <c r="G130" s="170">
        <v>0.07</v>
      </c>
      <c r="H130" s="164">
        <v>9675</v>
      </c>
      <c r="I130" s="112">
        <v>0</v>
      </c>
      <c r="J130" s="170">
        <v>0</v>
      </c>
      <c r="K130" s="164">
        <v>7648425</v>
      </c>
      <c r="L130" s="112">
        <v>91125</v>
      </c>
      <c r="M130" s="127">
        <v>0.01</v>
      </c>
      <c r="N130" s="112">
        <v>7127100</v>
      </c>
      <c r="O130" s="173">
        <f t="shared" si="10"/>
        <v>0.9318389080104728</v>
      </c>
      <c r="P130" s="108">
        <f>Volume!K130</f>
        <v>914.45</v>
      </c>
      <c r="Q130" s="69">
        <f>Volume!J130</f>
        <v>900.15</v>
      </c>
      <c r="R130" s="237">
        <f t="shared" si="11"/>
        <v>688.472976375</v>
      </c>
      <c r="S130" s="103">
        <f t="shared" si="12"/>
        <v>641.5459065</v>
      </c>
      <c r="T130" s="109">
        <f t="shared" si="13"/>
        <v>7557300</v>
      </c>
      <c r="U130" s="103">
        <f t="shared" si="14"/>
        <v>1.2057877813504823</v>
      </c>
      <c r="V130" s="103">
        <f t="shared" si="15"/>
        <v>675.5715765</v>
      </c>
      <c r="W130" s="103">
        <f t="shared" si="16"/>
        <v>12.03050475</v>
      </c>
      <c r="X130" s="103">
        <f t="shared" si="17"/>
        <v>0.870895125</v>
      </c>
      <c r="Y130" s="103">
        <f t="shared" si="18"/>
        <v>691.0772985</v>
      </c>
      <c r="Z130" s="237">
        <f t="shared" si="19"/>
        <v>-2.6043221249999533</v>
      </c>
      <c r="AB130" s="77"/>
    </row>
    <row r="131" spans="1:28" s="7" customFormat="1" ht="15">
      <c r="A131" s="193" t="s">
        <v>172</v>
      </c>
      <c r="B131" s="164">
        <v>8214150</v>
      </c>
      <c r="C131" s="162">
        <v>-25200</v>
      </c>
      <c r="D131" s="170">
        <v>0</v>
      </c>
      <c r="E131" s="164">
        <v>178500</v>
      </c>
      <c r="F131" s="112">
        <v>0</v>
      </c>
      <c r="G131" s="170">
        <v>0</v>
      </c>
      <c r="H131" s="164">
        <v>43050</v>
      </c>
      <c r="I131" s="112">
        <v>0</v>
      </c>
      <c r="J131" s="170">
        <v>0</v>
      </c>
      <c r="K131" s="164">
        <v>8435700</v>
      </c>
      <c r="L131" s="112">
        <v>-25200</v>
      </c>
      <c r="M131" s="127">
        <v>0</v>
      </c>
      <c r="N131" s="112">
        <v>7665000</v>
      </c>
      <c r="O131" s="173">
        <f t="shared" si="10"/>
        <v>0.9086382872790639</v>
      </c>
      <c r="P131" s="108">
        <f>Volume!K131</f>
        <v>255.4</v>
      </c>
      <c r="Q131" s="69">
        <f>Volume!J131</f>
        <v>255.55</v>
      </c>
      <c r="R131" s="237">
        <f t="shared" si="11"/>
        <v>215.5743135</v>
      </c>
      <c r="S131" s="103">
        <f t="shared" si="12"/>
        <v>195.879075</v>
      </c>
      <c r="T131" s="109">
        <f t="shared" si="13"/>
        <v>8460900</v>
      </c>
      <c r="U131" s="103">
        <f t="shared" si="14"/>
        <v>-0.29784065524944153</v>
      </c>
      <c r="V131" s="103">
        <f t="shared" si="15"/>
        <v>209.91260325</v>
      </c>
      <c r="W131" s="103">
        <f t="shared" si="16"/>
        <v>4.5615675</v>
      </c>
      <c r="X131" s="103">
        <f t="shared" si="17"/>
        <v>1.10014275</v>
      </c>
      <c r="Y131" s="103">
        <f t="shared" si="18"/>
        <v>216.091386</v>
      </c>
      <c r="Z131" s="237">
        <f t="shared" si="19"/>
        <v>-0.5170725000000118</v>
      </c>
      <c r="AB131" s="77"/>
    </row>
    <row r="132" spans="1:28" s="7" customFormat="1" ht="15">
      <c r="A132" s="193" t="s">
        <v>80</v>
      </c>
      <c r="B132" s="164">
        <v>1900800</v>
      </c>
      <c r="C132" s="162">
        <v>-48000</v>
      </c>
      <c r="D132" s="170">
        <v>-0.02</v>
      </c>
      <c r="E132" s="164">
        <v>25200</v>
      </c>
      <c r="F132" s="112">
        <v>0</v>
      </c>
      <c r="G132" s="170">
        <v>0</v>
      </c>
      <c r="H132" s="164">
        <v>1200</v>
      </c>
      <c r="I132" s="112">
        <v>0</v>
      </c>
      <c r="J132" s="170">
        <v>0</v>
      </c>
      <c r="K132" s="164">
        <v>1927200</v>
      </c>
      <c r="L132" s="112">
        <v>-48000</v>
      </c>
      <c r="M132" s="127">
        <v>-0.02</v>
      </c>
      <c r="N132" s="112">
        <v>1838400</v>
      </c>
      <c r="O132" s="173">
        <f t="shared" si="10"/>
        <v>0.9539227895392279</v>
      </c>
      <c r="P132" s="108">
        <f>Volume!K132</f>
        <v>236.4</v>
      </c>
      <c r="Q132" s="69">
        <f>Volume!J132</f>
        <v>229.05</v>
      </c>
      <c r="R132" s="237">
        <f t="shared" si="11"/>
        <v>44.142516</v>
      </c>
      <c r="S132" s="103">
        <f t="shared" si="12"/>
        <v>42.108552</v>
      </c>
      <c r="T132" s="109">
        <f t="shared" si="13"/>
        <v>1975200</v>
      </c>
      <c r="U132" s="103">
        <f t="shared" si="14"/>
        <v>-2.4301336573511545</v>
      </c>
      <c r="V132" s="103">
        <f t="shared" si="15"/>
        <v>43.537824</v>
      </c>
      <c r="W132" s="103">
        <f t="shared" si="16"/>
        <v>0.577206</v>
      </c>
      <c r="X132" s="103">
        <f t="shared" si="17"/>
        <v>0.027486</v>
      </c>
      <c r="Y132" s="103">
        <f t="shared" si="18"/>
        <v>46.693728</v>
      </c>
      <c r="Z132" s="237">
        <f t="shared" si="19"/>
        <v>-2.5512119999999996</v>
      </c>
      <c r="AB132" s="77"/>
    </row>
    <row r="133" spans="1:28" s="7" customFormat="1" ht="15">
      <c r="A133" s="193" t="s">
        <v>426</v>
      </c>
      <c r="B133" s="164">
        <v>603500</v>
      </c>
      <c r="C133" s="162">
        <v>4000</v>
      </c>
      <c r="D133" s="170">
        <v>0.01</v>
      </c>
      <c r="E133" s="164">
        <v>500</v>
      </c>
      <c r="F133" s="112">
        <v>0</v>
      </c>
      <c r="G133" s="170">
        <v>0</v>
      </c>
      <c r="H133" s="164">
        <v>1000</v>
      </c>
      <c r="I133" s="112">
        <v>0</v>
      </c>
      <c r="J133" s="170">
        <v>0</v>
      </c>
      <c r="K133" s="164">
        <v>605000</v>
      </c>
      <c r="L133" s="112">
        <v>4000</v>
      </c>
      <c r="M133" s="127">
        <v>0.01</v>
      </c>
      <c r="N133" s="112">
        <v>552500</v>
      </c>
      <c r="O133" s="173">
        <f aca="true" t="shared" si="20" ref="O133:O192">N133/K133</f>
        <v>0.9132231404958677</v>
      </c>
      <c r="P133" s="108">
        <f>Volume!K133</f>
        <v>446.4</v>
      </c>
      <c r="Q133" s="69">
        <f>Volume!J133</f>
        <v>438.1</v>
      </c>
      <c r="R133" s="237">
        <f aca="true" t="shared" si="21" ref="R133:R192">Q133*K133/10000000</f>
        <v>26.50505</v>
      </c>
      <c r="S133" s="103">
        <f aca="true" t="shared" si="22" ref="S133:S192">Q133*N133/10000000</f>
        <v>24.205025</v>
      </c>
      <c r="T133" s="109">
        <f aca="true" t="shared" si="23" ref="T133:T192">K133-L133</f>
        <v>601000</v>
      </c>
      <c r="U133" s="103">
        <f aca="true" t="shared" si="24" ref="U133:U192">L133/T133*100</f>
        <v>0.6655574043261231</v>
      </c>
      <c r="V133" s="103">
        <f aca="true" t="shared" si="25" ref="V133:V192">Q133*B133/10000000</f>
        <v>26.439335</v>
      </c>
      <c r="W133" s="103">
        <f aca="true" t="shared" si="26" ref="W133:W192">Q133*E133/10000000</f>
        <v>0.021905</v>
      </c>
      <c r="X133" s="103">
        <f aca="true" t="shared" si="27" ref="X133:X192">Q133*H133/10000000</f>
        <v>0.04381</v>
      </c>
      <c r="Y133" s="103">
        <f aca="true" t="shared" si="28" ref="Y133:Y192">(T133*P133)/10000000</f>
        <v>26.82864</v>
      </c>
      <c r="Z133" s="237">
        <f aca="true" t="shared" si="29" ref="Z133:Z192">R133-Y133</f>
        <v>-0.3235899999999994</v>
      </c>
      <c r="AB133" s="77"/>
    </row>
    <row r="134" spans="1:28" s="7" customFormat="1" ht="15">
      <c r="A134" s="193" t="s">
        <v>274</v>
      </c>
      <c r="B134" s="164">
        <v>6759200</v>
      </c>
      <c r="C134" s="162">
        <v>-326900</v>
      </c>
      <c r="D134" s="170">
        <v>-0.05</v>
      </c>
      <c r="E134" s="164">
        <v>288400</v>
      </c>
      <c r="F134" s="112">
        <v>0</v>
      </c>
      <c r="G134" s="170">
        <v>0</v>
      </c>
      <c r="H134" s="164">
        <v>10500</v>
      </c>
      <c r="I134" s="112">
        <v>-700</v>
      </c>
      <c r="J134" s="170">
        <v>-0.06</v>
      </c>
      <c r="K134" s="164">
        <v>7058100</v>
      </c>
      <c r="L134" s="112">
        <v>-327600</v>
      </c>
      <c r="M134" s="127">
        <v>-0.04</v>
      </c>
      <c r="N134" s="112">
        <v>6618500</v>
      </c>
      <c r="O134" s="173">
        <f t="shared" si="20"/>
        <v>0.9377169493206386</v>
      </c>
      <c r="P134" s="108">
        <f>Volume!K134</f>
        <v>318.75</v>
      </c>
      <c r="Q134" s="69">
        <f>Volume!J134</f>
        <v>312.1</v>
      </c>
      <c r="R134" s="237">
        <f t="shared" si="21"/>
        <v>220.283301</v>
      </c>
      <c r="S134" s="103">
        <f t="shared" si="22"/>
        <v>206.563385</v>
      </c>
      <c r="T134" s="109">
        <f t="shared" si="23"/>
        <v>7385700</v>
      </c>
      <c r="U134" s="103">
        <f t="shared" si="24"/>
        <v>-4.435598521467159</v>
      </c>
      <c r="V134" s="103">
        <f t="shared" si="25"/>
        <v>210.95463200000003</v>
      </c>
      <c r="W134" s="103">
        <f t="shared" si="26"/>
        <v>9.000964</v>
      </c>
      <c r="X134" s="103">
        <f t="shared" si="27"/>
        <v>0.327705</v>
      </c>
      <c r="Y134" s="103">
        <f t="shared" si="28"/>
        <v>235.4191875</v>
      </c>
      <c r="Z134" s="237">
        <f t="shared" si="29"/>
        <v>-15.135886499999998</v>
      </c>
      <c r="AB134" s="77"/>
    </row>
    <row r="135" spans="1:28" s="7" customFormat="1" ht="15">
      <c r="A135" s="193" t="s">
        <v>427</v>
      </c>
      <c r="B135" s="164">
        <v>512500</v>
      </c>
      <c r="C135" s="162">
        <v>-24000</v>
      </c>
      <c r="D135" s="170">
        <v>-0.04</v>
      </c>
      <c r="E135" s="164">
        <v>1000</v>
      </c>
      <c r="F135" s="112">
        <v>0</v>
      </c>
      <c r="G135" s="170">
        <v>0</v>
      </c>
      <c r="H135" s="164">
        <v>0</v>
      </c>
      <c r="I135" s="112">
        <v>0</v>
      </c>
      <c r="J135" s="170">
        <v>0</v>
      </c>
      <c r="K135" s="164">
        <v>513500</v>
      </c>
      <c r="L135" s="112">
        <v>-24000</v>
      </c>
      <c r="M135" s="127">
        <v>-0.04</v>
      </c>
      <c r="N135" s="112">
        <v>494000</v>
      </c>
      <c r="O135" s="173">
        <f t="shared" si="20"/>
        <v>0.9620253164556962</v>
      </c>
      <c r="P135" s="108">
        <f>Volume!K135</f>
        <v>419.5</v>
      </c>
      <c r="Q135" s="69">
        <f>Volume!J135</f>
        <v>421.5</v>
      </c>
      <c r="R135" s="237">
        <f t="shared" si="21"/>
        <v>21.644025</v>
      </c>
      <c r="S135" s="103">
        <f t="shared" si="22"/>
        <v>20.8221</v>
      </c>
      <c r="T135" s="109">
        <f t="shared" si="23"/>
        <v>537500</v>
      </c>
      <c r="U135" s="103">
        <f t="shared" si="24"/>
        <v>-4.465116279069767</v>
      </c>
      <c r="V135" s="103">
        <f t="shared" si="25"/>
        <v>21.601875</v>
      </c>
      <c r="W135" s="103">
        <f t="shared" si="26"/>
        <v>0.04215</v>
      </c>
      <c r="X135" s="103">
        <f t="shared" si="27"/>
        <v>0</v>
      </c>
      <c r="Y135" s="103">
        <f t="shared" si="28"/>
        <v>22.548125</v>
      </c>
      <c r="Z135" s="237">
        <f t="shared" si="29"/>
        <v>-0.9040999999999997</v>
      </c>
      <c r="AB135" s="77"/>
    </row>
    <row r="136" spans="1:28" s="7" customFormat="1" ht="15">
      <c r="A136" s="193" t="s">
        <v>224</v>
      </c>
      <c r="B136" s="164">
        <v>2919800</v>
      </c>
      <c r="C136" s="162">
        <v>31200</v>
      </c>
      <c r="D136" s="170">
        <v>0.01</v>
      </c>
      <c r="E136" s="164">
        <v>650</v>
      </c>
      <c r="F136" s="112">
        <v>0</v>
      </c>
      <c r="G136" s="170">
        <v>0</v>
      </c>
      <c r="H136" s="164">
        <v>0</v>
      </c>
      <c r="I136" s="112">
        <v>0</v>
      </c>
      <c r="J136" s="170">
        <v>0</v>
      </c>
      <c r="K136" s="164">
        <v>2920450</v>
      </c>
      <c r="L136" s="112">
        <v>31200</v>
      </c>
      <c r="M136" s="127">
        <v>0.01</v>
      </c>
      <c r="N136" s="112">
        <v>2590900</v>
      </c>
      <c r="O136" s="173">
        <f t="shared" si="20"/>
        <v>0.8871578010238148</v>
      </c>
      <c r="P136" s="108">
        <f>Volume!K136</f>
        <v>511.55</v>
      </c>
      <c r="Q136" s="69">
        <f>Volume!J136</f>
        <v>508.95</v>
      </c>
      <c r="R136" s="237">
        <f t="shared" si="21"/>
        <v>148.63630275</v>
      </c>
      <c r="S136" s="103">
        <f t="shared" si="22"/>
        <v>131.8638555</v>
      </c>
      <c r="T136" s="109">
        <f t="shared" si="23"/>
        <v>2889250</v>
      </c>
      <c r="U136" s="103">
        <f t="shared" si="24"/>
        <v>1.079865016872891</v>
      </c>
      <c r="V136" s="103">
        <f t="shared" si="25"/>
        <v>148.603221</v>
      </c>
      <c r="W136" s="103">
        <f t="shared" si="26"/>
        <v>0.03308175</v>
      </c>
      <c r="X136" s="103">
        <f t="shared" si="27"/>
        <v>0</v>
      </c>
      <c r="Y136" s="103">
        <f t="shared" si="28"/>
        <v>147.79958375</v>
      </c>
      <c r="Z136" s="237">
        <f t="shared" si="29"/>
        <v>0.836718999999988</v>
      </c>
      <c r="AB136" s="77"/>
    </row>
    <row r="137" spans="1:28" s="7" customFormat="1" ht="15">
      <c r="A137" s="193" t="s">
        <v>428</v>
      </c>
      <c r="B137" s="164">
        <v>335500</v>
      </c>
      <c r="C137" s="162">
        <v>-9900</v>
      </c>
      <c r="D137" s="170">
        <v>-0.03</v>
      </c>
      <c r="E137" s="164">
        <v>0</v>
      </c>
      <c r="F137" s="112">
        <v>0</v>
      </c>
      <c r="G137" s="170">
        <v>0</v>
      </c>
      <c r="H137" s="164">
        <v>0</v>
      </c>
      <c r="I137" s="112">
        <v>0</v>
      </c>
      <c r="J137" s="170">
        <v>0</v>
      </c>
      <c r="K137" s="164">
        <v>335500</v>
      </c>
      <c r="L137" s="112">
        <v>-9900</v>
      </c>
      <c r="M137" s="127">
        <v>-0.03</v>
      </c>
      <c r="N137" s="112">
        <v>317900</v>
      </c>
      <c r="O137" s="173">
        <f t="shared" si="20"/>
        <v>0.9475409836065574</v>
      </c>
      <c r="P137" s="108">
        <f>Volume!K137</f>
        <v>440.1</v>
      </c>
      <c r="Q137" s="69">
        <f>Volume!J137</f>
        <v>423.95</v>
      </c>
      <c r="R137" s="237">
        <f t="shared" si="21"/>
        <v>14.2235225</v>
      </c>
      <c r="S137" s="103">
        <f t="shared" si="22"/>
        <v>13.4773705</v>
      </c>
      <c r="T137" s="109">
        <f t="shared" si="23"/>
        <v>345400</v>
      </c>
      <c r="U137" s="103">
        <f t="shared" si="24"/>
        <v>-2.8662420382165608</v>
      </c>
      <c r="V137" s="103">
        <f t="shared" si="25"/>
        <v>14.2235225</v>
      </c>
      <c r="W137" s="103">
        <f t="shared" si="26"/>
        <v>0</v>
      </c>
      <c r="X137" s="103">
        <f t="shared" si="27"/>
        <v>0</v>
      </c>
      <c r="Y137" s="103">
        <f t="shared" si="28"/>
        <v>15.201054</v>
      </c>
      <c r="Z137" s="237">
        <f t="shared" si="29"/>
        <v>-0.9775314999999996</v>
      </c>
      <c r="AB137" s="77"/>
    </row>
    <row r="138" spans="1:28" s="7" customFormat="1" ht="15">
      <c r="A138" s="193" t="s">
        <v>429</v>
      </c>
      <c r="B138" s="164">
        <v>24380400</v>
      </c>
      <c r="C138" s="162">
        <v>-347600</v>
      </c>
      <c r="D138" s="170">
        <v>-0.01</v>
      </c>
      <c r="E138" s="164">
        <v>3198800</v>
      </c>
      <c r="F138" s="112">
        <v>255200</v>
      </c>
      <c r="G138" s="170">
        <v>0.09</v>
      </c>
      <c r="H138" s="164">
        <v>391600</v>
      </c>
      <c r="I138" s="112">
        <v>13200</v>
      </c>
      <c r="J138" s="170">
        <v>0.03</v>
      </c>
      <c r="K138" s="164">
        <v>27970800</v>
      </c>
      <c r="L138" s="112">
        <v>-79200</v>
      </c>
      <c r="M138" s="127">
        <v>0</v>
      </c>
      <c r="N138" s="112">
        <v>23267200</v>
      </c>
      <c r="O138" s="173">
        <f t="shared" si="20"/>
        <v>0.8318389177284883</v>
      </c>
      <c r="P138" s="108">
        <f>Volume!K138</f>
        <v>51.4</v>
      </c>
      <c r="Q138" s="69">
        <f>Volume!J138</f>
        <v>50.85</v>
      </c>
      <c r="R138" s="237">
        <f t="shared" si="21"/>
        <v>142.231518</v>
      </c>
      <c r="S138" s="103">
        <f t="shared" si="22"/>
        <v>118.313712</v>
      </c>
      <c r="T138" s="109">
        <f t="shared" si="23"/>
        <v>28050000</v>
      </c>
      <c r="U138" s="103">
        <f t="shared" si="24"/>
        <v>-0.2823529411764706</v>
      </c>
      <c r="V138" s="103">
        <f t="shared" si="25"/>
        <v>123.974334</v>
      </c>
      <c r="W138" s="103">
        <f t="shared" si="26"/>
        <v>16.265898</v>
      </c>
      <c r="X138" s="103">
        <f t="shared" si="27"/>
        <v>1.991286</v>
      </c>
      <c r="Y138" s="103">
        <f t="shared" si="28"/>
        <v>144.177</v>
      </c>
      <c r="Z138" s="237">
        <f t="shared" si="29"/>
        <v>-1.9454819999999984</v>
      </c>
      <c r="AB138" s="77"/>
    </row>
    <row r="139" spans="1:28" s="7" customFormat="1" ht="15">
      <c r="A139" s="193" t="s">
        <v>393</v>
      </c>
      <c r="B139" s="164">
        <v>5671200</v>
      </c>
      <c r="C139" s="162">
        <v>64800</v>
      </c>
      <c r="D139" s="170">
        <v>0.01</v>
      </c>
      <c r="E139" s="164">
        <v>1096800</v>
      </c>
      <c r="F139" s="112">
        <v>2400</v>
      </c>
      <c r="G139" s="170">
        <v>0</v>
      </c>
      <c r="H139" s="164">
        <v>537600</v>
      </c>
      <c r="I139" s="112">
        <v>0</v>
      </c>
      <c r="J139" s="170">
        <v>0</v>
      </c>
      <c r="K139" s="164">
        <v>7305600</v>
      </c>
      <c r="L139" s="112">
        <v>67200</v>
      </c>
      <c r="M139" s="127">
        <v>0.01</v>
      </c>
      <c r="N139" s="112">
        <v>6900000</v>
      </c>
      <c r="O139" s="173">
        <f t="shared" si="20"/>
        <v>0.9444809461235217</v>
      </c>
      <c r="P139" s="108">
        <f>Volume!K139</f>
        <v>147.95</v>
      </c>
      <c r="Q139" s="69">
        <f>Volume!J139</f>
        <v>147.65</v>
      </c>
      <c r="R139" s="237">
        <f t="shared" si="21"/>
        <v>107.867184</v>
      </c>
      <c r="S139" s="103">
        <f t="shared" si="22"/>
        <v>101.8785</v>
      </c>
      <c r="T139" s="109">
        <f t="shared" si="23"/>
        <v>7238400</v>
      </c>
      <c r="U139" s="103">
        <f t="shared" si="24"/>
        <v>0.9283819628647214</v>
      </c>
      <c r="V139" s="103">
        <f t="shared" si="25"/>
        <v>83.735268</v>
      </c>
      <c r="W139" s="103">
        <f t="shared" si="26"/>
        <v>16.194252</v>
      </c>
      <c r="X139" s="103">
        <f t="shared" si="27"/>
        <v>7.937664</v>
      </c>
      <c r="Y139" s="103">
        <f t="shared" si="28"/>
        <v>107.09212799999999</v>
      </c>
      <c r="Z139" s="237">
        <f t="shared" si="29"/>
        <v>0.7750560000000064</v>
      </c>
      <c r="AB139" s="77"/>
    </row>
    <row r="140" spans="1:28" s="7" customFormat="1" ht="15">
      <c r="A140" s="193" t="s">
        <v>81</v>
      </c>
      <c r="B140" s="164">
        <v>5700000</v>
      </c>
      <c r="C140" s="162">
        <v>123600</v>
      </c>
      <c r="D140" s="170">
        <v>0.02</v>
      </c>
      <c r="E140" s="164">
        <v>10200</v>
      </c>
      <c r="F140" s="112">
        <v>-600</v>
      </c>
      <c r="G140" s="170">
        <v>-0.06</v>
      </c>
      <c r="H140" s="164">
        <v>1200</v>
      </c>
      <c r="I140" s="112">
        <v>0</v>
      </c>
      <c r="J140" s="170">
        <v>0</v>
      </c>
      <c r="K140" s="164">
        <v>5711400</v>
      </c>
      <c r="L140" s="112">
        <v>123000</v>
      </c>
      <c r="M140" s="127">
        <v>0.02</v>
      </c>
      <c r="N140" s="112">
        <v>5293800</v>
      </c>
      <c r="O140" s="173">
        <f t="shared" si="20"/>
        <v>0.9268830759533564</v>
      </c>
      <c r="P140" s="108">
        <f>Volume!K140</f>
        <v>560.35</v>
      </c>
      <c r="Q140" s="69">
        <f>Volume!J140</f>
        <v>535.95</v>
      </c>
      <c r="R140" s="237">
        <f t="shared" si="21"/>
        <v>306.10248300000006</v>
      </c>
      <c r="S140" s="103">
        <f t="shared" si="22"/>
        <v>283.72121100000004</v>
      </c>
      <c r="T140" s="109">
        <f t="shared" si="23"/>
        <v>5588400</v>
      </c>
      <c r="U140" s="103">
        <f t="shared" si="24"/>
        <v>2.2009877603607473</v>
      </c>
      <c r="V140" s="103">
        <f t="shared" si="25"/>
        <v>305.49150000000003</v>
      </c>
      <c r="W140" s="103">
        <f t="shared" si="26"/>
        <v>0.546669</v>
      </c>
      <c r="X140" s="103">
        <f t="shared" si="27"/>
        <v>0.064314</v>
      </c>
      <c r="Y140" s="103">
        <f t="shared" si="28"/>
        <v>313.145994</v>
      </c>
      <c r="Z140" s="237">
        <f t="shared" si="29"/>
        <v>-7.04351099999991</v>
      </c>
      <c r="AB140" s="77"/>
    </row>
    <row r="141" spans="1:28" s="58" customFormat="1" ht="15">
      <c r="A141" s="193" t="s">
        <v>225</v>
      </c>
      <c r="B141" s="164">
        <v>6435800</v>
      </c>
      <c r="C141" s="162">
        <v>425600</v>
      </c>
      <c r="D141" s="170">
        <v>0.07</v>
      </c>
      <c r="E141" s="164">
        <v>457800</v>
      </c>
      <c r="F141" s="112">
        <v>18200</v>
      </c>
      <c r="G141" s="170">
        <v>0.04</v>
      </c>
      <c r="H141" s="164">
        <v>28000</v>
      </c>
      <c r="I141" s="112">
        <v>0</v>
      </c>
      <c r="J141" s="170">
        <v>0</v>
      </c>
      <c r="K141" s="164">
        <v>6921600</v>
      </c>
      <c r="L141" s="112">
        <v>443800</v>
      </c>
      <c r="M141" s="127">
        <v>0.07</v>
      </c>
      <c r="N141" s="112">
        <v>6227200</v>
      </c>
      <c r="O141" s="173">
        <f t="shared" si="20"/>
        <v>0.8996763754045307</v>
      </c>
      <c r="P141" s="108">
        <f>Volume!K141</f>
        <v>165.65</v>
      </c>
      <c r="Q141" s="69">
        <f>Volume!J141</f>
        <v>164</v>
      </c>
      <c r="R141" s="237">
        <f t="shared" si="21"/>
        <v>113.51424</v>
      </c>
      <c r="S141" s="103">
        <f t="shared" si="22"/>
        <v>102.12608</v>
      </c>
      <c r="T141" s="109">
        <f t="shared" si="23"/>
        <v>6477800</v>
      </c>
      <c r="U141" s="103">
        <f t="shared" si="24"/>
        <v>6.851091419926518</v>
      </c>
      <c r="V141" s="103">
        <f t="shared" si="25"/>
        <v>105.54712</v>
      </c>
      <c r="W141" s="103">
        <f t="shared" si="26"/>
        <v>7.50792</v>
      </c>
      <c r="X141" s="103">
        <f t="shared" si="27"/>
        <v>0.4592</v>
      </c>
      <c r="Y141" s="103">
        <f t="shared" si="28"/>
        <v>107.304757</v>
      </c>
      <c r="Z141" s="237">
        <f t="shared" si="29"/>
        <v>6.209483000000006</v>
      </c>
      <c r="AA141" s="78"/>
      <c r="AB141" s="77"/>
    </row>
    <row r="142" spans="1:28" s="7" customFormat="1" ht="15">
      <c r="A142" s="193" t="s">
        <v>297</v>
      </c>
      <c r="B142" s="164">
        <v>5989500</v>
      </c>
      <c r="C142" s="162">
        <v>144100</v>
      </c>
      <c r="D142" s="170">
        <v>0.02</v>
      </c>
      <c r="E142" s="164">
        <v>147400</v>
      </c>
      <c r="F142" s="112">
        <v>0</v>
      </c>
      <c r="G142" s="170">
        <v>0</v>
      </c>
      <c r="H142" s="164">
        <v>7700</v>
      </c>
      <c r="I142" s="112">
        <v>0</v>
      </c>
      <c r="J142" s="170">
        <v>0</v>
      </c>
      <c r="K142" s="164">
        <v>6144600</v>
      </c>
      <c r="L142" s="112">
        <v>144100</v>
      </c>
      <c r="M142" s="127">
        <v>0.02</v>
      </c>
      <c r="N142" s="112">
        <v>5314100</v>
      </c>
      <c r="O142" s="173">
        <f t="shared" si="20"/>
        <v>0.8648406731113498</v>
      </c>
      <c r="P142" s="108">
        <f>Volume!K142</f>
        <v>503.45</v>
      </c>
      <c r="Q142" s="69">
        <f>Volume!J142</f>
        <v>499.35</v>
      </c>
      <c r="R142" s="237">
        <f t="shared" si="21"/>
        <v>306.830601</v>
      </c>
      <c r="S142" s="103">
        <f t="shared" si="22"/>
        <v>265.3595835</v>
      </c>
      <c r="T142" s="109">
        <f t="shared" si="23"/>
        <v>6000500</v>
      </c>
      <c r="U142" s="103">
        <f t="shared" si="24"/>
        <v>2.4014665444546286</v>
      </c>
      <c r="V142" s="103">
        <f t="shared" si="25"/>
        <v>299.0856825</v>
      </c>
      <c r="W142" s="103">
        <f t="shared" si="26"/>
        <v>7.360419</v>
      </c>
      <c r="X142" s="103">
        <f t="shared" si="27"/>
        <v>0.3844995</v>
      </c>
      <c r="Y142" s="103">
        <f t="shared" si="28"/>
        <v>302.0951725</v>
      </c>
      <c r="Z142" s="237">
        <f t="shared" si="29"/>
        <v>4.735428500000012</v>
      </c>
      <c r="AB142" s="77"/>
    </row>
    <row r="143" spans="1:28" s="58" customFormat="1" ht="15">
      <c r="A143" s="193" t="s">
        <v>226</v>
      </c>
      <c r="B143" s="164">
        <v>9739500</v>
      </c>
      <c r="C143" s="162">
        <v>1500</v>
      </c>
      <c r="D143" s="170">
        <v>0</v>
      </c>
      <c r="E143" s="164">
        <v>18000</v>
      </c>
      <c r="F143" s="112">
        <v>0</v>
      </c>
      <c r="G143" s="170">
        <v>0</v>
      </c>
      <c r="H143" s="164">
        <v>0</v>
      </c>
      <c r="I143" s="112">
        <v>0</v>
      </c>
      <c r="J143" s="170">
        <v>0</v>
      </c>
      <c r="K143" s="164">
        <v>9757500</v>
      </c>
      <c r="L143" s="112">
        <v>1500</v>
      </c>
      <c r="M143" s="127">
        <v>0</v>
      </c>
      <c r="N143" s="112">
        <v>8767500</v>
      </c>
      <c r="O143" s="173">
        <f t="shared" si="20"/>
        <v>0.8985395849346657</v>
      </c>
      <c r="P143" s="108">
        <f>Volume!K143</f>
        <v>182</v>
      </c>
      <c r="Q143" s="69">
        <f>Volume!J143</f>
        <v>181.1</v>
      </c>
      <c r="R143" s="237">
        <f t="shared" si="21"/>
        <v>176.708325</v>
      </c>
      <c r="S143" s="103">
        <f t="shared" si="22"/>
        <v>158.779425</v>
      </c>
      <c r="T143" s="109">
        <f t="shared" si="23"/>
        <v>9756000</v>
      </c>
      <c r="U143" s="103">
        <f t="shared" si="24"/>
        <v>0.015375153751537515</v>
      </c>
      <c r="V143" s="103">
        <f t="shared" si="25"/>
        <v>176.382345</v>
      </c>
      <c r="W143" s="103">
        <f t="shared" si="26"/>
        <v>0.32598</v>
      </c>
      <c r="X143" s="103">
        <f t="shared" si="27"/>
        <v>0</v>
      </c>
      <c r="Y143" s="103">
        <f t="shared" si="28"/>
        <v>177.5592</v>
      </c>
      <c r="Z143" s="237">
        <f t="shared" si="29"/>
        <v>-0.850875000000002</v>
      </c>
      <c r="AA143" s="78"/>
      <c r="AB143" s="77"/>
    </row>
    <row r="144" spans="1:28" s="58" customFormat="1" ht="15">
      <c r="A144" s="193" t="s">
        <v>430</v>
      </c>
      <c r="B144" s="164">
        <v>326700</v>
      </c>
      <c r="C144" s="162">
        <v>11550</v>
      </c>
      <c r="D144" s="170">
        <v>0.04</v>
      </c>
      <c r="E144" s="164">
        <v>0</v>
      </c>
      <c r="F144" s="112">
        <v>0</v>
      </c>
      <c r="G144" s="170">
        <v>0</v>
      </c>
      <c r="H144" s="164">
        <v>0</v>
      </c>
      <c r="I144" s="112">
        <v>0</v>
      </c>
      <c r="J144" s="170">
        <v>0</v>
      </c>
      <c r="K144" s="164">
        <v>326700</v>
      </c>
      <c r="L144" s="112">
        <v>11550</v>
      </c>
      <c r="M144" s="127">
        <v>0.04</v>
      </c>
      <c r="N144" s="112">
        <v>273900</v>
      </c>
      <c r="O144" s="173">
        <f t="shared" si="20"/>
        <v>0.8383838383838383</v>
      </c>
      <c r="P144" s="108">
        <f>Volume!K144</f>
        <v>469.95</v>
      </c>
      <c r="Q144" s="69">
        <f>Volume!J144</f>
        <v>469.75</v>
      </c>
      <c r="R144" s="237">
        <f t="shared" si="21"/>
        <v>15.3467325</v>
      </c>
      <c r="S144" s="103">
        <f t="shared" si="22"/>
        <v>12.8664525</v>
      </c>
      <c r="T144" s="109">
        <f t="shared" si="23"/>
        <v>315150</v>
      </c>
      <c r="U144" s="103">
        <f t="shared" si="24"/>
        <v>3.664921465968586</v>
      </c>
      <c r="V144" s="103">
        <f t="shared" si="25"/>
        <v>15.3467325</v>
      </c>
      <c r="W144" s="103">
        <f t="shared" si="26"/>
        <v>0</v>
      </c>
      <c r="X144" s="103">
        <f t="shared" si="27"/>
        <v>0</v>
      </c>
      <c r="Y144" s="103">
        <f t="shared" si="28"/>
        <v>14.81047425</v>
      </c>
      <c r="Z144" s="237">
        <f t="shared" si="29"/>
        <v>0.5362582499999995</v>
      </c>
      <c r="AA144" s="78"/>
      <c r="AB144" s="77"/>
    </row>
    <row r="145" spans="1:28" s="58" customFormat="1" ht="15">
      <c r="A145" s="193" t="s">
        <v>227</v>
      </c>
      <c r="B145" s="164">
        <v>3768800</v>
      </c>
      <c r="C145" s="162">
        <v>164800</v>
      </c>
      <c r="D145" s="170">
        <v>0.05</v>
      </c>
      <c r="E145" s="164">
        <v>373600</v>
      </c>
      <c r="F145" s="112">
        <v>24800</v>
      </c>
      <c r="G145" s="170">
        <v>0.07</v>
      </c>
      <c r="H145" s="164">
        <v>43200</v>
      </c>
      <c r="I145" s="112">
        <v>800</v>
      </c>
      <c r="J145" s="170">
        <v>0.02</v>
      </c>
      <c r="K145" s="164">
        <v>4185600</v>
      </c>
      <c r="L145" s="112">
        <v>190400</v>
      </c>
      <c r="M145" s="127">
        <v>0.05</v>
      </c>
      <c r="N145" s="112">
        <v>3703200</v>
      </c>
      <c r="O145" s="173">
        <f t="shared" si="20"/>
        <v>0.8847477064220184</v>
      </c>
      <c r="P145" s="108">
        <f>Volume!K145</f>
        <v>389.75</v>
      </c>
      <c r="Q145" s="69">
        <f>Volume!J145</f>
        <v>382.25</v>
      </c>
      <c r="R145" s="237">
        <f t="shared" si="21"/>
        <v>159.99456</v>
      </c>
      <c r="S145" s="103">
        <f t="shared" si="22"/>
        <v>141.55482</v>
      </c>
      <c r="T145" s="109">
        <f t="shared" si="23"/>
        <v>3995200</v>
      </c>
      <c r="U145" s="103">
        <f t="shared" si="24"/>
        <v>4.765718862635162</v>
      </c>
      <c r="V145" s="103">
        <f t="shared" si="25"/>
        <v>144.06238</v>
      </c>
      <c r="W145" s="103">
        <f t="shared" si="26"/>
        <v>14.28086</v>
      </c>
      <c r="X145" s="103">
        <f t="shared" si="27"/>
        <v>1.65132</v>
      </c>
      <c r="Y145" s="103">
        <f t="shared" si="28"/>
        <v>155.71292</v>
      </c>
      <c r="Z145" s="237">
        <f t="shared" si="29"/>
        <v>4.28164000000001</v>
      </c>
      <c r="AA145" s="78"/>
      <c r="AB145" s="77"/>
    </row>
    <row r="146" spans="1:28" s="58" customFormat="1" ht="15">
      <c r="A146" s="193" t="s">
        <v>234</v>
      </c>
      <c r="B146" s="164">
        <v>17089800</v>
      </c>
      <c r="C146" s="162">
        <v>1567300</v>
      </c>
      <c r="D146" s="170">
        <v>0.1</v>
      </c>
      <c r="E146" s="164">
        <v>2321200</v>
      </c>
      <c r="F146" s="112">
        <v>236600</v>
      </c>
      <c r="G146" s="170">
        <v>0.11</v>
      </c>
      <c r="H146" s="164">
        <v>638400</v>
      </c>
      <c r="I146" s="112">
        <v>6300</v>
      </c>
      <c r="J146" s="170">
        <v>0.01</v>
      </c>
      <c r="K146" s="164">
        <v>20049400</v>
      </c>
      <c r="L146" s="112">
        <v>1810200</v>
      </c>
      <c r="M146" s="127">
        <v>0.1</v>
      </c>
      <c r="N146" s="112">
        <v>17298400</v>
      </c>
      <c r="O146" s="173">
        <f t="shared" si="20"/>
        <v>0.8627889113888695</v>
      </c>
      <c r="P146" s="108">
        <f>Volume!K146</f>
        <v>511.5</v>
      </c>
      <c r="Q146" s="69">
        <f>Volume!J146</f>
        <v>493.85</v>
      </c>
      <c r="R146" s="237">
        <f t="shared" si="21"/>
        <v>990.139619</v>
      </c>
      <c r="S146" s="103">
        <f t="shared" si="22"/>
        <v>854.281484</v>
      </c>
      <c r="T146" s="109">
        <f t="shared" si="23"/>
        <v>18239200</v>
      </c>
      <c r="U146" s="103">
        <f t="shared" si="24"/>
        <v>9.924777402517654</v>
      </c>
      <c r="V146" s="103">
        <f t="shared" si="25"/>
        <v>843.979773</v>
      </c>
      <c r="W146" s="103">
        <f t="shared" si="26"/>
        <v>114.632462</v>
      </c>
      <c r="X146" s="103">
        <f t="shared" si="27"/>
        <v>31.527384</v>
      </c>
      <c r="Y146" s="103">
        <f t="shared" si="28"/>
        <v>932.93508</v>
      </c>
      <c r="Z146" s="237">
        <f t="shared" si="29"/>
        <v>57.20453900000007</v>
      </c>
      <c r="AA146" s="78"/>
      <c r="AB146" s="77"/>
    </row>
    <row r="147" spans="1:28" s="58" customFormat="1" ht="15">
      <c r="A147" s="193" t="s">
        <v>98</v>
      </c>
      <c r="B147" s="164">
        <v>5245350</v>
      </c>
      <c r="C147" s="162">
        <v>86350</v>
      </c>
      <c r="D147" s="170">
        <v>0.02</v>
      </c>
      <c r="E147" s="164">
        <v>303050</v>
      </c>
      <c r="F147" s="112">
        <v>23650</v>
      </c>
      <c r="G147" s="170">
        <v>0.08</v>
      </c>
      <c r="H147" s="164">
        <v>51150</v>
      </c>
      <c r="I147" s="112">
        <v>4950</v>
      </c>
      <c r="J147" s="170">
        <v>0.11</v>
      </c>
      <c r="K147" s="164">
        <v>5599550</v>
      </c>
      <c r="L147" s="112">
        <v>114950</v>
      </c>
      <c r="M147" s="127">
        <v>0.02</v>
      </c>
      <c r="N147" s="112">
        <v>4195400</v>
      </c>
      <c r="O147" s="173">
        <f t="shared" si="20"/>
        <v>0.7492387781160986</v>
      </c>
      <c r="P147" s="108">
        <f>Volume!K147</f>
        <v>569.7</v>
      </c>
      <c r="Q147" s="69">
        <f>Volume!J147</f>
        <v>552</v>
      </c>
      <c r="R147" s="237">
        <f t="shared" si="21"/>
        <v>309.09516</v>
      </c>
      <c r="S147" s="103">
        <f t="shared" si="22"/>
        <v>231.58608</v>
      </c>
      <c r="T147" s="109">
        <f t="shared" si="23"/>
        <v>5484600</v>
      </c>
      <c r="U147" s="103">
        <f t="shared" si="24"/>
        <v>2.095868431608504</v>
      </c>
      <c r="V147" s="103">
        <f t="shared" si="25"/>
        <v>289.54332</v>
      </c>
      <c r="W147" s="103">
        <f t="shared" si="26"/>
        <v>16.72836</v>
      </c>
      <c r="X147" s="103">
        <f t="shared" si="27"/>
        <v>2.82348</v>
      </c>
      <c r="Y147" s="103">
        <f t="shared" si="28"/>
        <v>312.457662</v>
      </c>
      <c r="Z147" s="237">
        <f t="shared" si="29"/>
        <v>-3.3625020000000063</v>
      </c>
      <c r="AA147" s="78"/>
      <c r="AB147" s="77"/>
    </row>
    <row r="148" spans="1:28" s="58" customFormat="1" ht="15">
      <c r="A148" s="193" t="s">
        <v>149</v>
      </c>
      <c r="B148" s="164">
        <v>4971450</v>
      </c>
      <c r="C148" s="162">
        <v>392700</v>
      </c>
      <c r="D148" s="170">
        <v>0.09</v>
      </c>
      <c r="E148" s="164">
        <v>693000</v>
      </c>
      <c r="F148" s="112">
        <v>11000</v>
      </c>
      <c r="G148" s="170">
        <v>0.02</v>
      </c>
      <c r="H148" s="164">
        <v>469700</v>
      </c>
      <c r="I148" s="112">
        <v>18700</v>
      </c>
      <c r="J148" s="170">
        <v>0.04</v>
      </c>
      <c r="K148" s="164">
        <v>6134150</v>
      </c>
      <c r="L148" s="112">
        <v>422400</v>
      </c>
      <c r="M148" s="127">
        <v>0.07</v>
      </c>
      <c r="N148" s="112">
        <v>5365800</v>
      </c>
      <c r="O148" s="173">
        <f t="shared" si="20"/>
        <v>0.8747422218237245</v>
      </c>
      <c r="P148" s="108">
        <f>Volume!K148</f>
        <v>965.75</v>
      </c>
      <c r="Q148" s="69">
        <f>Volume!J148</f>
        <v>969.8</v>
      </c>
      <c r="R148" s="237">
        <f t="shared" si="21"/>
        <v>594.889867</v>
      </c>
      <c r="S148" s="103">
        <f t="shared" si="22"/>
        <v>520.375284</v>
      </c>
      <c r="T148" s="109">
        <f t="shared" si="23"/>
        <v>5711750</v>
      </c>
      <c r="U148" s="103">
        <f t="shared" si="24"/>
        <v>7.395281656234955</v>
      </c>
      <c r="V148" s="103">
        <f t="shared" si="25"/>
        <v>482.131221</v>
      </c>
      <c r="W148" s="103">
        <f t="shared" si="26"/>
        <v>67.20714</v>
      </c>
      <c r="X148" s="103">
        <f t="shared" si="27"/>
        <v>45.551506</v>
      </c>
      <c r="Y148" s="103">
        <f t="shared" si="28"/>
        <v>551.61225625</v>
      </c>
      <c r="Z148" s="237">
        <f t="shared" si="29"/>
        <v>43.27761075000001</v>
      </c>
      <c r="AA148" s="78"/>
      <c r="AB148" s="77"/>
    </row>
    <row r="149" spans="1:28" s="7" customFormat="1" ht="15">
      <c r="A149" s="193" t="s">
        <v>203</v>
      </c>
      <c r="B149" s="164">
        <v>6639300</v>
      </c>
      <c r="C149" s="162">
        <v>22350</v>
      </c>
      <c r="D149" s="170">
        <v>0</v>
      </c>
      <c r="E149" s="164">
        <v>2353800</v>
      </c>
      <c r="F149" s="112">
        <v>262200</v>
      </c>
      <c r="G149" s="170">
        <v>0.13</v>
      </c>
      <c r="H149" s="164">
        <v>1804950</v>
      </c>
      <c r="I149" s="112">
        <v>-18300</v>
      </c>
      <c r="J149" s="170">
        <v>-0.01</v>
      </c>
      <c r="K149" s="164">
        <v>10798050</v>
      </c>
      <c r="L149" s="112">
        <v>266250</v>
      </c>
      <c r="M149" s="127">
        <v>0.03</v>
      </c>
      <c r="N149" s="112">
        <v>10210350</v>
      </c>
      <c r="O149" s="173">
        <f t="shared" si="20"/>
        <v>0.9455735063275313</v>
      </c>
      <c r="P149" s="108">
        <f>Volume!K149</f>
        <v>1756.15</v>
      </c>
      <c r="Q149" s="69">
        <f>Volume!J149</f>
        <v>1727.2</v>
      </c>
      <c r="R149" s="237">
        <f t="shared" si="21"/>
        <v>1865.039196</v>
      </c>
      <c r="S149" s="103">
        <f t="shared" si="22"/>
        <v>1763.531652</v>
      </c>
      <c r="T149" s="109">
        <f t="shared" si="23"/>
        <v>10531800</v>
      </c>
      <c r="U149" s="103">
        <f t="shared" si="24"/>
        <v>2.5280578818435595</v>
      </c>
      <c r="V149" s="103">
        <f t="shared" si="25"/>
        <v>1146.739896</v>
      </c>
      <c r="W149" s="103">
        <f t="shared" si="26"/>
        <v>406.548336</v>
      </c>
      <c r="X149" s="103">
        <f t="shared" si="27"/>
        <v>311.750964</v>
      </c>
      <c r="Y149" s="103">
        <f t="shared" si="28"/>
        <v>1849.542057</v>
      </c>
      <c r="Z149" s="237">
        <f t="shared" si="29"/>
        <v>15.497138999999834</v>
      </c>
      <c r="AB149" s="77"/>
    </row>
    <row r="150" spans="1:28" s="7" customFormat="1" ht="15">
      <c r="A150" s="193" t="s">
        <v>298</v>
      </c>
      <c r="B150" s="164">
        <v>1212000</v>
      </c>
      <c r="C150" s="162">
        <v>102000</v>
      </c>
      <c r="D150" s="170">
        <v>0.09</v>
      </c>
      <c r="E150" s="164">
        <v>2000</v>
      </c>
      <c r="F150" s="112">
        <v>0</v>
      </c>
      <c r="G150" s="170">
        <v>0</v>
      </c>
      <c r="H150" s="164">
        <v>2000</v>
      </c>
      <c r="I150" s="112">
        <v>1000</v>
      </c>
      <c r="J150" s="170">
        <v>1</v>
      </c>
      <c r="K150" s="164">
        <v>1216000</v>
      </c>
      <c r="L150" s="112">
        <v>103000</v>
      </c>
      <c r="M150" s="127">
        <v>0.09</v>
      </c>
      <c r="N150" s="112">
        <v>1044000</v>
      </c>
      <c r="O150" s="173">
        <f t="shared" si="20"/>
        <v>0.8585526315789473</v>
      </c>
      <c r="P150" s="108">
        <f>Volume!K150</f>
        <v>592.25</v>
      </c>
      <c r="Q150" s="69">
        <f>Volume!J150</f>
        <v>599.05</v>
      </c>
      <c r="R150" s="237">
        <f t="shared" si="21"/>
        <v>72.84448</v>
      </c>
      <c r="S150" s="103">
        <f t="shared" si="22"/>
        <v>62.54082</v>
      </c>
      <c r="T150" s="109">
        <f t="shared" si="23"/>
        <v>1113000</v>
      </c>
      <c r="U150" s="103">
        <f t="shared" si="24"/>
        <v>9.254267744833783</v>
      </c>
      <c r="V150" s="103">
        <f t="shared" si="25"/>
        <v>72.60486</v>
      </c>
      <c r="W150" s="103">
        <f t="shared" si="26"/>
        <v>0.11981</v>
      </c>
      <c r="X150" s="103">
        <f t="shared" si="27"/>
        <v>0.11981</v>
      </c>
      <c r="Y150" s="103">
        <f t="shared" si="28"/>
        <v>65.917425</v>
      </c>
      <c r="Z150" s="237">
        <f t="shared" si="29"/>
        <v>6.92705500000001</v>
      </c>
      <c r="AB150" s="77"/>
    </row>
    <row r="151" spans="1:28" s="7" customFormat="1" ht="15">
      <c r="A151" s="193" t="s">
        <v>431</v>
      </c>
      <c r="B151" s="164">
        <v>55055000</v>
      </c>
      <c r="C151" s="162">
        <v>2087800</v>
      </c>
      <c r="D151" s="170">
        <v>0.04</v>
      </c>
      <c r="E151" s="164">
        <v>11275550</v>
      </c>
      <c r="F151" s="112">
        <v>500500</v>
      </c>
      <c r="G151" s="170">
        <v>0.05</v>
      </c>
      <c r="H151" s="164">
        <v>2395250</v>
      </c>
      <c r="I151" s="112">
        <v>143000</v>
      </c>
      <c r="J151" s="170">
        <v>0.06</v>
      </c>
      <c r="K151" s="164">
        <v>68725800</v>
      </c>
      <c r="L151" s="112">
        <v>2731300</v>
      </c>
      <c r="M151" s="127">
        <v>0.04</v>
      </c>
      <c r="N151" s="112">
        <v>50800750</v>
      </c>
      <c r="O151" s="173">
        <f t="shared" si="20"/>
        <v>0.7391801914273824</v>
      </c>
      <c r="P151" s="108">
        <f>Volume!K151</f>
        <v>33.3</v>
      </c>
      <c r="Q151" s="69">
        <f>Volume!J151</f>
        <v>33.05</v>
      </c>
      <c r="R151" s="237">
        <f t="shared" si="21"/>
        <v>227.138769</v>
      </c>
      <c r="S151" s="103">
        <f t="shared" si="22"/>
        <v>167.89647874999997</v>
      </c>
      <c r="T151" s="109">
        <f t="shared" si="23"/>
        <v>65994500</v>
      </c>
      <c r="U151" s="103">
        <f t="shared" si="24"/>
        <v>4.1386782231852655</v>
      </c>
      <c r="V151" s="103">
        <f t="shared" si="25"/>
        <v>181.95677499999996</v>
      </c>
      <c r="W151" s="103">
        <f t="shared" si="26"/>
        <v>37.26569274999999</v>
      </c>
      <c r="X151" s="103">
        <f t="shared" si="27"/>
        <v>7.91630125</v>
      </c>
      <c r="Y151" s="103">
        <f t="shared" si="28"/>
        <v>219.761685</v>
      </c>
      <c r="Z151" s="237">
        <f t="shared" si="29"/>
        <v>7.377083999999996</v>
      </c>
      <c r="AB151" s="77"/>
    </row>
    <row r="152" spans="1:28" s="7" customFormat="1" ht="15">
      <c r="A152" s="193" t="s">
        <v>432</v>
      </c>
      <c r="B152" s="164">
        <v>1077300</v>
      </c>
      <c r="C152" s="162">
        <v>-900</v>
      </c>
      <c r="D152" s="170">
        <v>0</v>
      </c>
      <c r="E152" s="164">
        <v>1800</v>
      </c>
      <c r="F152" s="112">
        <v>0</v>
      </c>
      <c r="G152" s="170">
        <v>0</v>
      </c>
      <c r="H152" s="164">
        <v>450</v>
      </c>
      <c r="I152" s="112">
        <v>0</v>
      </c>
      <c r="J152" s="170">
        <v>0</v>
      </c>
      <c r="K152" s="164">
        <v>1079550</v>
      </c>
      <c r="L152" s="112">
        <v>-900</v>
      </c>
      <c r="M152" s="127">
        <v>0</v>
      </c>
      <c r="N152" s="112">
        <v>1035900</v>
      </c>
      <c r="O152" s="173">
        <f t="shared" si="20"/>
        <v>0.9595664860358483</v>
      </c>
      <c r="P152" s="108">
        <f>Volume!K152</f>
        <v>444.95</v>
      </c>
      <c r="Q152" s="69">
        <f>Volume!J152</f>
        <v>443.45</v>
      </c>
      <c r="R152" s="237">
        <f t="shared" si="21"/>
        <v>47.87264475</v>
      </c>
      <c r="S152" s="103">
        <f t="shared" si="22"/>
        <v>45.9369855</v>
      </c>
      <c r="T152" s="109">
        <f t="shared" si="23"/>
        <v>1080450</v>
      </c>
      <c r="U152" s="103">
        <f t="shared" si="24"/>
        <v>-0.08329862557267806</v>
      </c>
      <c r="V152" s="103">
        <f t="shared" si="25"/>
        <v>47.7728685</v>
      </c>
      <c r="W152" s="103">
        <f t="shared" si="26"/>
        <v>0.079821</v>
      </c>
      <c r="X152" s="103">
        <f t="shared" si="27"/>
        <v>0.01995525</v>
      </c>
      <c r="Y152" s="103">
        <f t="shared" si="28"/>
        <v>48.07462275</v>
      </c>
      <c r="Z152" s="237">
        <f t="shared" si="29"/>
        <v>-0.201978000000004</v>
      </c>
      <c r="AB152" s="77"/>
    </row>
    <row r="153" spans="1:28" s="58" customFormat="1" ht="13.5" customHeight="1">
      <c r="A153" s="193" t="s">
        <v>216</v>
      </c>
      <c r="B153" s="164">
        <v>60350250</v>
      </c>
      <c r="C153" s="162">
        <v>-358450</v>
      </c>
      <c r="D153" s="170">
        <v>-0.01</v>
      </c>
      <c r="E153" s="164">
        <v>17822000</v>
      </c>
      <c r="F153" s="112">
        <v>448900</v>
      </c>
      <c r="G153" s="170">
        <v>0.03</v>
      </c>
      <c r="H153" s="164">
        <v>6080250</v>
      </c>
      <c r="I153" s="112">
        <v>67000</v>
      </c>
      <c r="J153" s="170">
        <v>0.01</v>
      </c>
      <c r="K153" s="164">
        <v>84252500</v>
      </c>
      <c r="L153" s="112">
        <v>157450</v>
      </c>
      <c r="M153" s="127">
        <v>0</v>
      </c>
      <c r="N153" s="112">
        <v>67103850</v>
      </c>
      <c r="O153" s="173">
        <f t="shared" si="20"/>
        <v>0.7964612326043737</v>
      </c>
      <c r="P153" s="108">
        <f>Volume!K153</f>
        <v>92.4</v>
      </c>
      <c r="Q153" s="69">
        <f>Volume!J153</f>
        <v>94.45</v>
      </c>
      <c r="R153" s="237">
        <f t="shared" si="21"/>
        <v>795.7648625</v>
      </c>
      <c r="S153" s="103">
        <f t="shared" si="22"/>
        <v>633.79586325</v>
      </c>
      <c r="T153" s="109">
        <f t="shared" si="23"/>
        <v>84095050</v>
      </c>
      <c r="U153" s="103">
        <f t="shared" si="24"/>
        <v>0.18722861809345495</v>
      </c>
      <c r="V153" s="103">
        <f t="shared" si="25"/>
        <v>570.00811125</v>
      </c>
      <c r="W153" s="103">
        <f t="shared" si="26"/>
        <v>168.32879</v>
      </c>
      <c r="X153" s="103">
        <f t="shared" si="27"/>
        <v>57.42796125</v>
      </c>
      <c r="Y153" s="103">
        <f t="shared" si="28"/>
        <v>777.0382620000001</v>
      </c>
      <c r="Z153" s="237">
        <f t="shared" si="29"/>
        <v>18.726600499999904</v>
      </c>
      <c r="AA153" s="78"/>
      <c r="AB153" s="77"/>
    </row>
    <row r="154" spans="1:28" s="7" customFormat="1" ht="15">
      <c r="A154" s="193" t="s">
        <v>235</v>
      </c>
      <c r="B154" s="164">
        <v>23711400</v>
      </c>
      <c r="C154" s="162">
        <v>-391500</v>
      </c>
      <c r="D154" s="170">
        <v>-0.02</v>
      </c>
      <c r="E154" s="164">
        <v>6323400</v>
      </c>
      <c r="F154" s="112">
        <v>369900</v>
      </c>
      <c r="G154" s="170">
        <v>0.06</v>
      </c>
      <c r="H154" s="164">
        <v>3815100</v>
      </c>
      <c r="I154" s="112">
        <v>8100</v>
      </c>
      <c r="J154" s="170">
        <v>0</v>
      </c>
      <c r="K154" s="164">
        <v>33849900</v>
      </c>
      <c r="L154" s="112">
        <v>-13500</v>
      </c>
      <c r="M154" s="127">
        <v>0</v>
      </c>
      <c r="N154" s="112">
        <v>31395600</v>
      </c>
      <c r="O154" s="173">
        <f t="shared" si="20"/>
        <v>0.927494615936827</v>
      </c>
      <c r="P154" s="108">
        <f>Volume!K154</f>
        <v>144.45</v>
      </c>
      <c r="Q154" s="69">
        <f>Volume!J154</f>
        <v>146.9</v>
      </c>
      <c r="R154" s="237">
        <f t="shared" si="21"/>
        <v>497.255031</v>
      </c>
      <c r="S154" s="103">
        <f t="shared" si="22"/>
        <v>461.201364</v>
      </c>
      <c r="T154" s="109">
        <f t="shared" si="23"/>
        <v>33863400</v>
      </c>
      <c r="U154" s="103">
        <f t="shared" si="24"/>
        <v>-0.03986605007175889</v>
      </c>
      <c r="V154" s="103">
        <f t="shared" si="25"/>
        <v>348.320466</v>
      </c>
      <c r="W154" s="103">
        <f t="shared" si="26"/>
        <v>92.890746</v>
      </c>
      <c r="X154" s="103">
        <f t="shared" si="27"/>
        <v>56.043819</v>
      </c>
      <c r="Y154" s="103">
        <f t="shared" si="28"/>
        <v>489.156813</v>
      </c>
      <c r="Z154" s="237">
        <f t="shared" si="29"/>
        <v>8.098217999999974</v>
      </c>
      <c r="AB154" s="77"/>
    </row>
    <row r="155" spans="1:28" s="7" customFormat="1" ht="15">
      <c r="A155" s="193" t="s">
        <v>204</v>
      </c>
      <c r="B155" s="164">
        <v>12515400</v>
      </c>
      <c r="C155" s="162">
        <v>-304200</v>
      </c>
      <c r="D155" s="170">
        <v>-0.02</v>
      </c>
      <c r="E155" s="164">
        <v>1536600</v>
      </c>
      <c r="F155" s="112">
        <v>-19800</v>
      </c>
      <c r="G155" s="170">
        <v>-0.01</v>
      </c>
      <c r="H155" s="164">
        <v>211200</v>
      </c>
      <c r="I155" s="112">
        <v>3000</v>
      </c>
      <c r="J155" s="170">
        <v>0.01</v>
      </c>
      <c r="K155" s="164">
        <v>14263200</v>
      </c>
      <c r="L155" s="112">
        <v>-321000</v>
      </c>
      <c r="M155" s="127">
        <v>-0.02</v>
      </c>
      <c r="N155" s="112">
        <v>8288400</v>
      </c>
      <c r="O155" s="173">
        <f t="shared" si="20"/>
        <v>0.5811038196197207</v>
      </c>
      <c r="P155" s="108">
        <f>Volume!K155</f>
        <v>453.25</v>
      </c>
      <c r="Q155" s="69">
        <f>Volume!J155</f>
        <v>457.1</v>
      </c>
      <c r="R155" s="237">
        <f t="shared" si="21"/>
        <v>651.970872</v>
      </c>
      <c r="S155" s="103">
        <f t="shared" si="22"/>
        <v>378.862764</v>
      </c>
      <c r="T155" s="109">
        <f t="shared" si="23"/>
        <v>14584200</v>
      </c>
      <c r="U155" s="103">
        <f t="shared" si="24"/>
        <v>-2.2010120541407825</v>
      </c>
      <c r="V155" s="103">
        <f t="shared" si="25"/>
        <v>572.078934</v>
      </c>
      <c r="W155" s="103">
        <f t="shared" si="26"/>
        <v>70.237986</v>
      </c>
      <c r="X155" s="103">
        <f t="shared" si="27"/>
        <v>9.653952</v>
      </c>
      <c r="Y155" s="103">
        <f t="shared" si="28"/>
        <v>661.028865</v>
      </c>
      <c r="Z155" s="237">
        <f t="shared" si="29"/>
        <v>-9.05799300000001</v>
      </c>
      <c r="AB155" s="77"/>
    </row>
    <row r="156" spans="1:28" s="7" customFormat="1" ht="15">
      <c r="A156" s="193" t="s">
        <v>205</v>
      </c>
      <c r="B156" s="164">
        <v>7310750</v>
      </c>
      <c r="C156" s="162">
        <v>-117750</v>
      </c>
      <c r="D156" s="170">
        <v>-0.02</v>
      </c>
      <c r="E156" s="164">
        <v>1361250</v>
      </c>
      <c r="F156" s="112">
        <v>85500</v>
      </c>
      <c r="G156" s="170">
        <v>0.07</v>
      </c>
      <c r="H156" s="164">
        <v>781750</v>
      </c>
      <c r="I156" s="112">
        <v>-46250</v>
      </c>
      <c r="J156" s="170">
        <v>-0.06</v>
      </c>
      <c r="K156" s="164">
        <v>9453750</v>
      </c>
      <c r="L156" s="112">
        <v>-78500</v>
      </c>
      <c r="M156" s="127">
        <v>-0.01</v>
      </c>
      <c r="N156" s="112">
        <v>8581500</v>
      </c>
      <c r="O156" s="173">
        <f t="shared" si="20"/>
        <v>0.9077350257834192</v>
      </c>
      <c r="P156" s="108">
        <f>Volume!K156</f>
        <v>1308.7</v>
      </c>
      <c r="Q156" s="69">
        <f>Volume!J156</f>
        <v>1286.05</v>
      </c>
      <c r="R156" s="237">
        <f t="shared" si="21"/>
        <v>1215.79951875</v>
      </c>
      <c r="S156" s="103">
        <f t="shared" si="22"/>
        <v>1103.6238075</v>
      </c>
      <c r="T156" s="109">
        <f t="shared" si="23"/>
        <v>9532250</v>
      </c>
      <c r="U156" s="103">
        <f t="shared" si="24"/>
        <v>-0.8235201552623987</v>
      </c>
      <c r="V156" s="103">
        <f t="shared" si="25"/>
        <v>940.19900375</v>
      </c>
      <c r="W156" s="103">
        <f t="shared" si="26"/>
        <v>175.06355625</v>
      </c>
      <c r="X156" s="103">
        <f t="shared" si="27"/>
        <v>100.53695875</v>
      </c>
      <c r="Y156" s="103">
        <f t="shared" si="28"/>
        <v>1247.4855575</v>
      </c>
      <c r="Z156" s="237">
        <f t="shared" si="29"/>
        <v>-31.686038749999852</v>
      </c>
      <c r="AB156" s="77"/>
    </row>
    <row r="157" spans="1:28" s="58" customFormat="1" ht="14.25" customHeight="1">
      <c r="A157" s="193" t="s">
        <v>37</v>
      </c>
      <c r="B157" s="164">
        <v>2769600</v>
      </c>
      <c r="C157" s="162">
        <v>118400</v>
      </c>
      <c r="D157" s="170">
        <v>0.04</v>
      </c>
      <c r="E157" s="164">
        <v>174400</v>
      </c>
      <c r="F157" s="112">
        <v>1600</v>
      </c>
      <c r="G157" s="170">
        <v>0.01</v>
      </c>
      <c r="H157" s="164">
        <v>20800</v>
      </c>
      <c r="I157" s="112">
        <v>0</v>
      </c>
      <c r="J157" s="170">
        <v>0</v>
      </c>
      <c r="K157" s="164">
        <v>2964800</v>
      </c>
      <c r="L157" s="112">
        <v>120000</v>
      </c>
      <c r="M157" s="127">
        <v>0.04</v>
      </c>
      <c r="N157" s="112">
        <v>2744000</v>
      </c>
      <c r="O157" s="173">
        <f t="shared" si="20"/>
        <v>0.9255261737722612</v>
      </c>
      <c r="P157" s="108">
        <f>Volume!K157</f>
        <v>207.7</v>
      </c>
      <c r="Q157" s="69">
        <f>Volume!J157</f>
        <v>203.4</v>
      </c>
      <c r="R157" s="237">
        <f t="shared" si="21"/>
        <v>60.304032</v>
      </c>
      <c r="S157" s="103">
        <f t="shared" si="22"/>
        <v>55.81296</v>
      </c>
      <c r="T157" s="109">
        <f t="shared" si="23"/>
        <v>2844800</v>
      </c>
      <c r="U157" s="103">
        <f t="shared" si="24"/>
        <v>4.21822272215973</v>
      </c>
      <c r="V157" s="103">
        <f t="shared" si="25"/>
        <v>56.333664</v>
      </c>
      <c r="W157" s="103">
        <f t="shared" si="26"/>
        <v>3.547296</v>
      </c>
      <c r="X157" s="103">
        <f t="shared" si="27"/>
        <v>0.423072</v>
      </c>
      <c r="Y157" s="103">
        <f t="shared" si="28"/>
        <v>59.086496</v>
      </c>
      <c r="Z157" s="237">
        <f t="shared" si="29"/>
        <v>1.2175360000000026</v>
      </c>
      <c r="AA157" s="78"/>
      <c r="AB157" s="77"/>
    </row>
    <row r="158" spans="1:28" s="58" customFormat="1" ht="14.25" customHeight="1">
      <c r="A158" s="193" t="s">
        <v>299</v>
      </c>
      <c r="B158" s="164">
        <v>1597650</v>
      </c>
      <c r="C158" s="162">
        <v>8100</v>
      </c>
      <c r="D158" s="170">
        <v>0.01</v>
      </c>
      <c r="E158" s="164">
        <v>114600</v>
      </c>
      <c r="F158" s="112">
        <v>1200</v>
      </c>
      <c r="G158" s="170">
        <v>0.01</v>
      </c>
      <c r="H158" s="164">
        <v>3150</v>
      </c>
      <c r="I158" s="112">
        <v>0</v>
      </c>
      <c r="J158" s="170">
        <v>0</v>
      </c>
      <c r="K158" s="164">
        <v>1715400</v>
      </c>
      <c r="L158" s="112">
        <v>9300</v>
      </c>
      <c r="M158" s="127">
        <v>0.01</v>
      </c>
      <c r="N158" s="112">
        <v>1423200</v>
      </c>
      <c r="O158" s="173">
        <f t="shared" si="20"/>
        <v>0.8296607205316544</v>
      </c>
      <c r="P158" s="108">
        <f>Volume!K158</f>
        <v>1687.5</v>
      </c>
      <c r="Q158" s="69">
        <f>Volume!J158</f>
        <v>1687.1</v>
      </c>
      <c r="R158" s="237">
        <f t="shared" si="21"/>
        <v>289.405134</v>
      </c>
      <c r="S158" s="103">
        <f t="shared" si="22"/>
        <v>240.108072</v>
      </c>
      <c r="T158" s="109">
        <f t="shared" si="23"/>
        <v>1706100</v>
      </c>
      <c r="U158" s="103">
        <f t="shared" si="24"/>
        <v>0.5451028661860383</v>
      </c>
      <c r="V158" s="103">
        <f t="shared" si="25"/>
        <v>269.5395315</v>
      </c>
      <c r="W158" s="103">
        <f t="shared" si="26"/>
        <v>19.334166</v>
      </c>
      <c r="X158" s="103">
        <f t="shared" si="27"/>
        <v>0.5314365</v>
      </c>
      <c r="Y158" s="103">
        <f t="shared" si="28"/>
        <v>287.904375</v>
      </c>
      <c r="Z158" s="237">
        <f t="shared" si="29"/>
        <v>1.5007589999999595</v>
      </c>
      <c r="AA158" s="78"/>
      <c r="AB158" s="77"/>
    </row>
    <row r="159" spans="1:28" s="58" customFormat="1" ht="14.25" customHeight="1">
      <c r="A159" s="193" t="s">
        <v>433</v>
      </c>
      <c r="B159" s="164">
        <v>56600</v>
      </c>
      <c r="C159" s="162">
        <v>7400</v>
      </c>
      <c r="D159" s="170">
        <v>0.15</v>
      </c>
      <c r="E159" s="164">
        <v>0</v>
      </c>
      <c r="F159" s="112">
        <v>0</v>
      </c>
      <c r="G159" s="170">
        <v>0</v>
      </c>
      <c r="H159" s="164">
        <v>0</v>
      </c>
      <c r="I159" s="112">
        <v>0</v>
      </c>
      <c r="J159" s="170">
        <v>0</v>
      </c>
      <c r="K159" s="164">
        <v>56600</v>
      </c>
      <c r="L159" s="112">
        <v>7400</v>
      </c>
      <c r="M159" s="127">
        <v>0.15</v>
      </c>
      <c r="N159" s="112">
        <v>50600</v>
      </c>
      <c r="O159" s="173">
        <f t="shared" si="20"/>
        <v>0.8939929328621908</v>
      </c>
      <c r="P159" s="108">
        <f>Volume!K159</f>
        <v>1074.7</v>
      </c>
      <c r="Q159" s="69">
        <f>Volume!J159</f>
        <v>1096.25</v>
      </c>
      <c r="R159" s="237">
        <f t="shared" si="21"/>
        <v>6.204775</v>
      </c>
      <c r="S159" s="103">
        <f t="shared" si="22"/>
        <v>5.547025</v>
      </c>
      <c r="T159" s="109">
        <f t="shared" si="23"/>
        <v>49200</v>
      </c>
      <c r="U159" s="103">
        <f t="shared" si="24"/>
        <v>15.040650406504067</v>
      </c>
      <c r="V159" s="103">
        <f t="shared" si="25"/>
        <v>6.204775</v>
      </c>
      <c r="W159" s="103">
        <f t="shared" si="26"/>
        <v>0</v>
      </c>
      <c r="X159" s="103">
        <f t="shared" si="27"/>
        <v>0</v>
      </c>
      <c r="Y159" s="103">
        <f t="shared" si="28"/>
        <v>5.287524</v>
      </c>
      <c r="Z159" s="237">
        <f t="shared" si="29"/>
        <v>0.9172509999999994</v>
      </c>
      <c r="AA159" s="78"/>
      <c r="AB159" s="77"/>
    </row>
    <row r="160" spans="1:28" s="58" customFormat="1" ht="14.25" customHeight="1">
      <c r="A160" s="193" t="s">
        <v>228</v>
      </c>
      <c r="B160" s="164">
        <v>1200756</v>
      </c>
      <c r="C160" s="162">
        <v>14100</v>
      </c>
      <c r="D160" s="170">
        <v>0.01</v>
      </c>
      <c r="E160" s="164">
        <v>25004</v>
      </c>
      <c r="F160" s="112">
        <v>752</v>
      </c>
      <c r="G160" s="170">
        <v>0.03</v>
      </c>
      <c r="H160" s="164">
        <v>3572</v>
      </c>
      <c r="I160" s="112">
        <v>0</v>
      </c>
      <c r="J160" s="170">
        <v>0</v>
      </c>
      <c r="K160" s="164">
        <v>1229332</v>
      </c>
      <c r="L160" s="112">
        <v>14852</v>
      </c>
      <c r="M160" s="127">
        <v>0.01</v>
      </c>
      <c r="N160" s="112">
        <v>1155636</v>
      </c>
      <c r="O160" s="173">
        <f t="shared" si="20"/>
        <v>0.9400519957179997</v>
      </c>
      <c r="P160" s="108">
        <f>Volume!K160</f>
        <v>1245.1</v>
      </c>
      <c r="Q160" s="69">
        <f>Volume!J160</f>
        <v>1259.1</v>
      </c>
      <c r="R160" s="237">
        <f t="shared" si="21"/>
        <v>154.78519211999998</v>
      </c>
      <c r="S160" s="103">
        <f t="shared" si="22"/>
        <v>145.50612876</v>
      </c>
      <c r="T160" s="109">
        <f t="shared" si="23"/>
        <v>1214480</v>
      </c>
      <c r="U160" s="103">
        <f t="shared" si="24"/>
        <v>1.2229102167182662</v>
      </c>
      <c r="V160" s="103">
        <f t="shared" si="25"/>
        <v>151.18718796</v>
      </c>
      <c r="W160" s="103">
        <f t="shared" si="26"/>
        <v>3.1482536399999996</v>
      </c>
      <c r="X160" s="103">
        <f t="shared" si="27"/>
        <v>0.44975051999999993</v>
      </c>
      <c r="Y160" s="103">
        <f t="shared" si="28"/>
        <v>151.2149048</v>
      </c>
      <c r="Z160" s="237">
        <f t="shared" si="29"/>
        <v>3.570287319999977</v>
      </c>
      <c r="AA160" s="78"/>
      <c r="AB160" s="77"/>
    </row>
    <row r="161" spans="1:28" s="58" customFormat="1" ht="14.25" customHeight="1">
      <c r="A161" s="193" t="s">
        <v>434</v>
      </c>
      <c r="B161" s="164">
        <v>3848000</v>
      </c>
      <c r="C161" s="162">
        <v>210600</v>
      </c>
      <c r="D161" s="170">
        <v>0.06</v>
      </c>
      <c r="E161" s="164">
        <v>46800</v>
      </c>
      <c r="F161" s="112">
        <v>0</v>
      </c>
      <c r="G161" s="170">
        <v>0</v>
      </c>
      <c r="H161" s="164">
        <v>0</v>
      </c>
      <c r="I161" s="112">
        <v>0</v>
      </c>
      <c r="J161" s="170">
        <v>0</v>
      </c>
      <c r="K161" s="164">
        <v>3894800</v>
      </c>
      <c r="L161" s="112">
        <v>210600</v>
      </c>
      <c r="M161" s="127">
        <v>0.06</v>
      </c>
      <c r="N161" s="112">
        <v>3679000</v>
      </c>
      <c r="O161" s="173">
        <f t="shared" si="20"/>
        <v>0.9445927903871829</v>
      </c>
      <c r="P161" s="108">
        <f>Volume!K161</f>
        <v>77.65</v>
      </c>
      <c r="Q161" s="69">
        <f>Volume!J161</f>
        <v>77.55</v>
      </c>
      <c r="R161" s="237">
        <f t="shared" si="21"/>
        <v>30.204174</v>
      </c>
      <c r="S161" s="103">
        <f t="shared" si="22"/>
        <v>28.530645</v>
      </c>
      <c r="T161" s="109">
        <f t="shared" si="23"/>
        <v>3684200</v>
      </c>
      <c r="U161" s="103">
        <f t="shared" si="24"/>
        <v>5.716302046577276</v>
      </c>
      <c r="V161" s="103">
        <f t="shared" si="25"/>
        <v>29.84124</v>
      </c>
      <c r="W161" s="103">
        <f t="shared" si="26"/>
        <v>0.362934</v>
      </c>
      <c r="X161" s="103">
        <f t="shared" si="27"/>
        <v>0</v>
      </c>
      <c r="Y161" s="103">
        <f t="shared" si="28"/>
        <v>28.607813</v>
      </c>
      <c r="Z161" s="237">
        <f t="shared" si="29"/>
        <v>1.5963609999999981</v>
      </c>
      <c r="AA161" s="78"/>
      <c r="AB161" s="77"/>
    </row>
    <row r="162" spans="1:28" s="58" customFormat="1" ht="14.25" customHeight="1">
      <c r="A162" s="193" t="s">
        <v>276</v>
      </c>
      <c r="B162" s="164">
        <v>425600</v>
      </c>
      <c r="C162" s="162">
        <v>23800</v>
      </c>
      <c r="D162" s="170">
        <v>0.06</v>
      </c>
      <c r="E162" s="164">
        <v>2100</v>
      </c>
      <c r="F162" s="112">
        <v>-350</v>
      </c>
      <c r="G162" s="170">
        <v>-0.14</v>
      </c>
      <c r="H162" s="164">
        <v>700</v>
      </c>
      <c r="I162" s="112">
        <v>0</v>
      </c>
      <c r="J162" s="170">
        <v>0</v>
      </c>
      <c r="K162" s="164">
        <v>428400</v>
      </c>
      <c r="L162" s="112">
        <v>23450</v>
      </c>
      <c r="M162" s="127">
        <v>0.06</v>
      </c>
      <c r="N162" s="112">
        <v>402150</v>
      </c>
      <c r="O162" s="173">
        <f t="shared" si="20"/>
        <v>0.9387254901960784</v>
      </c>
      <c r="P162" s="108">
        <f>Volume!K162</f>
        <v>940.15</v>
      </c>
      <c r="Q162" s="69">
        <f>Volume!J162</f>
        <v>911.95</v>
      </c>
      <c r="R162" s="237">
        <f t="shared" si="21"/>
        <v>39.067938</v>
      </c>
      <c r="S162" s="103">
        <f t="shared" si="22"/>
        <v>36.67406925</v>
      </c>
      <c r="T162" s="109">
        <f t="shared" si="23"/>
        <v>404950</v>
      </c>
      <c r="U162" s="103">
        <f t="shared" si="24"/>
        <v>5.790838375108038</v>
      </c>
      <c r="V162" s="103">
        <f t="shared" si="25"/>
        <v>38.812592</v>
      </c>
      <c r="W162" s="103">
        <f t="shared" si="26"/>
        <v>0.1915095</v>
      </c>
      <c r="X162" s="103">
        <f t="shared" si="27"/>
        <v>0.0638365</v>
      </c>
      <c r="Y162" s="103">
        <f t="shared" si="28"/>
        <v>38.07137425</v>
      </c>
      <c r="Z162" s="237">
        <f t="shared" si="29"/>
        <v>0.99656375</v>
      </c>
      <c r="AA162" s="78"/>
      <c r="AB162" s="77"/>
    </row>
    <row r="163" spans="1:28" s="58" customFormat="1" ht="14.25" customHeight="1">
      <c r="A163" s="193" t="s">
        <v>180</v>
      </c>
      <c r="B163" s="164">
        <v>6118500</v>
      </c>
      <c r="C163" s="162">
        <v>102000</v>
      </c>
      <c r="D163" s="170">
        <v>0.02</v>
      </c>
      <c r="E163" s="164">
        <v>495000</v>
      </c>
      <c r="F163" s="112">
        <v>21000</v>
      </c>
      <c r="G163" s="170">
        <v>0.04</v>
      </c>
      <c r="H163" s="164">
        <v>84000</v>
      </c>
      <c r="I163" s="112">
        <v>3000</v>
      </c>
      <c r="J163" s="170">
        <v>0.04</v>
      </c>
      <c r="K163" s="164">
        <v>6697500</v>
      </c>
      <c r="L163" s="112">
        <v>126000</v>
      </c>
      <c r="M163" s="127">
        <v>0.02</v>
      </c>
      <c r="N163" s="112">
        <v>5215500</v>
      </c>
      <c r="O163" s="173">
        <f t="shared" si="20"/>
        <v>0.7787234042553192</v>
      </c>
      <c r="P163" s="108">
        <f>Volume!K163</f>
        <v>164.55</v>
      </c>
      <c r="Q163" s="69">
        <f>Volume!J163</f>
        <v>161.35</v>
      </c>
      <c r="R163" s="237">
        <f t="shared" si="21"/>
        <v>108.0641625</v>
      </c>
      <c r="S163" s="103">
        <f t="shared" si="22"/>
        <v>84.1520925</v>
      </c>
      <c r="T163" s="109">
        <f t="shared" si="23"/>
        <v>6571500</v>
      </c>
      <c r="U163" s="103">
        <f t="shared" si="24"/>
        <v>1.9173704633645285</v>
      </c>
      <c r="V163" s="103">
        <f t="shared" si="25"/>
        <v>98.7219975</v>
      </c>
      <c r="W163" s="103">
        <f t="shared" si="26"/>
        <v>7.986825</v>
      </c>
      <c r="X163" s="103">
        <f t="shared" si="27"/>
        <v>1.35534</v>
      </c>
      <c r="Y163" s="103">
        <f t="shared" si="28"/>
        <v>108.1340325</v>
      </c>
      <c r="Z163" s="237">
        <f t="shared" si="29"/>
        <v>-0.06987000000000876</v>
      </c>
      <c r="AA163" s="78"/>
      <c r="AB163" s="77"/>
    </row>
    <row r="164" spans="1:28" s="58" customFormat="1" ht="14.25" customHeight="1">
      <c r="A164" s="193" t="s">
        <v>181</v>
      </c>
      <c r="B164" s="164">
        <v>401200</v>
      </c>
      <c r="C164" s="162">
        <v>0</v>
      </c>
      <c r="D164" s="170">
        <v>0</v>
      </c>
      <c r="E164" s="164">
        <v>0</v>
      </c>
      <c r="F164" s="112">
        <v>0</v>
      </c>
      <c r="G164" s="170">
        <v>0</v>
      </c>
      <c r="H164" s="164">
        <v>0</v>
      </c>
      <c r="I164" s="112">
        <v>0</v>
      </c>
      <c r="J164" s="170">
        <v>0</v>
      </c>
      <c r="K164" s="164">
        <v>401200</v>
      </c>
      <c r="L164" s="112">
        <v>0</v>
      </c>
      <c r="M164" s="127">
        <v>0</v>
      </c>
      <c r="N164" s="112">
        <v>385050</v>
      </c>
      <c r="O164" s="173">
        <f t="shared" si="20"/>
        <v>0.9597457627118644</v>
      </c>
      <c r="P164" s="108">
        <f>Volume!K164</f>
        <v>314.15</v>
      </c>
      <c r="Q164" s="69">
        <f>Volume!J164</f>
        <v>312.4</v>
      </c>
      <c r="R164" s="237">
        <f t="shared" si="21"/>
        <v>12.533487999999998</v>
      </c>
      <c r="S164" s="103">
        <f t="shared" si="22"/>
        <v>12.028961999999998</v>
      </c>
      <c r="T164" s="109">
        <f t="shared" si="23"/>
        <v>401200</v>
      </c>
      <c r="U164" s="103">
        <f t="shared" si="24"/>
        <v>0</v>
      </c>
      <c r="V164" s="103">
        <f t="shared" si="25"/>
        <v>12.533487999999998</v>
      </c>
      <c r="W164" s="103">
        <f t="shared" si="26"/>
        <v>0</v>
      </c>
      <c r="X164" s="103">
        <f t="shared" si="27"/>
        <v>0</v>
      </c>
      <c r="Y164" s="103">
        <f t="shared" si="28"/>
        <v>12.603697999999998</v>
      </c>
      <c r="Z164" s="237">
        <f t="shared" si="29"/>
        <v>-0.07020999999999944</v>
      </c>
      <c r="AA164" s="78"/>
      <c r="AB164" s="77"/>
    </row>
    <row r="165" spans="1:28" s="58" customFormat="1" ht="14.25" customHeight="1">
      <c r="A165" s="193" t="s">
        <v>150</v>
      </c>
      <c r="B165" s="164">
        <v>4055004</v>
      </c>
      <c r="C165" s="162">
        <v>58254</v>
      </c>
      <c r="D165" s="170">
        <v>0.01</v>
      </c>
      <c r="E165" s="164">
        <v>117822</v>
      </c>
      <c r="F165" s="112">
        <v>0</v>
      </c>
      <c r="G165" s="170">
        <v>0</v>
      </c>
      <c r="H165" s="164">
        <v>15768</v>
      </c>
      <c r="I165" s="112">
        <v>-876</v>
      </c>
      <c r="J165" s="170">
        <v>-0.05</v>
      </c>
      <c r="K165" s="164">
        <v>4188594</v>
      </c>
      <c r="L165" s="112">
        <v>57378</v>
      </c>
      <c r="M165" s="127">
        <v>0.01</v>
      </c>
      <c r="N165" s="112">
        <v>3923166</v>
      </c>
      <c r="O165" s="173">
        <f t="shared" si="20"/>
        <v>0.9366307644044756</v>
      </c>
      <c r="P165" s="108">
        <f>Volume!K165</f>
        <v>538.55</v>
      </c>
      <c r="Q165" s="69">
        <f>Volume!J165</f>
        <v>534.2</v>
      </c>
      <c r="R165" s="237">
        <f t="shared" si="21"/>
        <v>223.75469148000002</v>
      </c>
      <c r="S165" s="103">
        <f t="shared" si="22"/>
        <v>209.57552772000003</v>
      </c>
      <c r="T165" s="109">
        <f t="shared" si="23"/>
        <v>4131216</v>
      </c>
      <c r="U165" s="103">
        <f t="shared" si="24"/>
        <v>1.3888888888888888</v>
      </c>
      <c r="V165" s="103">
        <f t="shared" si="25"/>
        <v>216.61831368000003</v>
      </c>
      <c r="W165" s="103">
        <f t="shared" si="26"/>
        <v>6.294051240000001</v>
      </c>
      <c r="X165" s="103">
        <f t="shared" si="27"/>
        <v>0.8423265600000002</v>
      </c>
      <c r="Y165" s="103">
        <f t="shared" si="28"/>
        <v>222.48663767999997</v>
      </c>
      <c r="Z165" s="237">
        <f t="shared" si="29"/>
        <v>1.2680538000000467</v>
      </c>
      <c r="AA165" s="78"/>
      <c r="AB165" s="77"/>
    </row>
    <row r="166" spans="1:28" s="58" customFormat="1" ht="14.25" customHeight="1">
      <c r="A166" s="193" t="s">
        <v>435</v>
      </c>
      <c r="B166" s="164">
        <v>5562500</v>
      </c>
      <c r="C166" s="162">
        <v>213750</v>
      </c>
      <c r="D166" s="170">
        <v>0.04</v>
      </c>
      <c r="E166" s="164">
        <v>0</v>
      </c>
      <c r="F166" s="112">
        <v>0</v>
      </c>
      <c r="G166" s="170">
        <v>0</v>
      </c>
      <c r="H166" s="164">
        <v>0</v>
      </c>
      <c r="I166" s="112">
        <v>0</v>
      </c>
      <c r="J166" s="170">
        <v>0</v>
      </c>
      <c r="K166" s="164">
        <v>5562500</v>
      </c>
      <c r="L166" s="112">
        <v>213750</v>
      </c>
      <c r="M166" s="127">
        <v>0.04</v>
      </c>
      <c r="N166" s="112">
        <v>4861250</v>
      </c>
      <c r="O166" s="173">
        <f t="shared" si="20"/>
        <v>0.8739325842696629</v>
      </c>
      <c r="P166" s="108">
        <f>Volume!K166</f>
        <v>160.95</v>
      </c>
      <c r="Q166" s="69">
        <f>Volume!J166</f>
        <v>159.75</v>
      </c>
      <c r="R166" s="237">
        <f t="shared" si="21"/>
        <v>88.8609375</v>
      </c>
      <c r="S166" s="103">
        <f t="shared" si="22"/>
        <v>77.65846875</v>
      </c>
      <c r="T166" s="109">
        <f t="shared" si="23"/>
        <v>5348750</v>
      </c>
      <c r="U166" s="103">
        <f t="shared" si="24"/>
        <v>3.9962608086001405</v>
      </c>
      <c r="V166" s="103">
        <f t="shared" si="25"/>
        <v>88.8609375</v>
      </c>
      <c r="W166" s="103">
        <f t="shared" si="26"/>
        <v>0</v>
      </c>
      <c r="X166" s="103">
        <f t="shared" si="27"/>
        <v>0</v>
      </c>
      <c r="Y166" s="103">
        <f t="shared" si="28"/>
        <v>86.08813124999999</v>
      </c>
      <c r="Z166" s="237">
        <f t="shared" si="29"/>
        <v>2.7728062500000163</v>
      </c>
      <c r="AA166" s="78"/>
      <c r="AB166" s="77"/>
    </row>
    <row r="167" spans="1:28" s="58" customFormat="1" ht="14.25" customHeight="1">
      <c r="A167" s="193" t="s">
        <v>436</v>
      </c>
      <c r="B167" s="164">
        <v>1349250</v>
      </c>
      <c r="C167" s="162">
        <v>3150</v>
      </c>
      <c r="D167" s="170">
        <v>0</v>
      </c>
      <c r="E167" s="164">
        <v>4200</v>
      </c>
      <c r="F167" s="112">
        <v>0</v>
      </c>
      <c r="G167" s="170">
        <v>0</v>
      </c>
      <c r="H167" s="164">
        <v>0</v>
      </c>
      <c r="I167" s="112">
        <v>0</v>
      </c>
      <c r="J167" s="170">
        <v>0</v>
      </c>
      <c r="K167" s="164">
        <v>1353450</v>
      </c>
      <c r="L167" s="112">
        <v>3150</v>
      </c>
      <c r="M167" s="127">
        <v>0</v>
      </c>
      <c r="N167" s="112">
        <v>1227450</v>
      </c>
      <c r="O167" s="173">
        <f t="shared" si="20"/>
        <v>0.9069045771916214</v>
      </c>
      <c r="P167" s="108">
        <f>Volume!K167</f>
        <v>206.95</v>
      </c>
      <c r="Q167" s="69">
        <f>Volume!J167</f>
        <v>210.35</v>
      </c>
      <c r="R167" s="237">
        <f t="shared" si="21"/>
        <v>28.46982075</v>
      </c>
      <c r="S167" s="103">
        <f t="shared" si="22"/>
        <v>25.81941075</v>
      </c>
      <c r="T167" s="109">
        <f t="shared" si="23"/>
        <v>1350300</v>
      </c>
      <c r="U167" s="103">
        <f t="shared" si="24"/>
        <v>0.23328149300155523</v>
      </c>
      <c r="V167" s="103">
        <f t="shared" si="25"/>
        <v>28.38147375</v>
      </c>
      <c r="W167" s="103">
        <f t="shared" si="26"/>
        <v>0.088347</v>
      </c>
      <c r="X167" s="103">
        <f t="shared" si="27"/>
        <v>0</v>
      </c>
      <c r="Y167" s="103">
        <f t="shared" si="28"/>
        <v>27.9444585</v>
      </c>
      <c r="Z167" s="237">
        <f t="shared" si="29"/>
        <v>0.5253622500000006</v>
      </c>
      <c r="AA167" s="78"/>
      <c r="AB167" s="77"/>
    </row>
    <row r="168" spans="1:28" s="58" customFormat="1" ht="14.25" customHeight="1">
      <c r="A168" s="193" t="s">
        <v>151</v>
      </c>
      <c r="B168" s="164">
        <v>1546200</v>
      </c>
      <c r="C168" s="162">
        <v>30825</v>
      </c>
      <c r="D168" s="170">
        <v>0.02</v>
      </c>
      <c r="E168" s="164">
        <v>0</v>
      </c>
      <c r="F168" s="112">
        <v>0</v>
      </c>
      <c r="G168" s="170">
        <v>0</v>
      </c>
      <c r="H168" s="164">
        <v>0</v>
      </c>
      <c r="I168" s="112">
        <v>0</v>
      </c>
      <c r="J168" s="170">
        <v>0</v>
      </c>
      <c r="K168" s="164">
        <v>1546200</v>
      </c>
      <c r="L168" s="112">
        <v>30825</v>
      </c>
      <c r="M168" s="127">
        <v>0.02</v>
      </c>
      <c r="N168" s="112">
        <v>1384875</v>
      </c>
      <c r="O168" s="173">
        <f t="shared" si="20"/>
        <v>0.895663562281723</v>
      </c>
      <c r="P168" s="108">
        <f>Volume!K168</f>
        <v>1087.5</v>
      </c>
      <c r="Q168" s="69">
        <f>Volume!J168</f>
        <v>1066.25</v>
      </c>
      <c r="R168" s="237">
        <f t="shared" si="21"/>
        <v>164.863575</v>
      </c>
      <c r="S168" s="103">
        <f t="shared" si="22"/>
        <v>147.662296875</v>
      </c>
      <c r="T168" s="109">
        <f t="shared" si="23"/>
        <v>1515375</v>
      </c>
      <c r="U168" s="103">
        <f t="shared" si="24"/>
        <v>2.034149962880475</v>
      </c>
      <c r="V168" s="103">
        <f t="shared" si="25"/>
        <v>164.863575</v>
      </c>
      <c r="W168" s="103">
        <f t="shared" si="26"/>
        <v>0</v>
      </c>
      <c r="X168" s="103">
        <f t="shared" si="27"/>
        <v>0</v>
      </c>
      <c r="Y168" s="103">
        <f t="shared" si="28"/>
        <v>164.79703125</v>
      </c>
      <c r="Z168" s="237">
        <f t="shared" si="29"/>
        <v>0.0665437499999939</v>
      </c>
      <c r="AA168" s="78"/>
      <c r="AB168" s="77"/>
    </row>
    <row r="169" spans="1:28" s="58" customFormat="1" ht="14.25" customHeight="1">
      <c r="A169" s="193" t="s">
        <v>214</v>
      </c>
      <c r="B169" s="164">
        <v>416625</v>
      </c>
      <c r="C169" s="162">
        <v>-80750</v>
      </c>
      <c r="D169" s="170">
        <v>-0.16</v>
      </c>
      <c r="E169" s="164">
        <v>0</v>
      </c>
      <c r="F169" s="112">
        <v>0</v>
      </c>
      <c r="G169" s="170">
        <v>0</v>
      </c>
      <c r="H169" s="164">
        <v>0</v>
      </c>
      <c r="I169" s="112">
        <v>0</v>
      </c>
      <c r="J169" s="170">
        <v>0</v>
      </c>
      <c r="K169" s="164">
        <v>416625</v>
      </c>
      <c r="L169" s="112">
        <v>-80750</v>
      </c>
      <c r="M169" s="127">
        <v>-0.16</v>
      </c>
      <c r="N169" s="112">
        <v>377375</v>
      </c>
      <c r="O169" s="173">
        <f t="shared" si="20"/>
        <v>0.9057905790579058</v>
      </c>
      <c r="P169" s="108">
        <f>Volume!K169</f>
        <v>1361.7</v>
      </c>
      <c r="Q169" s="69">
        <f>Volume!J169</f>
        <v>1412.3</v>
      </c>
      <c r="R169" s="237">
        <f t="shared" si="21"/>
        <v>58.83994875</v>
      </c>
      <c r="S169" s="103">
        <f t="shared" si="22"/>
        <v>53.29667125</v>
      </c>
      <c r="T169" s="109">
        <f t="shared" si="23"/>
        <v>497375</v>
      </c>
      <c r="U169" s="103">
        <f t="shared" si="24"/>
        <v>-16.23523498366424</v>
      </c>
      <c r="V169" s="103">
        <f t="shared" si="25"/>
        <v>58.83994875</v>
      </c>
      <c r="W169" s="103">
        <f t="shared" si="26"/>
        <v>0</v>
      </c>
      <c r="X169" s="103">
        <f t="shared" si="27"/>
        <v>0</v>
      </c>
      <c r="Y169" s="103">
        <f t="shared" si="28"/>
        <v>67.72755375</v>
      </c>
      <c r="Z169" s="237">
        <f t="shared" si="29"/>
        <v>-8.887605</v>
      </c>
      <c r="AA169" s="78"/>
      <c r="AB169" s="77"/>
    </row>
    <row r="170" spans="1:28" s="58" customFormat="1" ht="14.25" customHeight="1">
      <c r="A170" s="193" t="s">
        <v>229</v>
      </c>
      <c r="B170" s="164">
        <v>1668800</v>
      </c>
      <c r="C170" s="162">
        <v>-58200</v>
      </c>
      <c r="D170" s="170">
        <v>-0.03</v>
      </c>
      <c r="E170" s="164">
        <v>11200</v>
      </c>
      <c r="F170" s="112">
        <v>-400</v>
      </c>
      <c r="G170" s="170">
        <v>-0.03</v>
      </c>
      <c r="H170" s="164">
        <v>800</v>
      </c>
      <c r="I170" s="112">
        <v>0</v>
      </c>
      <c r="J170" s="170">
        <v>0</v>
      </c>
      <c r="K170" s="164">
        <v>1680800</v>
      </c>
      <c r="L170" s="112">
        <v>-58600</v>
      </c>
      <c r="M170" s="127">
        <v>-0.03</v>
      </c>
      <c r="N170" s="112">
        <v>1608600</v>
      </c>
      <c r="O170" s="173">
        <f t="shared" si="20"/>
        <v>0.9570442646358877</v>
      </c>
      <c r="P170" s="108">
        <f>Volume!K170</f>
        <v>1154.75</v>
      </c>
      <c r="Q170" s="69">
        <f>Volume!J170</f>
        <v>1154.05</v>
      </c>
      <c r="R170" s="237">
        <f t="shared" si="21"/>
        <v>193.972724</v>
      </c>
      <c r="S170" s="103">
        <f t="shared" si="22"/>
        <v>185.640483</v>
      </c>
      <c r="T170" s="109">
        <f t="shared" si="23"/>
        <v>1739400</v>
      </c>
      <c r="U170" s="103">
        <f t="shared" si="24"/>
        <v>-3.3689778084396917</v>
      </c>
      <c r="V170" s="103">
        <f t="shared" si="25"/>
        <v>192.587864</v>
      </c>
      <c r="W170" s="103">
        <f t="shared" si="26"/>
        <v>1.292536</v>
      </c>
      <c r="X170" s="103">
        <f t="shared" si="27"/>
        <v>0.092324</v>
      </c>
      <c r="Y170" s="103">
        <f t="shared" si="28"/>
        <v>200.857215</v>
      </c>
      <c r="Z170" s="237">
        <f t="shared" si="29"/>
        <v>-6.884490999999997</v>
      </c>
      <c r="AA170" s="78"/>
      <c r="AB170" s="77"/>
    </row>
    <row r="171" spans="1:28" s="58" customFormat="1" ht="14.25" customHeight="1">
      <c r="A171" s="193" t="s">
        <v>91</v>
      </c>
      <c r="B171" s="164">
        <v>7235200</v>
      </c>
      <c r="C171" s="162">
        <v>-49400</v>
      </c>
      <c r="D171" s="170">
        <v>-0.01</v>
      </c>
      <c r="E171" s="164">
        <v>1900000</v>
      </c>
      <c r="F171" s="112">
        <v>106400</v>
      </c>
      <c r="G171" s="170">
        <v>0.06</v>
      </c>
      <c r="H171" s="164">
        <v>315400</v>
      </c>
      <c r="I171" s="112">
        <v>-7600</v>
      </c>
      <c r="J171" s="170">
        <v>-0.02</v>
      </c>
      <c r="K171" s="164">
        <v>9450600</v>
      </c>
      <c r="L171" s="112">
        <v>49400</v>
      </c>
      <c r="M171" s="127">
        <v>0.01</v>
      </c>
      <c r="N171" s="112">
        <v>7531600</v>
      </c>
      <c r="O171" s="173">
        <f t="shared" si="20"/>
        <v>0.7969441093687173</v>
      </c>
      <c r="P171" s="108">
        <f>Volume!K171</f>
        <v>81.15</v>
      </c>
      <c r="Q171" s="69">
        <f>Volume!J171</f>
        <v>78.55</v>
      </c>
      <c r="R171" s="237">
        <f t="shared" si="21"/>
        <v>74.234463</v>
      </c>
      <c r="S171" s="103">
        <f t="shared" si="22"/>
        <v>59.160718</v>
      </c>
      <c r="T171" s="109">
        <f t="shared" si="23"/>
        <v>9401200</v>
      </c>
      <c r="U171" s="103">
        <f t="shared" si="24"/>
        <v>0.5254648342764754</v>
      </c>
      <c r="V171" s="103">
        <f t="shared" si="25"/>
        <v>56.832496</v>
      </c>
      <c r="W171" s="103">
        <f t="shared" si="26"/>
        <v>14.9245</v>
      </c>
      <c r="X171" s="103">
        <f t="shared" si="27"/>
        <v>2.477467</v>
      </c>
      <c r="Y171" s="103">
        <f t="shared" si="28"/>
        <v>76.290738</v>
      </c>
      <c r="Z171" s="237">
        <f t="shared" si="29"/>
        <v>-2.0562749999999994</v>
      </c>
      <c r="AA171" s="78"/>
      <c r="AB171" s="77"/>
    </row>
    <row r="172" spans="1:28" s="58" customFormat="1" ht="14.25" customHeight="1">
      <c r="A172" s="193" t="s">
        <v>152</v>
      </c>
      <c r="B172" s="164">
        <v>2509650</v>
      </c>
      <c r="C172" s="162">
        <v>51300</v>
      </c>
      <c r="D172" s="170">
        <v>0.02</v>
      </c>
      <c r="E172" s="164">
        <v>160650</v>
      </c>
      <c r="F172" s="112">
        <v>-64800</v>
      </c>
      <c r="G172" s="170">
        <v>-0.29</v>
      </c>
      <c r="H172" s="164">
        <v>36450</v>
      </c>
      <c r="I172" s="112">
        <v>0</v>
      </c>
      <c r="J172" s="170">
        <v>0</v>
      </c>
      <c r="K172" s="164">
        <v>2706750</v>
      </c>
      <c r="L172" s="112">
        <v>-13500</v>
      </c>
      <c r="M172" s="127">
        <v>0</v>
      </c>
      <c r="N172" s="112">
        <v>2218050</v>
      </c>
      <c r="O172" s="173">
        <f t="shared" si="20"/>
        <v>0.8194513715710723</v>
      </c>
      <c r="P172" s="108">
        <f>Volume!K172</f>
        <v>257.7</v>
      </c>
      <c r="Q172" s="69">
        <f>Volume!J172</f>
        <v>255.75</v>
      </c>
      <c r="R172" s="237">
        <f t="shared" si="21"/>
        <v>69.22513125</v>
      </c>
      <c r="S172" s="103">
        <f t="shared" si="22"/>
        <v>56.72662875</v>
      </c>
      <c r="T172" s="109">
        <f t="shared" si="23"/>
        <v>2720250</v>
      </c>
      <c r="U172" s="103">
        <f t="shared" si="24"/>
        <v>-0.49627791563275436</v>
      </c>
      <c r="V172" s="103">
        <f t="shared" si="25"/>
        <v>64.18429875</v>
      </c>
      <c r="W172" s="103">
        <f t="shared" si="26"/>
        <v>4.10862375</v>
      </c>
      <c r="X172" s="103">
        <f t="shared" si="27"/>
        <v>0.93220875</v>
      </c>
      <c r="Y172" s="103">
        <f t="shared" si="28"/>
        <v>70.1008425</v>
      </c>
      <c r="Z172" s="237">
        <f t="shared" si="29"/>
        <v>-0.8757112499999948</v>
      </c>
      <c r="AA172" s="78"/>
      <c r="AB172" s="77"/>
    </row>
    <row r="173" spans="1:28" s="58" customFormat="1" ht="14.25" customHeight="1">
      <c r="A173" s="193" t="s">
        <v>208</v>
      </c>
      <c r="B173" s="164">
        <v>6594884</v>
      </c>
      <c r="C173" s="162">
        <v>-252556</v>
      </c>
      <c r="D173" s="170">
        <v>-0.04</v>
      </c>
      <c r="E173" s="164">
        <v>369564</v>
      </c>
      <c r="F173" s="112">
        <v>36256</v>
      </c>
      <c r="G173" s="170">
        <v>0.11</v>
      </c>
      <c r="H173" s="164">
        <v>57268</v>
      </c>
      <c r="I173" s="112">
        <v>0</v>
      </c>
      <c r="J173" s="170">
        <v>0</v>
      </c>
      <c r="K173" s="164">
        <v>7021716</v>
      </c>
      <c r="L173" s="112">
        <v>-216300</v>
      </c>
      <c r="M173" s="127">
        <v>-0.03</v>
      </c>
      <c r="N173" s="112">
        <v>4621816</v>
      </c>
      <c r="O173" s="173">
        <f t="shared" si="20"/>
        <v>0.6582174499794637</v>
      </c>
      <c r="P173" s="108">
        <f>Volume!K173</f>
        <v>708</v>
      </c>
      <c r="Q173" s="69">
        <f>Volume!J173</f>
        <v>712.7</v>
      </c>
      <c r="R173" s="237">
        <f t="shared" si="21"/>
        <v>500.4376993200001</v>
      </c>
      <c r="S173" s="103">
        <f t="shared" si="22"/>
        <v>329.39682632</v>
      </c>
      <c r="T173" s="109">
        <f t="shared" si="23"/>
        <v>7238016</v>
      </c>
      <c r="U173" s="103">
        <f t="shared" si="24"/>
        <v>-2.988387978142076</v>
      </c>
      <c r="V173" s="103">
        <f t="shared" si="25"/>
        <v>470.01738268</v>
      </c>
      <c r="W173" s="103">
        <f t="shared" si="26"/>
        <v>26.338826280000003</v>
      </c>
      <c r="X173" s="103">
        <f t="shared" si="27"/>
        <v>4.08149036</v>
      </c>
      <c r="Y173" s="103">
        <f t="shared" si="28"/>
        <v>512.4515328</v>
      </c>
      <c r="Z173" s="237">
        <f t="shared" si="29"/>
        <v>-12.013833479999903</v>
      </c>
      <c r="AA173" s="78"/>
      <c r="AB173" s="77"/>
    </row>
    <row r="174" spans="1:28" s="58" customFormat="1" ht="14.25" customHeight="1">
      <c r="A174" s="193" t="s">
        <v>230</v>
      </c>
      <c r="B174" s="164">
        <v>1224400</v>
      </c>
      <c r="C174" s="162">
        <v>-1200</v>
      </c>
      <c r="D174" s="170">
        <v>0</v>
      </c>
      <c r="E174" s="164">
        <v>9200</v>
      </c>
      <c r="F174" s="112">
        <v>0</v>
      </c>
      <c r="G174" s="170">
        <v>0</v>
      </c>
      <c r="H174" s="164">
        <v>0</v>
      </c>
      <c r="I174" s="112">
        <v>0</v>
      </c>
      <c r="J174" s="170">
        <v>0</v>
      </c>
      <c r="K174" s="164">
        <v>1233600</v>
      </c>
      <c r="L174" s="112">
        <v>-1200</v>
      </c>
      <c r="M174" s="127">
        <v>0</v>
      </c>
      <c r="N174" s="112">
        <v>1042000</v>
      </c>
      <c r="O174" s="173">
        <f t="shared" si="20"/>
        <v>0.8446822308690013</v>
      </c>
      <c r="P174" s="108">
        <f>Volume!K174</f>
        <v>608.45</v>
      </c>
      <c r="Q174" s="69">
        <f>Volume!J174</f>
        <v>602.5</v>
      </c>
      <c r="R174" s="237">
        <f t="shared" si="21"/>
        <v>74.3244</v>
      </c>
      <c r="S174" s="103">
        <f t="shared" si="22"/>
        <v>62.7805</v>
      </c>
      <c r="T174" s="109">
        <f t="shared" si="23"/>
        <v>1234800</v>
      </c>
      <c r="U174" s="103">
        <f t="shared" si="24"/>
        <v>-0.09718172983479105</v>
      </c>
      <c r="V174" s="103">
        <f t="shared" si="25"/>
        <v>73.7701</v>
      </c>
      <c r="W174" s="103">
        <f t="shared" si="26"/>
        <v>0.5543</v>
      </c>
      <c r="X174" s="103">
        <f t="shared" si="27"/>
        <v>0</v>
      </c>
      <c r="Y174" s="103">
        <f t="shared" si="28"/>
        <v>75.131406</v>
      </c>
      <c r="Z174" s="237">
        <f t="shared" si="29"/>
        <v>-0.8070060000000012</v>
      </c>
      <c r="AA174" s="78"/>
      <c r="AB174" s="77"/>
    </row>
    <row r="175" spans="1:28" s="58" customFormat="1" ht="14.25" customHeight="1">
      <c r="A175" s="193" t="s">
        <v>185</v>
      </c>
      <c r="B175" s="164">
        <v>10086525</v>
      </c>
      <c r="C175" s="162">
        <v>58725</v>
      </c>
      <c r="D175" s="170">
        <v>0.01</v>
      </c>
      <c r="E175" s="164">
        <v>3445875</v>
      </c>
      <c r="F175" s="112">
        <v>33075</v>
      </c>
      <c r="G175" s="170">
        <v>0.01</v>
      </c>
      <c r="H175" s="164">
        <v>2333475</v>
      </c>
      <c r="I175" s="112">
        <v>675</v>
      </c>
      <c r="J175" s="170">
        <v>0</v>
      </c>
      <c r="K175" s="164">
        <v>15865875</v>
      </c>
      <c r="L175" s="112">
        <v>92475</v>
      </c>
      <c r="M175" s="127">
        <v>0.01</v>
      </c>
      <c r="N175" s="112">
        <v>14124375</v>
      </c>
      <c r="O175" s="173">
        <f t="shared" si="20"/>
        <v>0.8902361199744735</v>
      </c>
      <c r="P175" s="108">
        <f>Volume!K175</f>
        <v>659.65</v>
      </c>
      <c r="Q175" s="69">
        <f>Volume!J175</f>
        <v>631.7</v>
      </c>
      <c r="R175" s="237">
        <f t="shared" si="21"/>
        <v>1002.24732375</v>
      </c>
      <c r="S175" s="103">
        <f t="shared" si="22"/>
        <v>892.23676875</v>
      </c>
      <c r="T175" s="109">
        <f t="shared" si="23"/>
        <v>15773400</v>
      </c>
      <c r="U175" s="103">
        <f t="shared" si="24"/>
        <v>0.5862718247175625</v>
      </c>
      <c r="V175" s="103">
        <f t="shared" si="25"/>
        <v>637.16578425</v>
      </c>
      <c r="W175" s="103">
        <f t="shared" si="26"/>
        <v>217.67592375</v>
      </c>
      <c r="X175" s="103">
        <f t="shared" si="27"/>
        <v>147.40561575</v>
      </c>
      <c r="Y175" s="103">
        <f t="shared" si="28"/>
        <v>1040.492331</v>
      </c>
      <c r="Z175" s="237">
        <f t="shared" si="29"/>
        <v>-38.24500724999996</v>
      </c>
      <c r="AA175" s="78"/>
      <c r="AB175" s="77"/>
    </row>
    <row r="176" spans="1:28" s="58" customFormat="1" ht="14.25" customHeight="1">
      <c r="A176" s="193" t="s">
        <v>206</v>
      </c>
      <c r="B176" s="164">
        <v>2092750</v>
      </c>
      <c r="C176" s="162">
        <v>23100</v>
      </c>
      <c r="D176" s="170">
        <v>0.01</v>
      </c>
      <c r="E176" s="164">
        <v>25300</v>
      </c>
      <c r="F176" s="112">
        <v>0</v>
      </c>
      <c r="G176" s="170">
        <v>0</v>
      </c>
      <c r="H176" s="164">
        <v>550</v>
      </c>
      <c r="I176" s="112">
        <v>0</v>
      </c>
      <c r="J176" s="170">
        <v>0</v>
      </c>
      <c r="K176" s="164">
        <v>2118600</v>
      </c>
      <c r="L176" s="112">
        <v>23100</v>
      </c>
      <c r="M176" s="127">
        <v>0.01</v>
      </c>
      <c r="N176" s="112">
        <v>1649450</v>
      </c>
      <c r="O176" s="173">
        <f t="shared" si="20"/>
        <v>0.7785565939771547</v>
      </c>
      <c r="P176" s="108">
        <f>Volume!K176</f>
        <v>874.85</v>
      </c>
      <c r="Q176" s="69">
        <f>Volume!J176</f>
        <v>882.5</v>
      </c>
      <c r="R176" s="237">
        <f t="shared" si="21"/>
        <v>186.96645</v>
      </c>
      <c r="S176" s="103">
        <f t="shared" si="22"/>
        <v>145.5639625</v>
      </c>
      <c r="T176" s="109">
        <f t="shared" si="23"/>
        <v>2095500</v>
      </c>
      <c r="U176" s="103">
        <f t="shared" si="24"/>
        <v>1.1023622047244095</v>
      </c>
      <c r="V176" s="103">
        <f t="shared" si="25"/>
        <v>184.6851875</v>
      </c>
      <c r="W176" s="103">
        <f t="shared" si="26"/>
        <v>2.232725</v>
      </c>
      <c r="X176" s="103">
        <f t="shared" si="27"/>
        <v>0.0485375</v>
      </c>
      <c r="Y176" s="103">
        <f t="shared" si="28"/>
        <v>183.3248175</v>
      </c>
      <c r="Z176" s="237">
        <f t="shared" si="29"/>
        <v>3.6416325000000143</v>
      </c>
      <c r="AA176" s="78"/>
      <c r="AB176" s="77"/>
    </row>
    <row r="177" spans="1:28" s="58" customFormat="1" ht="14.25" customHeight="1">
      <c r="A177" s="193" t="s">
        <v>118</v>
      </c>
      <c r="B177" s="164">
        <v>3902000</v>
      </c>
      <c r="C177" s="162">
        <v>349750</v>
      </c>
      <c r="D177" s="170">
        <v>0.1</v>
      </c>
      <c r="E177" s="164">
        <v>331500</v>
      </c>
      <c r="F177" s="112">
        <v>7750</v>
      </c>
      <c r="G177" s="170">
        <v>0.02</v>
      </c>
      <c r="H177" s="164">
        <v>55750</v>
      </c>
      <c r="I177" s="112">
        <v>-750</v>
      </c>
      <c r="J177" s="170">
        <v>-0.01</v>
      </c>
      <c r="K177" s="164">
        <v>4289250</v>
      </c>
      <c r="L177" s="112">
        <v>356750</v>
      </c>
      <c r="M177" s="127">
        <v>0.09</v>
      </c>
      <c r="N177" s="112">
        <v>3633250</v>
      </c>
      <c r="O177" s="173">
        <f t="shared" si="20"/>
        <v>0.8470595092382118</v>
      </c>
      <c r="P177" s="108">
        <f>Volume!K177</f>
        <v>1233.4</v>
      </c>
      <c r="Q177" s="69">
        <f>Volume!J177</f>
        <v>1224.75</v>
      </c>
      <c r="R177" s="237">
        <f t="shared" si="21"/>
        <v>525.32589375</v>
      </c>
      <c r="S177" s="103">
        <f t="shared" si="22"/>
        <v>444.98229375</v>
      </c>
      <c r="T177" s="109">
        <f t="shared" si="23"/>
        <v>3932500</v>
      </c>
      <c r="U177" s="103">
        <f t="shared" si="24"/>
        <v>9.071837253655435</v>
      </c>
      <c r="V177" s="103">
        <f t="shared" si="25"/>
        <v>477.89745</v>
      </c>
      <c r="W177" s="103">
        <f t="shared" si="26"/>
        <v>40.6004625</v>
      </c>
      <c r="X177" s="103">
        <f t="shared" si="27"/>
        <v>6.82798125</v>
      </c>
      <c r="Y177" s="103">
        <f t="shared" si="28"/>
        <v>485.03455</v>
      </c>
      <c r="Z177" s="237">
        <f t="shared" si="29"/>
        <v>40.29134374999995</v>
      </c>
      <c r="AA177" s="78"/>
      <c r="AB177" s="77"/>
    </row>
    <row r="178" spans="1:28" s="58" customFormat="1" ht="14.25" customHeight="1">
      <c r="A178" s="193" t="s">
        <v>231</v>
      </c>
      <c r="B178" s="164">
        <v>1045656</v>
      </c>
      <c r="C178" s="162">
        <v>52118</v>
      </c>
      <c r="D178" s="170">
        <v>0.05</v>
      </c>
      <c r="E178" s="164">
        <v>4326</v>
      </c>
      <c r="F178" s="112">
        <v>0</v>
      </c>
      <c r="G178" s="170">
        <v>0</v>
      </c>
      <c r="H178" s="164">
        <v>0</v>
      </c>
      <c r="I178" s="112">
        <v>0</v>
      </c>
      <c r="J178" s="170">
        <v>0</v>
      </c>
      <c r="K178" s="164">
        <v>1049982</v>
      </c>
      <c r="L178" s="112">
        <v>52118</v>
      </c>
      <c r="M178" s="127">
        <v>0.05</v>
      </c>
      <c r="N178" s="112">
        <v>987358</v>
      </c>
      <c r="O178" s="173">
        <f t="shared" si="20"/>
        <v>0.9403570727879145</v>
      </c>
      <c r="P178" s="108">
        <f>Volume!K178</f>
        <v>1100.1</v>
      </c>
      <c r="Q178" s="69">
        <f>Volume!J178</f>
        <v>1067.55</v>
      </c>
      <c r="R178" s="237">
        <f t="shared" si="21"/>
        <v>112.09082840999999</v>
      </c>
      <c r="S178" s="103">
        <f t="shared" si="22"/>
        <v>105.40540329</v>
      </c>
      <c r="T178" s="109">
        <f t="shared" si="23"/>
        <v>997864</v>
      </c>
      <c r="U178" s="103">
        <f t="shared" si="24"/>
        <v>5.2229562345169285</v>
      </c>
      <c r="V178" s="103">
        <f t="shared" si="25"/>
        <v>111.62900628</v>
      </c>
      <c r="W178" s="103">
        <f t="shared" si="26"/>
        <v>0.46182213</v>
      </c>
      <c r="X178" s="103">
        <f t="shared" si="27"/>
        <v>0</v>
      </c>
      <c r="Y178" s="103">
        <f t="shared" si="28"/>
        <v>109.77501863999998</v>
      </c>
      <c r="Z178" s="237">
        <f t="shared" si="29"/>
        <v>2.3158097700000013</v>
      </c>
      <c r="AA178" s="78"/>
      <c r="AB178" s="77"/>
    </row>
    <row r="179" spans="1:28" s="58" customFormat="1" ht="14.25" customHeight="1">
      <c r="A179" s="193" t="s">
        <v>300</v>
      </c>
      <c r="B179" s="164">
        <v>2379300</v>
      </c>
      <c r="C179" s="162">
        <v>107800</v>
      </c>
      <c r="D179" s="170">
        <v>0.05</v>
      </c>
      <c r="E179" s="164">
        <v>92400</v>
      </c>
      <c r="F179" s="112">
        <v>-7700</v>
      </c>
      <c r="G179" s="170">
        <v>-0.08</v>
      </c>
      <c r="H179" s="164">
        <v>7700</v>
      </c>
      <c r="I179" s="112">
        <v>0</v>
      </c>
      <c r="J179" s="170">
        <v>0</v>
      </c>
      <c r="K179" s="164">
        <v>2479400</v>
      </c>
      <c r="L179" s="112">
        <v>100100</v>
      </c>
      <c r="M179" s="127">
        <v>0.04</v>
      </c>
      <c r="N179" s="112">
        <v>2294600</v>
      </c>
      <c r="O179" s="173">
        <f t="shared" si="20"/>
        <v>0.9254658385093167</v>
      </c>
      <c r="P179" s="108">
        <f>Volume!K179</f>
        <v>54.75</v>
      </c>
      <c r="Q179" s="69">
        <f>Volume!J179</f>
        <v>54.7</v>
      </c>
      <c r="R179" s="237">
        <f t="shared" si="21"/>
        <v>13.562318</v>
      </c>
      <c r="S179" s="103">
        <f t="shared" si="22"/>
        <v>12.551462</v>
      </c>
      <c r="T179" s="109">
        <f t="shared" si="23"/>
        <v>2379300</v>
      </c>
      <c r="U179" s="103">
        <f t="shared" si="24"/>
        <v>4.207119741100324</v>
      </c>
      <c r="V179" s="103">
        <f t="shared" si="25"/>
        <v>13.014771</v>
      </c>
      <c r="W179" s="103">
        <f t="shared" si="26"/>
        <v>0.505428</v>
      </c>
      <c r="X179" s="103">
        <f t="shared" si="27"/>
        <v>0.042119</v>
      </c>
      <c r="Y179" s="103">
        <f t="shared" si="28"/>
        <v>13.0266675</v>
      </c>
      <c r="Z179" s="237">
        <f t="shared" si="29"/>
        <v>0.5356504999999991</v>
      </c>
      <c r="AA179" s="78"/>
      <c r="AB179" s="77"/>
    </row>
    <row r="180" spans="1:28" s="58" customFormat="1" ht="14.25" customHeight="1">
      <c r="A180" s="193" t="s">
        <v>301</v>
      </c>
      <c r="B180" s="164">
        <v>68426600</v>
      </c>
      <c r="C180" s="162">
        <v>-334400</v>
      </c>
      <c r="D180" s="170">
        <v>0</v>
      </c>
      <c r="E180" s="164">
        <v>24285800</v>
      </c>
      <c r="F180" s="112">
        <v>229900</v>
      </c>
      <c r="G180" s="170">
        <v>0.01</v>
      </c>
      <c r="H180" s="164">
        <v>5120500</v>
      </c>
      <c r="I180" s="112">
        <v>73150</v>
      </c>
      <c r="J180" s="170">
        <v>0.01</v>
      </c>
      <c r="K180" s="164">
        <v>97832900</v>
      </c>
      <c r="L180" s="112">
        <v>-31350</v>
      </c>
      <c r="M180" s="127">
        <v>0</v>
      </c>
      <c r="N180" s="112">
        <v>85616850</v>
      </c>
      <c r="O180" s="173">
        <f t="shared" si="20"/>
        <v>0.8751335184789575</v>
      </c>
      <c r="P180" s="108">
        <f>Volume!K180</f>
        <v>28.2</v>
      </c>
      <c r="Q180" s="69">
        <f>Volume!J180</f>
        <v>28.1</v>
      </c>
      <c r="R180" s="237">
        <f t="shared" si="21"/>
        <v>274.910449</v>
      </c>
      <c r="S180" s="103">
        <f t="shared" si="22"/>
        <v>240.5833485</v>
      </c>
      <c r="T180" s="109">
        <f t="shared" si="23"/>
        <v>97864250</v>
      </c>
      <c r="U180" s="103">
        <f t="shared" si="24"/>
        <v>-0.03203416978109984</v>
      </c>
      <c r="V180" s="103">
        <f t="shared" si="25"/>
        <v>192.278746</v>
      </c>
      <c r="W180" s="103">
        <f t="shared" si="26"/>
        <v>68.243098</v>
      </c>
      <c r="X180" s="103">
        <f t="shared" si="27"/>
        <v>14.388605</v>
      </c>
      <c r="Y180" s="103">
        <f t="shared" si="28"/>
        <v>275.977185</v>
      </c>
      <c r="Z180" s="237">
        <f t="shared" si="29"/>
        <v>-1.0667359999999917</v>
      </c>
      <c r="AA180" s="78"/>
      <c r="AB180" s="77"/>
    </row>
    <row r="181" spans="1:28" s="58" customFormat="1" ht="14.25" customHeight="1">
      <c r="A181" s="193" t="s">
        <v>173</v>
      </c>
      <c r="B181" s="164">
        <v>7363200</v>
      </c>
      <c r="C181" s="162">
        <v>-371700</v>
      </c>
      <c r="D181" s="170">
        <v>-0.05</v>
      </c>
      <c r="E181" s="164">
        <v>879100</v>
      </c>
      <c r="F181" s="112">
        <v>-8850</v>
      </c>
      <c r="G181" s="170">
        <v>-0.01</v>
      </c>
      <c r="H181" s="164">
        <v>67850</v>
      </c>
      <c r="I181" s="112">
        <v>2950</v>
      </c>
      <c r="J181" s="170">
        <v>0.05</v>
      </c>
      <c r="K181" s="164">
        <v>8310150</v>
      </c>
      <c r="L181" s="112">
        <v>-377600</v>
      </c>
      <c r="M181" s="127">
        <v>-0.04</v>
      </c>
      <c r="N181" s="112">
        <v>7124250</v>
      </c>
      <c r="O181" s="173">
        <f t="shared" si="20"/>
        <v>0.8572949946751863</v>
      </c>
      <c r="P181" s="108">
        <f>Volume!K181</f>
        <v>64.3</v>
      </c>
      <c r="Q181" s="69">
        <f>Volume!J181</f>
        <v>67.9</v>
      </c>
      <c r="R181" s="237">
        <f t="shared" si="21"/>
        <v>56.4259185</v>
      </c>
      <c r="S181" s="103">
        <f t="shared" si="22"/>
        <v>48.37365750000001</v>
      </c>
      <c r="T181" s="109">
        <f t="shared" si="23"/>
        <v>8687750</v>
      </c>
      <c r="U181" s="103">
        <f t="shared" si="24"/>
        <v>-4.34634974533107</v>
      </c>
      <c r="V181" s="103">
        <f t="shared" si="25"/>
        <v>49.996128000000006</v>
      </c>
      <c r="W181" s="103">
        <f t="shared" si="26"/>
        <v>5.969089</v>
      </c>
      <c r="X181" s="103">
        <f t="shared" si="27"/>
        <v>0.4607015</v>
      </c>
      <c r="Y181" s="103">
        <f t="shared" si="28"/>
        <v>55.8622325</v>
      </c>
      <c r="Z181" s="237">
        <f t="shared" si="29"/>
        <v>0.5636860000000041</v>
      </c>
      <c r="AA181" s="78"/>
      <c r="AB181" s="77"/>
    </row>
    <row r="182" spans="1:28" s="58" customFormat="1" ht="14.25" customHeight="1">
      <c r="A182" s="193" t="s">
        <v>302</v>
      </c>
      <c r="B182" s="164">
        <v>860800</v>
      </c>
      <c r="C182" s="162">
        <v>-13400</v>
      </c>
      <c r="D182" s="170">
        <v>-0.02</v>
      </c>
      <c r="E182" s="164">
        <v>0</v>
      </c>
      <c r="F182" s="112">
        <v>0</v>
      </c>
      <c r="G182" s="170">
        <v>0</v>
      </c>
      <c r="H182" s="164">
        <v>0</v>
      </c>
      <c r="I182" s="112">
        <v>0</v>
      </c>
      <c r="J182" s="170">
        <v>0</v>
      </c>
      <c r="K182" s="164">
        <v>860800</v>
      </c>
      <c r="L182" s="112">
        <v>-13400</v>
      </c>
      <c r="M182" s="127">
        <v>-0.02</v>
      </c>
      <c r="N182" s="112">
        <v>698000</v>
      </c>
      <c r="O182" s="173">
        <f t="shared" si="20"/>
        <v>0.8108736059479554</v>
      </c>
      <c r="P182" s="108">
        <f>Volume!K182</f>
        <v>809.5</v>
      </c>
      <c r="Q182" s="69">
        <f>Volume!J182</f>
        <v>810.2</v>
      </c>
      <c r="R182" s="237">
        <f t="shared" si="21"/>
        <v>69.742016</v>
      </c>
      <c r="S182" s="103">
        <f t="shared" si="22"/>
        <v>56.55196</v>
      </c>
      <c r="T182" s="109">
        <f t="shared" si="23"/>
        <v>874200</v>
      </c>
      <c r="U182" s="103">
        <f t="shared" si="24"/>
        <v>-1.532830016014642</v>
      </c>
      <c r="V182" s="103">
        <f t="shared" si="25"/>
        <v>69.742016</v>
      </c>
      <c r="W182" s="103">
        <f t="shared" si="26"/>
        <v>0</v>
      </c>
      <c r="X182" s="103">
        <f t="shared" si="27"/>
        <v>0</v>
      </c>
      <c r="Y182" s="103">
        <f t="shared" si="28"/>
        <v>70.76649</v>
      </c>
      <c r="Z182" s="237">
        <f t="shared" si="29"/>
        <v>-1.0244739999999979</v>
      </c>
      <c r="AA182" s="78"/>
      <c r="AB182" s="77"/>
    </row>
    <row r="183" spans="1:28" s="58" customFormat="1" ht="14.25" customHeight="1">
      <c r="A183" s="193" t="s">
        <v>82</v>
      </c>
      <c r="B183" s="164">
        <v>8637300</v>
      </c>
      <c r="C183" s="162">
        <v>14700</v>
      </c>
      <c r="D183" s="170">
        <v>0</v>
      </c>
      <c r="E183" s="164">
        <v>142800</v>
      </c>
      <c r="F183" s="112">
        <v>2100</v>
      </c>
      <c r="G183" s="170">
        <v>0.01</v>
      </c>
      <c r="H183" s="164">
        <v>23100</v>
      </c>
      <c r="I183" s="112">
        <v>0</v>
      </c>
      <c r="J183" s="170">
        <v>0</v>
      </c>
      <c r="K183" s="164">
        <v>8803200</v>
      </c>
      <c r="L183" s="112">
        <v>16800</v>
      </c>
      <c r="M183" s="127">
        <v>0</v>
      </c>
      <c r="N183" s="112">
        <v>8259300</v>
      </c>
      <c r="O183" s="173">
        <f t="shared" si="20"/>
        <v>0.9382156488549618</v>
      </c>
      <c r="P183" s="108">
        <f>Volume!K183</f>
        <v>123.5</v>
      </c>
      <c r="Q183" s="69">
        <f>Volume!J183</f>
        <v>119.8</v>
      </c>
      <c r="R183" s="237">
        <f t="shared" si="21"/>
        <v>105.462336</v>
      </c>
      <c r="S183" s="103">
        <f t="shared" si="22"/>
        <v>98.946414</v>
      </c>
      <c r="T183" s="109">
        <f t="shared" si="23"/>
        <v>8786400</v>
      </c>
      <c r="U183" s="103">
        <f t="shared" si="24"/>
        <v>0.19120458891013384</v>
      </c>
      <c r="V183" s="103">
        <f t="shared" si="25"/>
        <v>103.474854</v>
      </c>
      <c r="W183" s="103">
        <f t="shared" si="26"/>
        <v>1.710744</v>
      </c>
      <c r="X183" s="103">
        <f t="shared" si="27"/>
        <v>0.276738</v>
      </c>
      <c r="Y183" s="103">
        <f t="shared" si="28"/>
        <v>108.51204</v>
      </c>
      <c r="Z183" s="237">
        <f t="shared" si="29"/>
        <v>-3.0497040000000055</v>
      </c>
      <c r="AA183" s="78"/>
      <c r="AB183" s="77"/>
    </row>
    <row r="184" spans="1:28" s="58" customFormat="1" ht="14.25" customHeight="1">
      <c r="A184" s="193" t="s">
        <v>437</v>
      </c>
      <c r="B184" s="164">
        <v>828800</v>
      </c>
      <c r="C184" s="162">
        <v>158900</v>
      </c>
      <c r="D184" s="170">
        <v>0.24</v>
      </c>
      <c r="E184" s="164">
        <v>5600</v>
      </c>
      <c r="F184" s="112">
        <v>1400</v>
      </c>
      <c r="G184" s="170">
        <v>0.33</v>
      </c>
      <c r="H184" s="164">
        <v>0</v>
      </c>
      <c r="I184" s="112">
        <v>0</v>
      </c>
      <c r="J184" s="170">
        <v>0</v>
      </c>
      <c r="K184" s="164">
        <v>834400</v>
      </c>
      <c r="L184" s="112">
        <v>160300</v>
      </c>
      <c r="M184" s="127">
        <v>0.24</v>
      </c>
      <c r="N184" s="112">
        <v>797300</v>
      </c>
      <c r="O184" s="173">
        <f t="shared" si="20"/>
        <v>0.9555369127516778</v>
      </c>
      <c r="P184" s="108">
        <f>Volume!K184</f>
        <v>288.9</v>
      </c>
      <c r="Q184" s="69">
        <f>Volume!J184</f>
        <v>291.55</v>
      </c>
      <c r="R184" s="237">
        <f t="shared" si="21"/>
        <v>24.326932</v>
      </c>
      <c r="S184" s="103">
        <f t="shared" si="22"/>
        <v>23.2452815</v>
      </c>
      <c r="T184" s="109">
        <f t="shared" si="23"/>
        <v>674100</v>
      </c>
      <c r="U184" s="103">
        <f t="shared" si="24"/>
        <v>23.779854620976117</v>
      </c>
      <c r="V184" s="103">
        <f t="shared" si="25"/>
        <v>24.163664</v>
      </c>
      <c r="W184" s="103">
        <f t="shared" si="26"/>
        <v>0.163268</v>
      </c>
      <c r="X184" s="103">
        <f t="shared" si="27"/>
        <v>0</v>
      </c>
      <c r="Y184" s="103">
        <f t="shared" si="28"/>
        <v>19.474748999999996</v>
      </c>
      <c r="Z184" s="237">
        <f t="shared" si="29"/>
        <v>4.852183000000004</v>
      </c>
      <c r="AA184" s="78"/>
      <c r="AB184" s="77"/>
    </row>
    <row r="185" spans="1:28" s="58" customFormat="1" ht="14.25" customHeight="1">
      <c r="A185" s="193" t="s">
        <v>438</v>
      </c>
      <c r="B185" s="164">
        <v>1780200</v>
      </c>
      <c r="C185" s="162">
        <v>18900</v>
      </c>
      <c r="D185" s="170">
        <v>0.01</v>
      </c>
      <c r="E185" s="164">
        <v>28800</v>
      </c>
      <c r="F185" s="112">
        <v>2700</v>
      </c>
      <c r="G185" s="170">
        <v>0.1</v>
      </c>
      <c r="H185" s="164">
        <v>2250</v>
      </c>
      <c r="I185" s="112">
        <v>1350</v>
      </c>
      <c r="J185" s="170">
        <v>1.5</v>
      </c>
      <c r="K185" s="164">
        <v>1811250</v>
      </c>
      <c r="L185" s="112">
        <v>22950</v>
      </c>
      <c r="M185" s="127">
        <v>0.01</v>
      </c>
      <c r="N185" s="112">
        <v>1662750</v>
      </c>
      <c r="O185" s="173">
        <f t="shared" si="20"/>
        <v>0.9180124223602485</v>
      </c>
      <c r="P185" s="108">
        <f>Volume!K185</f>
        <v>560.85</v>
      </c>
      <c r="Q185" s="69">
        <f>Volume!J185</f>
        <v>551.85</v>
      </c>
      <c r="R185" s="237">
        <f t="shared" si="21"/>
        <v>99.95383125</v>
      </c>
      <c r="S185" s="103">
        <f t="shared" si="22"/>
        <v>91.75885875</v>
      </c>
      <c r="T185" s="109">
        <f t="shared" si="23"/>
        <v>1788300</v>
      </c>
      <c r="U185" s="103">
        <f t="shared" si="24"/>
        <v>1.28334172118772</v>
      </c>
      <c r="V185" s="103">
        <f t="shared" si="25"/>
        <v>98.240337</v>
      </c>
      <c r="W185" s="103">
        <f t="shared" si="26"/>
        <v>1.589328</v>
      </c>
      <c r="X185" s="103">
        <f t="shared" si="27"/>
        <v>0.12416625</v>
      </c>
      <c r="Y185" s="103">
        <f t="shared" si="28"/>
        <v>100.2968055</v>
      </c>
      <c r="Z185" s="237">
        <f t="shared" si="29"/>
        <v>-0.3429742500000117</v>
      </c>
      <c r="AA185" s="78"/>
      <c r="AB185" s="77"/>
    </row>
    <row r="186" spans="1:28" s="58" customFormat="1" ht="14.25" customHeight="1">
      <c r="A186" s="193" t="s">
        <v>153</v>
      </c>
      <c r="B186" s="164">
        <v>807300</v>
      </c>
      <c r="C186" s="162">
        <v>-95400</v>
      </c>
      <c r="D186" s="170">
        <v>-0.11</v>
      </c>
      <c r="E186" s="164">
        <v>5850</v>
      </c>
      <c r="F186" s="112">
        <v>0</v>
      </c>
      <c r="G186" s="170">
        <v>0</v>
      </c>
      <c r="H186" s="164">
        <v>450</v>
      </c>
      <c r="I186" s="112">
        <v>0</v>
      </c>
      <c r="J186" s="170">
        <v>0</v>
      </c>
      <c r="K186" s="164">
        <v>813600</v>
      </c>
      <c r="L186" s="112">
        <v>-95400</v>
      </c>
      <c r="M186" s="127">
        <v>-0.1</v>
      </c>
      <c r="N186" s="112">
        <v>727200</v>
      </c>
      <c r="O186" s="173">
        <f t="shared" si="20"/>
        <v>0.8938053097345132</v>
      </c>
      <c r="P186" s="108">
        <f>Volume!K186</f>
        <v>581.3</v>
      </c>
      <c r="Q186" s="69">
        <f>Volume!J186</f>
        <v>571.9</v>
      </c>
      <c r="R186" s="237">
        <f t="shared" si="21"/>
        <v>46.529784</v>
      </c>
      <c r="S186" s="103">
        <f t="shared" si="22"/>
        <v>41.588568</v>
      </c>
      <c r="T186" s="109">
        <f t="shared" si="23"/>
        <v>909000</v>
      </c>
      <c r="U186" s="103">
        <f t="shared" si="24"/>
        <v>-10.495049504950495</v>
      </c>
      <c r="V186" s="103">
        <f t="shared" si="25"/>
        <v>46.169487</v>
      </c>
      <c r="W186" s="103">
        <f t="shared" si="26"/>
        <v>0.3345615</v>
      </c>
      <c r="X186" s="103">
        <f t="shared" si="27"/>
        <v>0.0257355</v>
      </c>
      <c r="Y186" s="103">
        <f t="shared" si="28"/>
        <v>52.84016999999999</v>
      </c>
      <c r="Z186" s="237">
        <f t="shared" si="29"/>
        <v>-6.310385999999994</v>
      </c>
      <c r="AA186" s="78"/>
      <c r="AB186" s="77"/>
    </row>
    <row r="187" spans="1:28" s="58" customFormat="1" ht="14.25" customHeight="1">
      <c r="A187" s="193" t="s">
        <v>154</v>
      </c>
      <c r="B187" s="164">
        <v>9218400</v>
      </c>
      <c r="C187" s="162">
        <v>296700</v>
      </c>
      <c r="D187" s="170">
        <v>0.03</v>
      </c>
      <c r="E187" s="164">
        <v>545100</v>
      </c>
      <c r="F187" s="112">
        <v>13800</v>
      </c>
      <c r="G187" s="170">
        <v>0.03</v>
      </c>
      <c r="H187" s="164">
        <v>6900</v>
      </c>
      <c r="I187" s="112">
        <v>0</v>
      </c>
      <c r="J187" s="170">
        <v>0</v>
      </c>
      <c r="K187" s="164">
        <v>9770400</v>
      </c>
      <c r="L187" s="112">
        <v>310500</v>
      </c>
      <c r="M187" s="127">
        <v>0.03</v>
      </c>
      <c r="N187" s="112">
        <v>7576200</v>
      </c>
      <c r="O187" s="173">
        <f t="shared" si="20"/>
        <v>0.7754237288135594</v>
      </c>
      <c r="P187" s="108">
        <f>Volume!K187</f>
        <v>48.05</v>
      </c>
      <c r="Q187" s="69">
        <f>Volume!J187</f>
        <v>47</v>
      </c>
      <c r="R187" s="237">
        <f t="shared" si="21"/>
        <v>45.92088</v>
      </c>
      <c r="S187" s="103">
        <f t="shared" si="22"/>
        <v>35.60814</v>
      </c>
      <c r="T187" s="109">
        <f t="shared" si="23"/>
        <v>9459900</v>
      </c>
      <c r="U187" s="103">
        <f t="shared" si="24"/>
        <v>3.282275711159737</v>
      </c>
      <c r="V187" s="103">
        <f t="shared" si="25"/>
        <v>43.32648</v>
      </c>
      <c r="W187" s="103">
        <f t="shared" si="26"/>
        <v>2.56197</v>
      </c>
      <c r="X187" s="103">
        <f t="shared" si="27"/>
        <v>0.03243</v>
      </c>
      <c r="Y187" s="103">
        <f t="shared" si="28"/>
        <v>45.4548195</v>
      </c>
      <c r="Z187" s="237">
        <f t="shared" si="29"/>
        <v>0.46606049999999755</v>
      </c>
      <c r="AA187" s="78"/>
      <c r="AB187" s="77"/>
    </row>
    <row r="188" spans="1:28" s="58" customFormat="1" ht="14.25" customHeight="1">
      <c r="A188" s="193" t="s">
        <v>303</v>
      </c>
      <c r="B188" s="164">
        <v>8121600</v>
      </c>
      <c r="C188" s="162">
        <v>741600</v>
      </c>
      <c r="D188" s="170">
        <v>0.1</v>
      </c>
      <c r="E188" s="164">
        <v>327600</v>
      </c>
      <c r="F188" s="112">
        <v>28800</v>
      </c>
      <c r="G188" s="170">
        <v>0.1</v>
      </c>
      <c r="H188" s="164">
        <v>0</v>
      </c>
      <c r="I188" s="112">
        <v>0</v>
      </c>
      <c r="J188" s="170">
        <v>0</v>
      </c>
      <c r="K188" s="164">
        <v>8449200</v>
      </c>
      <c r="L188" s="112">
        <v>770400</v>
      </c>
      <c r="M188" s="127">
        <v>0.1</v>
      </c>
      <c r="N188" s="112">
        <v>7588800</v>
      </c>
      <c r="O188" s="173">
        <f t="shared" si="20"/>
        <v>0.898167873881551</v>
      </c>
      <c r="P188" s="108">
        <f>Volume!K188</f>
        <v>96.7</v>
      </c>
      <c r="Q188" s="69">
        <f>Volume!J188</f>
        <v>99.25</v>
      </c>
      <c r="R188" s="237">
        <f t="shared" si="21"/>
        <v>83.85831</v>
      </c>
      <c r="S188" s="103">
        <f t="shared" si="22"/>
        <v>75.31884</v>
      </c>
      <c r="T188" s="109">
        <f t="shared" si="23"/>
        <v>7678800</v>
      </c>
      <c r="U188" s="103">
        <f t="shared" si="24"/>
        <v>10.032817627754337</v>
      </c>
      <c r="V188" s="103">
        <f t="shared" si="25"/>
        <v>80.60688</v>
      </c>
      <c r="W188" s="103">
        <f t="shared" si="26"/>
        <v>3.25143</v>
      </c>
      <c r="X188" s="103">
        <f t="shared" si="27"/>
        <v>0</v>
      </c>
      <c r="Y188" s="103">
        <f t="shared" si="28"/>
        <v>74.253996</v>
      </c>
      <c r="Z188" s="237">
        <f t="shared" si="29"/>
        <v>9.604314000000002</v>
      </c>
      <c r="AA188" s="78"/>
      <c r="AB188" s="77"/>
    </row>
    <row r="189" spans="1:28" s="58" customFormat="1" ht="14.25" customHeight="1">
      <c r="A189" s="193" t="s">
        <v>155</v>
      </c>
      <c r="B189" s="164">
        <v>1392300</v>
      </c>
      <c r="C189" s="162">
        <v>-11550</v>
      </c>
      <c r="D189" s="170">
        <v>-0.01</v>
      </c>
      <c r="E189" s="164">
        <v>16800</v>
      </c>
      <c r="F189" s="112">
        <v>-1050</v>
      </c>
      <c r="G189" s="170">
        <v>-0.06</v>
      </c>
      <c r="H189" s="164">
        <v>525</v>
      </c>
      <c r="I189" s="112">
        <v>0</v>
      </c>
      <c r="J189" s="170">
        <v>0</v>
      </c>
      <c r="K189" s="164">
        <v>1409625</v>
      </c>
      <c r="L189" s="112">
        <v>-12600</v>
      </c>
      <c r="M189" s="127">
        <v>-0.01</v>
      </c>
      <c r="N189" s="112">
        <v>1346625</v>
      </c>
      <c r="O189" s="173">
        <f t="shared" si="20"/>
        <v>0.9553072625698324</v>
      </c>
      <c r="P189" s="108">
        <f>Volume!K189</f>
        <v>478.05</v>
      </c>
      <c r="Q189" s="69">
        <f>Volume!J189</f>
        <v>473.7</v>
      </c>
      <c r="R189" s="237">
        <f t="shared" si="21"/>
        <v>66.77393625</v>
      </c>
      <c r="S189" s="103">
        <f t="shared" si="22"/>
        <v>63.78962625</v>
      </c>
      <c r="T189" s="109">
        <f t="shared" si="23"/>
        <v>1422225</v>
      </c>
      <c r="U189" s="103">
        <f t="shared" si="24"/>
        <v>-0.8859357696566998</v>
      </c>
      <c r="V189" s="103">
        <f t="shared" si="25"/>
        <v>65.953251</v>
      </c>
      <c r="W189" s="103">
        <f t="shared" si="26"/>
        <v>0.795816</v>
      </c>
      <c r="X189" s="103">
        <f t="shared" si="27"/>
        <v>0.02486925</v>
      </c>
      <c r="Y189" s="103">
        <f t="shared" si="28"/>
        <v>67.989466125</v>
      </c>
      <c r="Z189" s="237">
        <f t="shared" si="29"/>
        <v>-1.2155298750000014</v>
      </c>
      <c r="AA189" s="78"/>
      <c r="AB189" s="77"/>
    </row>
    <row r="190" spans="1:28" s="58" customFormat="1" ht="14.25" customHeight="1">
      <c r="A190" s="193" t="s">
        <v>38</v>
      </c>
      <c r="B190" s="164">
        <v>5896800</v>
      </c>
      <c r="C190" s="162">
        <v>190200</v>
      </c>
      <c r="D190" s="170">
        <v>0.03</v>
      </c>
      <c r="E190" s="164">
        <v>109200</v>
      </c>
      <c r="F190" s="112">
        <v>3000</v>
      </c>
      <c r="G190" s="170">
        <v>0.03</v>
      </c>
      <c r="H190" s="164">
        <v>21000</v>
      </c>
      <c r="I190" s="112">
        <v>0</v>
      </c>
      <c r="J190" s="170">
        <v>0</v>
      </c>
      <c r="K190" s="164">
        <v>6027000</v>
      </c>
      <c r="L190" s="112">
        <v>193200</v>
      </c>
      <c r="M190" s="127">
        <v>0.03</v>
      </c>
      <c r="N190" s="112">
        <v>5353800</v>
      </c>
      <c r="O190" s="173">
        <f t="shared" si="20"/>
        <v>0.8883026381284221</v>
      </c>
      <c r="P190" s="108">
        <f>Volume!K190</f>
        <v>534.95</v>
      </c>
      <c r="Q190" s="69">
        <f>Volume!J190</f>
        <v>532.4</v>
      </c>
      <c r="R190" s="237">
        <f t="shared" si="21"/>
        <v>320.87748</v>
      </c>
      <c r="S190" s="103">
        <f t="shared" si="22"/>
        <v>285.036312</v>
      </c>
      <c r="T190" s="109">
        <f t="shared" si="23"/>
        <v>5833800</v>
      </c>
      <c r="U190" s="103">
        <f t="shared" si="24"/>
        <v>3.311735061195104</v>
      </c>
      <c r="V190" s="103">
        <f t="shared" si="25"/>
        <v>313.945632</v>
      </c>
      <c r="W190" s="103">
        <f t="shared" si="26"/>
        <v>5.813808</v>
      </c>
      <c r="X190" s="103">
        <f t="shared" si="27"/>
        <v>1.11804</v>
      </c>
      <c r="Y190" s="103">
        <f t="shared" si="28"/>
        <v>312.0791310000001</v>
      </c>
      <c r="Z190" s="237">
        <f t="shared" si="29"/>
        <v>8.798348999999916</v>
      </c>
      <c r="AA190" s="78"/>
      <c r="AB190" s="77"/>
    </row>
    <row r="191" spans="1:28" s="58" customFormat="1" ht="14.25" customHeight="1">
      <c r="A191" s="193" t="s">
        <v>156</v>
      </c>
      <c r="B191" s="164">
        <v>639600</v>
      </c>
      <c r="C191" s="162">
        <v>55200</v>
      </c>
      <c r="D191" s="170">
        <v>0.09</v>
      </c>
      <c r="E191" s="164">
        <v>3000</v>
      </c>
      <c r="F191" s="112">
        <v>0</v>
      </c>
      <c r="G191" s="170">
        <v>0</v>
      </c>
      <c r="H191" s="164">
        <v>0</v>
      </c>
      <c r="I191" s="112">
        <v>0</v>
      </c>
      <c r="J191" s="170">
        <v>0</v>
      </c>
      <c r="K191" s="164">
        <v>642600</v>
      </c>
      <c r="L191" s="112">
        <v>55200</v>
      </c>
      <c r="M191" s="127">
        <v>0.09</v>
      </c>
      <c r="N191" s="112">
        <v>600000</v>
      </c>
      <c r="O191" s="173">
        <f t="shared" si="20"/>
        <v>0.9337068160597572</v>
      </c>
      <c r="P191" s="108">
        <f>Volume!K191</f>
        <v>407.85</v>
      </c>
      <c r="Q191" s="69">
        <f>Volume!J191</f>
        <v>406.05</v>
      </c>
      <c r="R191" s="237">
        <f t="shared" si="21"/>
        <v>26.092773</v>
      </c>
      <c r="S191" s="103">
        <f t="shared" si="22"/>
        <v>24.363</v>
      </c>
      <c r="T191" s="109">
        <f t="shared" si="23"/>
        <v>587400</v>
      </c>
      <c r="U191" s="103">
        <f t="shared" si="24"/>
        <v>9.397344228804902</v>
      </c>
      <c r="V191" s="103">
        <f t="shared" si="25"/>
        <v>25.970958</v>
      </c>
      <c r="W191" s="103">
        <f t="shared" si="26"/>
        <v>0.121815</v>
      </c>
      <c r="X191" s="103">
        <f t="shared" si="27"/>
        <v>0</v>
      </c>
      <c r="Y191" s="103">
        <f t="shared" si="28"/>
        <v>23.957109</v>
      </c>
      <c r="Z191" s="237">
        <f t="shared" si="29"/>
        <v>2.135664000000002</v>
      </c>
      <c r="AA191" s="78"/>
      <c r="AB191" s="77"/>
    </row>
    <row r="192" spans="1:28" s="58" customFormat="1" ht="14.25" customHeight="1">
      <c r="A192" s="193" t="s">
        <v>395</v>
      </c>
      <c r="B192" s="164">
        <v>2377900</v>
      </c>
      <c r="C192" s="162">
        <v>80500</v>
      </c>
      <c r="D192" s="170">
        <v>0.04</v>
      </c>
      <c r="E192" s="164">
        <v>5600</v>
      </c>
      <c r="F192" s="112">
        <v>0</v>
      </c>
      <c r="G192" s="170">
        <v>0</v>
      </c>
      <c r="H192" s="164">
        <v>700</v>
      </c>
      <c r="I192" s="112">
        <v>0</v>
      </c>
      <c r="J192" s="170">
        <v>0</v>
      </c>
      <c r="K192" s="164">
        <v>2384200</v>
      </c>
      <c r="L192" s="112">
        <v>80500</v>
      </c>
      <c r="M192" s="127">
        <v>0.03</v>
      </c>
      <c r="N192" s="112">
        <v>2224600</v>
      </c>
      <c r="O192" s="173">
        <f t="shared" si="20"/>
        <v>0.9330593071051086</v>
      </c>
      <c r="P192" s="108">
        <f>Volume!K192</f>
        <v>309.7</v>
      </c>
      <c r="Q192" s="69">
        <f>Volume!J192</f>
        <v>299.85</v>
      </c>
      <c r="R192" s="237">
        <f t="shared" si="21"/>
        <v>71.490237</v>
      </c>
      <c r="S192" s="103">
        <f t="shared" si="22"/>
        <v>66.704631</v>
      </c>
      <c r="T192" s="109">
        <f t="shared" si="23"/>
        <v>2303700</v>
      </c>
      <c r="U192" s="103">
        <f t="shared" si="24"/>
        <v>3.494378608325737</v>
      </c>
      <c r="V192" s="103">
        <f t="shared" si="25"/>
        <v>71.3013315</v>
      </c>
      <c r="W192" s="103">
        <f t="shared" si="26"/>
        <v>0.167916</v>
      </c>
      <c r="X192" s="103">
        <f t="shared" si="27"/>
        <v>0.0209895</v>
      </c>
      <c r="Y192" s="103">
        <f t="shared" si="28"/>
        <v>71.345589</v>
      </c>
      <c r="Z192" s="237">
        <f t="shared" si="29"/>
        <v>0.14464799999998945</v>
      </c>
      <c r="AA192" s="78"/>
      <c r="AB192" s="77"/>
    </row>
    <row r="193" spans="1:27" s="2" customFormat="1" ht="15" customHeight="1" hidden="1" thickBot="1">
      <c r="A193" s="72"/>
      <c r="B193" s="162">
        <f>SUM(B4:B192)</f>
        <v>1272834838</v>
      </c>
      <c r="C193" s="162">
        <f>SUM(C4:C192)</f>
        <v>8888607</v>
      </c>
      <c r="D193" s="335">
        <f>C193/B193</f>
        <v>0.00698331530111686</v>
      </c>
      <c r="E193" s="162">
        <f>SUM(E4:E192)</f>
        <v>207726607</v>
      </c>
      <c r="F193" s="162">
        <f>SUM(F4:F192)</f>
        <v>3830491</v>
      </c>
      <c r="G193" s="335">
        <f>F193/E193</f>
        <v>0.0184400595345978</v>
      </c>
      <c r="H193" s="162">
        <f>SUM(H4:H192)</f>
        <v>74449211</v>
      </c>
      <c r="I193" s="162">
        <f>SUM(I4:I192)</f>
        <v>685478</v>
      </c>
      <c r="J193" s="335">
        <f>I193/H193</f>
        <v>0.009207323903002813</v>
      </c>
      <c r="K193" s="162">
        <f>SUM(K4:K192)</f>
        <v>1555010656</v>
      </c>
      <c r="L193" s="162">
        <f>SUM(L4:L192)</f>
        <v>13404576</v>
      </c>
      <c r="M193" s="335">
        <f>L193/K193</f>
        <v>0.008620247037072395</v>
      </c>
      <c r="N193" s="112">
        <f>SUM(N4:N192)</f>
        <v>1325794445</v>
      </c>
      <c r="O193" s="346"/>
      <c r="P193" s="169"/>
      <c r="Q193" s="14"/>
      <c r="R193" s="238">
        <f>SUM(R4:R192)</f>
        <v>64085.96573470997</v>
      </c>
      <c r="S193" s="103">
        <f>SUM(S4:S192)</f>
        <v>52819.401389614955</v>
      </c>
      <c r="T193" s="109">
        <f>SUM(T4:T192)</f>
        <v>1541606080</v>
      </c>
      <c r="U193" s="285"/>
      <c r="V193" s="103">
        <f>SUM(V4:V192)</f>
        <v>44006.00775625</v>
      </c>
      <c r="W193" s="103">
        <f>SUM(W4:W192)</f>
        <v>9587.167944445</v>
      </c>
      <c r="X193" s="103">
        <f>SUM(X4:X192)</f>
        <v>10492.790034014994</v>
      </c>
      <c r="Y193" s="103">
        <f>SUM(Y4:Y192)</f>
        <v>62901.399248470014</v>
      </c>
      <c r="Z193" s="103">
        <f>SUM(Z4:Z192)</f>
        <v>1184.56648624</v>
      </c>
      <c r="AA193" s="75"/>
    </row>
    <row r="194" spans="2:27" s="2" customFormat="1" ht="15" customHeight="1" hidden="1">
      <c r="B194" s="5"/>
      <c r="C194" s="5"/>
      <c r="D194" s="127"/>
      <c r="E194" s="1">
        <f>H193/E193</f>
        <v>0.3583999761763788</v>
      </c>
      <c r="F194" s="5"/>
      <c r="G194" s="62"/>
      <c r="H194" s="5"/>
      <c r="I194" s="5"/>
      <c r="J194" s="62"/>
      <c r="K194" s="5"/>
      <c r="L194" s="5"/>
      <c r="M194" s="62"/>
      <c r="N194" s="112"/>
      <c r="O194" s="3"/>
      <c r="P194" s="108"/>
      <c r="Q194" s="69"/>
      <c r="R194" s="103"/>
      <c r="S194" s="103"/>
      <c r="T194" s="109"/>
      <c r="U194" s="103"/>
      <c r="V194" s="103"/>
      <c r="W194" s="103"/>
      <c r="X194" s="103"/>
      <c r="Y194" s="103"/>
      <c r="Z194" s="103"/>
      <c r="AA194" s="75"/>
    </row>
    <row r="195" spans="2:27" s="2" customFormat="1" ht="15" customHeight="1">
      <c r="B195" s="5"/>
      <c r="C195" s="5"/>
      <c r="D195" s="127"/>
      <c r="E195" s="1"/>
      <c r="F195" s="5"/>
      <c r="G195" s="62"/>
      <c r="H195" s="5"/>
      <c r="I195" s="5"/>
      <c r="J195" s="62"/>
      <c r="K195" s="5"/>
      <c r="L195" s="5"/>
      <c r="M195" s="62"/>
      <c r="N195" s="112"/>
      <c r="O195" s="107"/>
      <c r="P195" s="108"/>
      <c r="Q195" s="69"/>
      <c r="R195" s="103"/>
      <c r="S195" s="103"/>
      <c r="T195" s="109"/>
      <c r="U195" s="103"/>
      <c r="V195" s="103"/>
      <c r="W195" s="103"/>
      <c r="X195" s="103"/>
      <c r="Y195" s="103"/>
      <c r="Z195" s="103"/>
      <c r="AA195" s="1"/>
    </row>
    <row r="196" spans="1:25" ht="14.25">
      <c r="A196" s="2"/>
      <c r="B196" s="5"/>
      <c r="C196" s="5"/>
      <c r="D196" s="127"/>
      <c r="E196" s="5"/>
      <c r="F196" s="5"/>
      <c r="G196" s="62"/>
      <c r="H196" s="5"/>
      <c r="I196" s="5"/>
      <c r="J196" s="62"/>
      <c r="K196" s="5"/>
      <c r="L196" s="5"/>
      <c r="M196" s="62"/>
      <c r="N196" s="112"/>
      <c r="O196" s="107"/>
      <c r="P196" s="2"/>
      <c r="Q196" s="2"/>
      <c r="R196" s="1"/>
      <c r="S196" s="1"/>
      <c r="T196" s="79"/>
      <c r="U196" s="2"/>
      <c r="V196" s="2"/>
      <c r="W196" s="2"/>
      <c r="X196" s="2"/>
      <c r="Y196" s="2"/>
    </row>
    <row r="197" spans="1:14" ht="13.5" thickBot="1">
      <c r="A197" s="63" t="s">
        <v>109</v>
      </c>
      <c r="B197" s="121"/>
      <c r="C197" s="124"/>
      <c r="D197" s="128"/>
      <c r="F197" s="119"/>
      <c r="N197" s="112"/>
    </row>
    <row r="198" spans="1:14" ht="13.5" thickBot="1">
      <c r="A198" s="199" t="s">
        <v>108</v>
      </c>
      <c r="B198" s="340" t="s">
        <v>106</v>
      </c>
      <c r="C198" s="341" t="s">
        <v>70</v>
      </c>
      <c r="D198" s="342" t="s">
        <v>107</v>
      </c>
      <c r="F198" s="125"/>
      <c r="G198" s="62"/>
      <c r="H198" s="5"/>
      <c r="N198" s="112"/>
    </row>
    <row r="199" spans="1:14" ht="12.75">
      <c r="A199" s="336" t="s">
        <v>10</v>
      </c>
      <c r="B199" s="343">
        <f>B193/10000000</f>
        <v>127.2834838</v>
      </c>
      <c r="C199" s="344">
        <f>C193/10000000</f>
        <v>0.8888607</v>
      </c>
      <c r="D199" s="345">
        <f>D193</f>
        <v>0.00698331530111686</v>
      </c>
      <c r="F199" s="125"/>
      <c r="H199" s="5"/>
      <c r="N199" s="112"/>
    </row>
    <row r="200" spans="1:14" ht="12.75">
      <c r="A200" s="337" t="s">
        <v>87</v>
      </c>
      <c r="B200" s="196">
        <f>E193/10000000</f>
        <v>20.7726607</v>
      </c>
      <c r="C200" s="195">
        <f>F193/10000000</f>
        <v>0.3830491</v>
      </c>
      <c r="D200" s="256">
        <f>G193</f>
        <v>0.0184400595345978</v>
      </c>
      <c r="F200" s="125"/>
      <c r="G200" s="62"/>
      <c r="N200" s="112"/>
    </row>
    <row r="201" spans="1:14" ht="12.75">
      <c r="A201" s="338" t="s">
        <v>85</v>
      </c>
      <c r="B201" s="196">
        <f>H193/10000000</f>
        <v>7.4449211</v>
      </c>
      <c r="C201" s="195">
        <f>I193/10000000</f>
        <v>0.0685478</v>
      </c>
      <c r="D201" s="256">
        <f>J193</f>
        <v>0.009207323903002813</v>
      </c>
      <c r="F201" s="125"/>
      <c r="N201" s="112"/>
    </row>
    <row r="202" spans="1:14" ht="13.5" thickBot="1">
      <c r="A202" s="339" t="s">
        <v>86</v>
      </c>
      <c r="B202" s="197">
        <f>K193/10000000</f>
        <v>155.5010656</v>
      </c>
      <c r="C202" s="198">
        <f>L193/10000000</f>
        <v>1.3404576</v>
      </c>
      <c r="D202" s="257">
        <f>M193</f>
        <v>0.008620247037072395</v>
      </c>
      <c r="F202" s="126"/>
      <c r="N202" s="112"/>
    </row>
    <row r="203" ht="12.75">
      <c r="N203" s="112"/>
    </row>
    <row r="204" ht="12.75">
      <c r="N204" s="112"/>
    </row>
    <row r="205" ht="12.75">
      <c r="N205" s="112"/>
    </row>
    <row r="206" ht="12.75">
      <c r="N206" s="112"/>
    </row>
    <row r="207" ht="12.75">
      <c r="N207" s="112"/>
    </row>
    <row r="208" ht="12.75">
      <c r="N208" s="112"/>
    </row>
    <row r="209" ht="12.75">
      <c r="N209" s="112"/>
    </row>
    <row r="210" ht="12.75">
      <c r="N210" s="112"/>
    </row>
    <row r="211" ht="12.75">
      <c r="N211" s="112"/>
    </row>
    <row r="212" ht="12.75">
      <c r="N212" s="112"/>
    </row>
    <row r="213" ht="12.75">
      <c r="N213" s="112"/>
    </row>
    <row r="214" ht="12.75">
      <c r="N214" s="112"/>
    </row>
    <row r="215" ht="12.75">
      <c r="N215" s="112"/>
    </row>
    <row r="216" ht="12.75">
      <c r="N216" s="112"/>
    </row>
    <row r="217" ht="12.75">
      <c r="N217" s="112"/>
    </row>
    <row r="218" ht="12.75">
      <c r="N218" s="112"/>
    </row>
    <row r="219" ht="12.75">
      <c r="N219" s="112"/>
    </row>
    <row r="220" ht="12.75">
      <c r="N220" s="112"/>
    </row>
    <row r="221" ht="12.75">
      <c r="N221" s="112"/>
    </row>
    <row r="222" ht="12.75">
      <c r="N222" s="112"/>
    </row>
    <row r="223" ht="12.75">
      <c r="N223" s="112"/>
    </row>
    <row r="224" ht="12.75">
      <c r="N224" s="112"/>
    </row>
    <row r="225" ht="12.75">
      <c r="N225" s="112"/>
    </row>
    <row r="226" ht="12.75">
      <c r="N226" s="112"/>
    </row>
    <row r="227" ht="12.75">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spans="2:14" ht="12.75">
      <c r="B236" s="369"/>
      <c r="N236" s="112"/>
    </row>
    <row r="237" ht="12.75">
      <c r="N237" s="112"/>
    </row>
    <row r="238" ht="12.75">
      <c r="N238" s="112"/>
    </row>
    <row r="239" ht="12.75">
      <c r="N239" s="112"/>
    </row>
    <row r="240" ht="12.75">
      <c r="N240" s="112"/>
    </row>
    <row r="241" ht="12.75">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ht="12.75">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row r="736" ht="12.75">
      <c r="N736" s="112"/>
    </row>
    <row r="737" ht="12.75">
      <c r="N737" s="112"/>
    </row>
    <row r="738" ht="12.75">
      <c r="N738" s="112"/>
    </row>
    <row r="739" ht="12.75">
      <c r="N739" s="112"/>
    </row>
    <row r="740" ht="12.75">
      <c r="N740" s="112"/>
    </row>
    <row r="741" ht="12.75">
      <c r="N741" s="112"/>
    </row>
    <row r="742" ht="12.75">
      <c r="N742" s="112"/>
    </row>
    <row r="743" ht="12.75">
      <c r="N743" s="112"/>
    </row>
    <row r="744" ht="12.75">
      <c r="N744" s="112"/>
    </row>
    <row r="745" ht="12.75">
      <c r="N745" s="112"/>
    </row>
    <row r="746" ht="12.75">
      <c r="N746" s="112"/>
    </row>
    <row r="747" ht="12.75">
      <c r="N747" s="112"/>
    </row>
    <row r="748" ht="12.75">
      <c r="N748" s="112"/>
    </row>
    <row r="749" ht="12.75">
      <c r="N749" s="112"/>
    </row>
    <row r="750" ht="12.75">
      <c r="N750" s="112"/>
    </row>
    <row r="751" ht="12.75">
      <c r="N751" s="112"/>
    </row>
    <row r="752" ht="12.75">
      <c r="N752" s="112"/>
    </row>
    <row r="753" ht="12.75">
      <c r="N753" s="112"/>
    </row>
    <row r="754" ht="12.75">
      <c r="N754" s="112"/>
    </row>
    <row r="755" ht="12.75">
      <c r="N755" s="112"/>
    </row>
    <row r="756" ht="12.75">
      <c r="N756" s="112"/>
    </row>
    <row r="757" ht="12.75">
      <c r="N757" s="112"/>
    </row>
    <row r="758" ht="12.75">
      <c r="N758" s="112"/>
    </row>
    <row r="759" ht="12.75">
      <c r="N759" s="112"/>
    </row>
    <row r="760" ht="12.75">
      <c r="N760" s="112"/>
    </row>
    <row r="761" ht="12.75">
      <c r="N761" s="112"/>
    </row>
    <row r="762" ht="12.75">
      <c r="N762" s="112"/>
    </row>
    <row r="763" ht="12.75">
      <c r="N763" s="112"/>
    </row>
    <row r="764" ht="12.75">
      <c r="N764" s="112"/>
    </row>
    <row r="765" ht="12.75">
      <c r="N765" s="112"/>
    </row>
    <row r="766" ht="12.75">
      <c r="N766" s="112"/>
    </row>
    <row r="767" ht="12.75">
      <c r="N767"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95"/>
  <sheetViews>
    <sheetView workbookViewId="0" topLeftCell="A1">
      <pane xSplit="1" ySplit="3" topLeftCell="B4" activePane="bottomRight" state="frozen"/>
      <selection pane="topLeft" activeCell="F4" sqref="F4"/>
      <selection pane="topRight" activeCell="F4" sqref="F4"/>
      <selection pane="bottomLeft" activeCell="F4" sqref="F4"/>
      <selection pane="bottomRight" activeCell="F236" sqref="F236"/>
    </sheetView>
  </sheetViews>
  <sheetFormatPr defaultColWidth="9.140625" defaultRowHeight="12.75"/>
  <cols>
    <col min="1" max="1" width="14.421875" style="308" customWidth="1"/>
    <col min="2" max="2" width="11.421875" style="312" customWidth="1"/>
    <col min="3" max="3" width="11.00390625" style="26" customWidth="1"/>
    <col min="4" max="4" width="11.00390625" style="312" customWidth="1"/>
    <col min="5" max="5" width="9.140625" style="26" customWidth="1"/>
    <col min="6" max="6" width="11.7109375" style="312" customWidth="1"/>
    <col min="7" max="7" width="9.28125" style="26" customWidth="1"/>
    <col min="8" max="8" width="12.00390625" style="312"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6" customFormat="1" ht="22.5" customHeight="1" thickBot="1">
      <c r="A1" s="288" t="s">
        <v>112</v>
      </c>
      <c r="B1" s="289"/>
      <c r="C1" s="290"/>
      <c r="D1" s="291"/>
      <c r="E1" s="292"/>
      <c r="F1" s="291"/>
      <c r="G1" s="292"/>
      <c r="H1" s="291"/>
      <c r="I1" s="292"/>
      <c r="J1" s="293"/>
      <c r="K1" s="293"/>
      <c r="L1" s="294"/>
      <c r="M1" s="295"/>
    </row>
    <row r="2" spans="1:13" s="298" customFormat="1" ht="15.75" customHeight="1" thickBot="1">
      <c r="A2" s="297"/>
      <c r="B2" s="382" t="s">
        <v>117</v>
      </c>
      <c r="C2" s="383"/>
      <c r="D2" s="407"/>
      <c r="E2" s="407"/>
      <c r="F2" s="407"/>
      <c r="G2" s="407"/>
      <c r="H2" s="407"/>
      <c r="I2" s="407"/>
      <c r="J2" s="408" t="s">
        <v>110</v>
      </c>
      <c r="K2" s="409"/>
      <c r="L2" s="409"/>
      <c r="M2" s="410"/>
    </row>
    <row r="3" spans="1:16" s="298" customFormat="1" ht="14.25" thickBot="1">
      <c r="A3" s="299"/>
      <c r="B3" s="313" t="s">
        <v>10</v>
      </c>
      <c r="C3" s="300" t="s">
        <v>46</v>
      </c>
      <c r="D3" s="313" t="s">
        <v>21</v>
      </c>
      <c r="E3" s="300" t="s">
        <v>46</v>
      </c>
      <c r="F3" s="313" t="s">
        <v>22</v>
      </c>
      <c r="G3" s="300" t="s">
        <v>46</v>
      </c>
      <c r="H3" s="313" t="s">
        <v>11</v>
      </c>
      <c r="I3" s="300" t="s">
        <v>46</v>
      </c>
      <c r="J3" s="260" t="s">
        <v>13</v>
      </c>
      <c r="K3" s="261" t="s">
        <v>14</v>
      </c>
      <c r="L3" s="261" t="s">
        <v>111</v>
      </c>
      <c r="M3" s="300" t="s">
        <v>107</v>
      </c>
      <c r="N3" s="301" t="s">
        <v>121</v>
      </c>
      <c r="O3" s="33" t="s">
        <v>21</v>
      </c>
      <c r="P3" s="33" t="s">
        <v>22</v>
      </c>
    </row>
    <row r="4" spans="1:16" ht="13.5">
      <c r="A4" s="321" t="s">
        <v>182</v>
      </c>
      <c r="B4" s="314">
        <v>3281</v>
      </c>
      <c r="C4" s="315">
        <v>-0.08</v>
      </c>
      <c r="D4" s="314">
        <v>0</v>
      </c>
      <c r="E4" s="315">
        <v>0</v>
      </c>
      <c r="F4" s="314">
        <v>0</v>
      </c>
      <c r="G4" s="315">
        <v>0</v>
      </c>
      <c r="H4" s="314">
        <v>3281</v>
      </c>
      <c r="I4" s="317">
        <v>-0.08</v>
      </c>
      <c r="J4" s="263">
        <v>6208.7</v>
      </c>
      <c r="K4" s="258">
        <v>6309.15</v>
      </c>
      <c r="L4" s="304">
        <f>J4-K4</f>
        <v>-100.44999999999982</v>
      </c>
      <c r="M4" s="305">
        <f>L4/K4*100</f>
        <v>-1.59213206216368</v>
      </c>
      <c r="N4" s="78">
        <f>Margins!B4</f>
        <v>50</v>
      </c>
      <c r="O4" s="25">
        <f>D4*N4</f>
        <v>0</v>
      </c>
      <c r="P4" s="25">
        <f>F4*N4</f>
        <v>0</v>
      </c>
    </row>
    <row r="5" spans="1:18" ht="14.25" thickBot="1">
      <c r="A5" s="322" t="s">
        <v>74</v>
      </c>
      <c r="B5" s="172">
        <v>1549</v>
      </c>
      <c r="C5" s="302">
        <v>1.21</v>
      </c>
      <c r="D5" s="172">
        <v>0</v>
      </c>
      <c r="E5" s="302">
        <v>0</v>
      </c>
      <c r="F5" s="172">
        <v>0</v>
      </c>
      <c r="G5" s="302">
        <v>0</v>
      </c>
      <c r="H5" s="172">
        <v>1549</v>
      </c>
      <c r="I5" s="303">
        <v>1.21</v>
      </c>
      <c r="J5" s="264">
        <v>5206.45</v>
      </c>
      <c r="K5" s="69">
        <v>5205.9</v>
      </c>
      <c r="L5" s="135">
        <f aca="true" t="shared" si="0" ref="L5:L68">J5-K5</f>
        <v>0.5500000000001819</v>
      </c>
      <c r="M5" s="306">
        <f aca="true" t="shared" si="1" ref="M5:M68">L5/K5*100</f>
        <v>0.010564935938073762</v>
      </c>
      <c r="N5" s="78">
        <f>Margins!B5</f>
        <v>50</v>
      </c>
      <c r="O5" s="25">
        <f aca="true" t="shared" si="2" ref="O5:O68">D5*N5</f>
        <v>0</v>
      </c>
      <c r="P5" s="25">
        <f aca="true" t="shared" si="3" ref="P5:P68">F5*N5</f>
        <v>0</v>
      </c>
      <c r="R5" s="25"/>
    </row>
    <row r="6" spans="1:16" ht="13.5">
      <c r="A6" s="322" t="s">
        <v>9</v>
      </c>
      <c r="B6" s="172">
        <v>484233</v>
      </c>
      <c r="C6" s="302">
        <v>0.42</v>
      </c>
      <c r="D6" s="172">
        <v>88540</v>
      </c>
      <c r="E6" s="302">
        <v>0.21</v>
      </c>
      <c r="F6" s="172">
        <v>101483</v>
      </c>
      <c r="G6" s="302">
        <v>0.28</v>
      </c>
      <c r="H6" s="172">
        <v>674256</v>
      </c>
      <c r="I6" s="303">
        <v>0.36</v>
      </c>
      <c r="J6" s="263">
        <v>4204.9</v>
      </c>
      <c r="K6" s="69">
        <v>4246.2</v>
      </c>
      <c r="L6" s="135">
        <f t="shared" si="0"/>
        <v>-41.30000000000018</v>
      </c>
      <c r="M6" s="306">
        <f t="shared" si="1"/>
        <v>-0.9726343554236773</v>
      </c>
      <c r="N6" s="78">
        <f>Margins!B6</f>
        <v>50</v>
      </c>
      <c r="O6" s="25">
        <f t="shared" si="2"/>
        <v>4427000</v>
      </c>
      <c r="P6" s="25">
        <f t="shared" si="3"/>
        <v>5074150</v>
      </c>
    </row>
    <row r="7" spans="1:16" ht="13.5">
      <c r="A7" s="193" t="s">
        <v>279</v>
      </c>
      <c r="B7" s="172">
        <v>2476</v>
      </c>
      <c r="C7" s="302">
        <v>0.35</v>
      </c>
      <c r="D7" s="172">
        <v>2</v>
      </c>
      <c r="E7" s="302">
        <v>1</v>
      </c>
      <c r="F7" s="172">
        <v>0</v>
      </c>
      <c r="G7" s="302">
        <v>0</v>
      </c>
      <c r="H7" s="172">
        <v>2478</v>
      </c>
      <c r="I7" s="303">
        <v>0.35</v>
      </c>
      <c r="J7" s="264">
        <v>2505.7</v>
      </c>
      <c r="K7" s="69">
        <v>2450.15</v>
      </c>
      <c r="L7" s="135">
        <f t="shared" si="0"/>
        <v>55.54999999999973</v>
      </c>
      <c r="M7" s="306">
        <f t="shared" si="1"/>
        <v>2.2672081301144718</v>
      </c>
      <c r="N7" s="78">
        <f>Margins!B7</f>
        <v>200</v>
      </c>
      <c r="O7" s="25">
        <f t="shared" si="2"/>
        <v>400</v>
      </c>
      <c r="P7" s="25">
        <f t="shared" si="3"/>
        <v>0</v>
      </c>
    </row>
    <row r="8" spans="1:18" ht="13.5">
      <c r="A8" s="193" t="s">
        <v>134</v>
      </c>
      <c r="B8" s="172">
        <v>3166</v>
      </c>
      <c r="C8" s="302">
        <v>1.49</v>
      </c>
      <c r="D8" s="172">
        <v>1</v>
      </c>
      <c r="E8" s="302">
        <v>0</v>
      </c>
      <c r="F8" s="172">
        <v>2</v>
      </c>
      <c r="G8" s="302">
        <v>0</v>
      </c>
      <c r="H8" s="172">
        <v>3169</v>
      </c>
      <c r="I8" s="303">
        <v>1.49</v>
      </c>
      <c r="J8" s="264">
        <v>4491.5</v>
      </c>
      <c r="K8" s="69">
        <v>4384.7</v>
      </c>
      <c r="L8" s="135">
        <f t="shared" si="0"/>
        <v>106.80000000000018</v>
      </c>
      <c r="M8" s="306">
        <f t="shared" si="1"/>
        <v>2.4357424681278124</v>
      </c>
      <c r="N8" s="78">
        <f>Margins!B8</f>
        <v>100</v>
      </c>
      <c r="O8" s="25">
        <f t="shared" si="2"/>
        <v>100</v>
      </c>
      <c r="P8" s="25">
        <f t="shared" si="3"/>
        <v>200</v>
      </c>
      <c r="R8" s="307"/>
    </row>
    <row r="9" spans="1:18" ht="13.5">
      <c r="A9" s="193" t="s">
        <v>408</v>
      </c>
      <c r="B9" s="172">
        <v>850</v>
      </c>
      <c r="C9" s="302">
        <v>-0.62</v>
      </c>
      <c r="D9" s="172">
        <v>0</v>
      </c>
      <c r="E9" s="302">
        <v>-1</v>
      </c>
      <c r="F9" s="172">
        <v>0</v>
      </c>
      <c r="G9" s="302">
        <v>0</v>
      </c>
      <c r="H9" s="172">
        <v>850</v>
      </c>
      <c r="I9" s="303">
        <v>-0.62</v>
      </c>
      <c r="J9" s="264">
        <v>1282</v>
      </c>
      <c r="K9" s="69">
        <v>1291.35</v>
      </c>
      <c r="L9" s="135">
        <f t="shared" si="0"/>
        <v>-9.349999999999909</v>
      </c>
      <c r="M9" s="306">
        <f t="shared" si="1"/>
        <v>-0.724048476400659</v>
      </c>
      <c r="N9" s="78">
        <f>Margins!B9</f>
        <v>200</v>
      </c>
      <c r="O9" s="25">
        <f t="shared" si="2"/>
        <v>0</v>
      </c>
      <c r="P9" s="25">
        <f t="shared" si="3"/>
        <v>0</v>
      </c>
      <c r="R9" s="307"/>
    </row>
    <row r="10" spans="1:18" ht="13.5">
      <c r="A10" s="193" t="s">
        <v>0</v>
      </c>
      <c r="B10" s="172">
        <v>2498</v>
      </c>
      <c r="C10" s="302">
        <v>-0.24</v>
      </c>
      <c r="D10" s="172">
        <v>31</v>
      </c>
      <c r="E10" s="302">
        <v>-0.18</v>
      </c>
      <c r="F10" s="172">
        <v>7</v>
      </c>
      <c r="G10" s="302">
        <v>2.5</v>
      </c>
      <c r="H10" s="172">
        <v>2536</v>
      </c>
      <c r="I10" s="303">
        <v>-0.24</v>
      </c>
      <c r="J10" s="264">
        <v>860.9</v>
      </c>
      <c r="K10" s="69">
        <v>883.75</v>
      </c>
      <c r="L10" s="135">
        <f t="shared" si="0"/>
        <v>-22.850000000000023</v>
      </c>
      <c r="M10" s="306">
        <f t="shared" si="1"/>
        <v>-2.5855728429985882</v>
      </c>
      <c r="N10" s="78">
        <f>Margins!B10</f>
        <v>375</v>
      </c>
      <c r="O10" s="25">
        <f t="shared" si="2"/>
        <v>11625</v>
      </c>
      <c r="P10" s="25">
        <f t="shared" si="3"/>
        <v>2625</v>
      </c>
      <c r="R10" s="307"/>
    </row>
    <row r="11" spans="1:18" ht="13.5">
      <c r="A11" s="193" t="s">
        <v>409</v>
      </c>
      <c r="B11" s="172">
        <v>1014</v>
      </c>
      <c r="C11" s="302">
        <v>-0.52</v>
      </c>
      <c r="D11" s="172">
        <v>0</v>
      </c>
      <c r="E11" s="302">
        <v>0</v>
      </c>
      <c r="F11" s="172">
        <v>0</v>
      </c>
      <c r="G11" s="302">
        <v>0</v>
      </c>
      <c r="H11" s="172">
        <v>1014</v>
      </c>
      <c r="I11" s="303">
        <v>-0.52</v>
      </c>
      <c r="J11" s="264">
        <v>529.65</v>
      </c>
      <c r="K11" s="69">
        <v>530.05</v>
      </c>
      <c r="L11" s="135">
        <f t="shared" si="0"/>
        <v>-0.39999999999997726</v>
      </c>
      <c r="M11" s="306">
        <f t="shared" si="1"/>
        <v>-0.07546457881331521</v>
      </c>
      <c r="N11" s="78">
        <f>Margins!B11</f>
        <v>450</v>
      </c>
      <c r="O11" s="25">
        <f t="shared" si="2"/>
        <v>0</v>
      </c>
      <c r="P11" s="25">
        <f t="shared" si="3"/>
        <v>0</v>
      </c>
      <c r="R11" s="307"/>
    </row>
    <row r="12" spans="1:18" ht="13.5">
      <c r="A12" s="193" t="s">
        <v>410</v>
      </c>
      <c r="B12" s="172">
        <v>719</v>
      </c>
      <c r="C12" s="302">
        <v>-0.77</v>
      </c>
      <c r="D12" s="172">
        <v>2</v>
      </c>
      <c r="E12" s="302">
        <v>0</v>
      </c>
      <c r="F12" s="172">
        <v>0</v>
      </c>
      <c r="G12" s="302">
        <v>0</v>
      </c>
      <c r="H12" s="172">
        <v>721</v>
      </c>
      <c r="I12" s="303">
        <v>-0.77</v>
      </c>
      <c r="J12" s="264">
        <v>1484.25</v>
      </c>
      <c r="K12" s="69">
        <v>1496.1</v>
      </c>
      <c r="L12" s="135">
        <f t="shared" si="0"/>
        <v>-11.849999999999909</v>
      </c>
      <c r="M12" s="306">
        <f t="shared" si="1"/>
        <v>-0.7920593543212291</v>
      </c>
      <c r="N12" s="78">
        <f>Margins!B12</f>
        <v>200</v>
      </c>
      <c r="O12" s="25">
        <f t="shared" si="2"/>
        <v>400</v>
      </c>
      <c r="P12" s="25">
        <f t="shared" si="3"/>
        <v>0</v>
      </c>
      <c r="R12" s="307"/>
    </row>
    <row r="13" spans="1:18" ht="13.5">
      <c r="A13" s="193" t="s">
        <v>411</v>
      </c>
      <c r="B13" s="172">
        <v>4603</v>
      </c>
      <c r="C13" s="302">
        <v>2.46</v>
      </c>
      <c r="D13" s="172">
        <v>14</v>
      </c>
      <c r="E13" s="302">
        <v>0</v>
      </c>
      <c r="F13" s="172">
        <v>0</v>
      </c>
      <c r="G13" s="302">
        <v>-1</v>
      </c>
      <c r="H13" s="172">
        <v>4617</v>
      </c>
      <c r="I13" s="303">
        <v>2.42</v>
      </c>
      <c r="J13" s="264">
        <v>137.05</v>
      </c>
      <c r="K13" s="69">
        <v>127.9</v>
      </c>
      <c r="L13" s="135">
        <f t="shared" si="0"/>
        <v>9.150000000000006</v>
      </c>
      <c r="M13" s="306">
        <f t="shared" si="1"/>
        <v>7.154026583268182</v>
      </c>
      <c r="N13" s="78">
        <f>Margins!B13</f>
        <v>1700</v>
      </c>
      <c r="O13" s="25">
        <f t="shared" si="2"/>
        <v>23800</v>
      </c>
      <c r="P13" s="25">
        <f t="shared" si="3"/>
        <v>0</v>
      </c>
      <c r="R13" s="307"/>
    </row>
    <row r="14" spans="1:18" ht="13.5">
      <c r="A14" s="193" t="s">
        <v>135</v>
      </c>
      <c r="B14" s="316">
        <v>249</v>
      </c>
      <c r="C14" s="324">
        <v>-0.16</v>
      </c>
      <c r="D14" s="172">
        <v>18</v>
      </c>
      <c r="E14" s="302">
        <v>-0.31</v>
      </c>
      <c r="F14" s="172">
        <v>0</v>
      </c>
      <c r="G14" s="302">
        <v>-1</v>
      </c>
      <c r="H14" s="172">
        <v>267</v>
      </c>
      <c r="I14" s="303">
        <v>-0.18</v>
      </c>
      <c r="J14" s="264">
        <v>84.55</v>
      </c>
      <c r="K14" s="69">
        <v>86.5</v>
      </c>
      <c r="L14" s="135">
        <f t="shared" si="0"/>
        <v>-1.9500000000000028</v>
      </c>
      <c r="M14" s="306">
        <f t="shared" si="1"/>
        <v>-2.25433526011561</v>
      </c>
      <c r="N14" s="78">
        <f>Margins!B14</f>
        <v>2450</v>
      </c>
      <c r="O14" s="25">
        <f t="shared" si="2"/>
        <v>44100</v>
      </c>
      <c r="P14" s="25">
        <f t="shared" si="3"/>
        <v>0</v>
      </c>
      <c r="R14" s="25"/>
    </row>
    <row r="15" spans="1:18" ht="13.5">
      <c r="A15" s="193" t="s">
        <v>174</v>
      </c>
      <c r="B15" s="172">
        <v>389</v>
      </c>
      <c r="C15" s="302">
        <v>-0.21</v>
      </c>
      <c r="D15" s="172">
        <v>7</v>
      </c>
      <c r="E15" s="302">
        <v>-0.5</v>
      </c>
      <c r="F15" s="172">
        <v>0</v>
      </c>
      <c r="G15" s="302">
        <v>-1</v>
      </c>
      <c r="H15" s="172">
        <v>396</v>
      </c>
      <c r="I15" s="303">
        <v>-0.22</v>
      </c>
      <c r="J15" s="264">
        <v>60.2</v>
      </c>
      <c r="K15" s="69">
        <v>61.3</v>
      </c>
      <c r="L15" s="135">
        <f t="shared" si="0"/>
        <v>-1.0999999999999943</v>
      </c>
      <c r="M15" s="306">
        <f t="shared" si="1"/>
        <v>-1.794453507340937</v>
      </c>
      <c r="N15" s="78">
        <f>Margins!B15</f>
        <v>3350</v>
      </c>
      <c r="O15" s="25">
        <f t="shared" si="2"/>
        <v>23450</v>
      </c>
      <c r="P15" s="25">
        <f t="shared" si="3"/>
        <v>0</v>
      </c>
      <c r="R15" s="307"/>
    </row>
    <row r="16" spans="1:16" ht="13.5">
      <c r="A16" s="193" t="s">
        <v>280</v>
      </c>
      <c r="B16" s="172">
        <v>240</v>
      </c>
      <c r="C16" s="302">
        <v>-0.17</v>
      </c>
      <c r="D16" s="172">
        <v>0</v>
      </c>
      <c r="E16" s="302">
        <v>0</v>
      </c>
      <c r="F16" s="172">
        <v>0</v>
      </c>
      <c r="G16" s="302">
        <v>0</v>
      </c>
      <c r="H16" s="172">
        <v>240</v>
      </c>
      <c r="I16" s="303">
        <v>-0.17</v>
      </c>
      <c r="J16" s="264">
        <v>400.15</v>
      </c>
      <c r="K16" s="69">
        <v>401.6</v>
      </c>
      <c r="L16" s="135">
        <f t="shared" si="0"/>
        <v>-1.4500000000000455</v>
      </c>
      <c r="M16" s="306">
        <f t="shared" si="1"/>
        <v>-0.36105577689244156</v>
      </c>
      <c r="N16" s="78">
        <f>Margins!B16</f>
        <v>600</v>
      </c>
      <c r="O16" s="25">
        <f t="shared" si="2"/>
        <v>0</v>
      </c>
      <c r="P16" s="25">
        <f t="shared" si="3"/>
        <v>0</v>
      </c>
    </row>
    <row r="17" spans="1:16" ht="13.5">
      <c r="A17" s="193" t="s">
        <v>75</v>
      </c>
      <c r="B17" s="172">
        <v>819</v>
      </c>
      <c r="C17" s="302">
        <v>0.81</v>
      </c>
      <c r="D17" s="172">
        <v>13</v>
      </c>
      <c r="E17" s="302">
        <v>0.44</v>
      </c>
      <c r="F17" s="172">
        <v>3</v>
      </c>
      <c r="G17" s="302">
        <v>0</v>
      </c>
      <c r="H17" s="172">
        <v>835</v>
      </c>
      <c r="I17" s="303">
        <v>0.81</v>
      </c>
      <c r="J17" s="264">
        <v>88</v>
      </c>
      <c r="K17" s="69">
        <v>86.15</v>
      </c>
      <c r="L17" s="135">
        <f t="shared" si="0"/>
        <v>1.8499999999999943</v>
      </c>
      <c r="M17" s="306">
        <f t="shared" si="1"/>
        <v>2.147417295414967</v>
      </c>
      <c r="N17" s="78">
        <f>Margins!B17</f>
        <v>2300</v>
      </c>
      <c r="O17" s="25">
        <f t="shared" si="2"/>
        <v>29900</v>
      </c>
      <c r="P17" s="25">
        <f t="shared" si="3"/>
        <v>6900</v>
      </c>
    </row>
    <row r="18" spans="1:16" ht="13.5">
      <c r="A18" s="193" t="s">
        <v>412</v>
      </c>
      <c r="B18" s="172">
        <v>386</v>
      </c>
      <c r="C18" s="302">
        <v>-0.66</v>
      </c>
      <c r="D18" s="172">
        <v>0</v>
      </c>
      <c r="E18" s="302">
        <v>0</v>
      </c>
      <c r="F18" s="172">
        <v>0</v>
      </c>
      <c r="G18" s="302">
        <v>0</v>
      </c>
      <c r="H18" s="172">
        <v>386</v>
      </c>
      <c r="I18" s="303">
        <v>-0.66</v>
      </c>
      <c r="J18" s="264">
        <v>321.9</v>
      </c>
      <c r="K18" s="69">
        <v>336.05</v>
      </c>
      <c r="L18" s="135">
        <f t="shared" si="0"/>
        <v>-14.150000000000034</v>
      </c>
      <c r="M18" s="306">
        <f t="shared" si="1"/>
        <v>-4.2106829340872</v>
      </c>
      <c r="N18" s="78">
        <f>Margins!B18</f>
        <v>650</v>
      </c>
      <c r="O18" s="25">
        <f t="shared" si="2"/>
        <v>0</v>
      </c>
      <c r="P18" s="25">
        <f t="shared" si="3"/>
        <v>0</v>
      </c>
    </row>
    <row r="19" spans="1:16" ht="13.5">
      <c r="A19" s="193" t="s">
        <v>413</v>
      </c>
      <c r="B19" s="172">
        <v>389</v>
      </c>
      <c r="C19" s="302">
        <v>-0.52</v>
      </c>
      <c r="D19" s="172">
        <v>0</v>
      </c>
      <c r="E19" s="302">
        <v>0</v>
      </c>
      <c r="F19" s="172">
        <v>0</v>
      </c>
      <c r="G19" s="302">
        <v>0</v>
      </c>
      <c r="H19" s="172">
        <v>389</v>
      </c>
      <c r="I19" s="303">
        <v>-0.52</v>
      </c>
      <c r="J19" s="264">
        <v>544.4</v>
      </c>
      <c r="K19" s="69">
        <v>549.85</v>
      </c>
      <c r="L19" s="135">
        <f t="shared" si="0"/>
        <v>-5.4500000000000455</v>
      </c>
      <c r="M19" s="306">
        <f t="shared" si="1"/>
        <v>-0.991179412567072</v>
      </c>
      <c r="N19" s="78">
        <f>Margins!B19</f>
        <v>400</v>
      </c>
      <c r="O19" s="25">
        <f t="shared" si="2"/>
        <v>0</v>
      </c>
      <c r="P19" s="25">
        <f t="shared" si="3"/>
        <v>0</v>
      </c>
    </row>
    <row r="20" spans="1:18" ht="13.5">
      <c r="A20" s="193" t="s">
        <v>88</v>
      </c>
      <c r="B20" s="316">
        <v>531</v>
      </c>
      <c r="C20" s="324">
        <v>0.55</v>
      </c>
      <c r="D20" s="172">
        <v>11</v>
      </c>
      <c r="E20" s="302">
        <v>-0.39</v>
      </c>
      <c r="F20" s="172">
        <v>1</v>
      </c>
      <c r="G20" s="302">
        <v>0</v>
      </c>
      <c r="H20" s="172">
        <v>543</v>
      </c>
      <c r="I20" s="303">
        <v>0.51</v>
      </c>
      <c r="J20" s="264">
        <v>44.45</v>
      </c>
      <c r="K20" s="69">
        <v>44.9</v>
      </c>
      <c r="L20" s="135">
        <f t="shared" si="0"/>
        <v>-0.44999999999999574</v>
      </c>
      <c r="M20" s="306">
        <f t="shared" si="1"/>
        <v>-1.0022271714921955</v>
      </c>
      <c r="N20" s="78">
        <f>Margins!B20</f>
        <v>4300</v>
      </c>
      <c r="O20" s="25">
        <f t="shared" si="2"/>
        <v>47300</v>
      </c>
      <c r="P20" s="25">
        <f t="shared" si="3"/>
        <v>4300</v>
      </c>
      <c r="R20" s="25"/>
    </row>
    <row r="21" spans="1:16" ht="13.5">
      <c r="A21" s="193" t="s">
        <v>136</v>
      </c>
      <c r="B21" s="172">
        <v>1004</v>
      </c>
      <c r="C21" s="302">
        <v>-0.07</v>
      </c>
      <c r="D21" s="172">
        <v>171</v>
      </c>
      <c r="E21" s="302">
        <v>-0.51</v>
      </c>
      <c r="F21" s="172">
        <v>30</v>
      </c>
      <c r="G21" s="302">
        <v>-0.21</v>
      </c>
      <c r="H21" s="172">
        <v>1205</v>
      </c>
      <c r="I21" s="303">
        <v>-0.18</v>
      </c>
      <c r="J21" s="264">
        <v>37.3</v>
      </c>
      <c r="K21" s="69">
        <v>37.3</v>
      </c>
      <c r="L21" s="135">
        <f t="shared" si="0"/>
        <v>0</v>
      </c>
      <c r="M21" s="306">
        <f t="shared" si="1"/>
        <v>0</v>
      </c>
      <c r="N21" s="78">
        <f>Margins!B21</f>
        <v>4775</v>
      </c>
      <c r="O21" s="25">
        <f t="shared" si="2"/>
        <v>816525</v>
      </c>
      <c r="P21" s="25">
        <f t="shared" si="3"/>
        <v>143250</v>
      </c>
    </row>
    <row r="22" spans="1:16" ht="13.5">
      <c r="A22" s="193" t="s">
        <v>157</v>
      </c>
      <c r="B22" s="172">
        <v>665</v>
      </c>
      <c r="C22" s="302">
        <v>-0.02</v>
      </c>
      <c r="D22" s="172">
        <v>0</v>
      </c>
      <c r="E22" s="302">
        <v>0</v>
      </c>
      <c r="F22" s="172">
        <v>0</v>
      </c>
      <c r="G22" s="302">
        <v>0</v>
      </c>
      <c r="H22" s="172">
        <v>665</v>
      </c>
      <c r="I22" s="303">
        <v>-0.02</v>
      </c>
      <c r="J22" s="264">
        <v>683.45</v>
      </c>
      <c r="K22" s="69">
        <v>701.75</v>
      </c>
      <c r="L22" s="135">
        <f t="shared" si="0"/>
        <v>-18.299999999999955</v>
      </c>
      <c r="M22" s="306">
        <f t="shared" si="1"/>
        <v>-2.6077662985393593</v>
      </c>
      <c r="N22" s="78">
        <f>Margins!B22</f>
        <v>350</v>
      </c>
      <c r="O22" s="25">
        <f t="shared" si="2"/>
        <v>0</v>
      </c>
      <c r="P22" s="25">
        <f t="shared" si="3"/>
        <v>0</v>
      </c>
    </row>
    <row r="23" spans="1:16" ht="13.5">
      <c r="A23" s="193" t="s">
        <v>193</v>
      </c>
      <c r="B23" s="172">
        <v>6114</v>
      </c>
      <c r="C23" s="302">
        <v>-0.43</v>
      </c>
      <c r="D23" s="172">
        <v>111</v>
      </c>
      <c r="E23" s="302">
        <v>-0.52</v>
      </c>
      <c r="F23" s="172">
        <v>4</v>
      </c>
      <c r="G23" s="302">
        <v>-0.73</v>
      </c>
      <c r="H23" s="172">
        <v>6229</v>
      </c>
      <c r="I23" s="303">
        <v>-0.43</v>
      </c>
      <c r="J23" s="264">
        <v>2169.65</v>
      </c>
      <c r="K23" s="69">
        <v>2184.35</v>
      </c>
      <c r="L23" s="135">
        <f t="shared" si="0"/>
        <v>-14.699999999999818</v>
      </c>
      <c r="M23" s="306">
        <f t="shared" si="1"/>
        <v>-0.6729690754686666</v>
      </c>
      <c r="N23" s="78">
        <f>Margins!B23</f>
        <v>100</v>
      </c>
      <c r="O23" s="25">
        <f t="shared" si="2"/>
        <v>11100</v>
      </c>
      <c r="P23" s="25">
        <f t="shared" si="3"/>
        <v>400</v>
      </c>
    </row>
    <row r="24" spans="1:16" ht="13.5">
      <c r="A24" s="193" t="s">
        <v>281</v>
      </c>
      <c r="B24" s="172">
        <v>2594</v>
      </c>
      <c r="C24" s="302">
        <v>-0.26</v>
      </c>
      <c r="D24" s="172">
        <v>39</v>
      </c>
      <c r="E24" s="302">
        <v>-0.68</v>
      </c>
      <c r="F24" s="172">
        <v>2</v>
      </c>
      <c r="G24" s="302">
        <v>-0.88</v>
      </c>
      <c r="H24" s="172">
        <v>2635</v>
      </c>
      <c r="I24" s="303">
        <v>-0.28</v>
      </c>
      <c r="J24" s="264">
        <v>175</v>
      </c>
      <c r="K24" s="69">
        <v>175.65</v>
      </c>
      <c r="L24" s="135">
        <f t="shared" si="0"/>
        <v>-0.6500000000000057</v>
      </c>
      <c r="M24" s="306">
        <f t="shared" si="1"/>
        <v>-0.3700540848277858</v>
      </c>
      <c r="N24" s="78">
        <f>Margins!B24</f>
        <v>1900</v>
      </c>
      <c r="O24" s="25">
        <f t="shared" si="2"/>
        <v>74100</v>
      </c>
      <c r="P24" s="25">
        <f t="shared" si="3"/>
        <v>3800</v>
      </c>
    </row>
    <row r="25" spans="1:18" s="296" customFormat="1" ht="13.5">
      <c r="A25" s="193" t="s">
        <v>282</v>
      </c>
      <c r="B25" s="172">
        <v>1547</v>
      </c>
      <c r="C25" s="302">
        <v>-0.26</v>
      </c>
      <c r="D25" s="172">
        <v>46</v>
      </c>
      <c r="E25" s="302">
        <v>-0.67</v>
      </c>
      <c r="F25" s="172">
        <v>6</v>
      </c>
      <c r="G25" s="302">
        <v>-0.79</v>
      </c>
      <c r="H25" s="172">
        <v>1599</v>
      </c>
      <c r="I25" s="303">
        <v>-0.29</v>
      </c>
      <c r="J25" s="264">
        <v>76.4</v>
      </c>
      <c r="K25" s="69">
        <v>76.45</v>
      </c>
      <c r="L25" s="135">
        <f t="shared" si="0"/>
        <v>-0.04999999999999716</v>
      </c>
      <c r="M25" s="306">
        <f t="shared" si="1"/>
        <v>-0.06540222367560125</v>
      </c>
      <c r="N25" s="78">
        <f>Margins!B25</f>
        <v>4800</v>
      </c>
      <c r="O25" s="25">
        <f t="shared" si="2"/>
        <v>220800</v>
      </c>
      <c r="P25" s="25">
        <f t="shared" si="3"/>
        <v>28800</v>
      </c>
      <c r="R25" s="14"/>
    </row>
    <row r="26" spans="1:18" s="296" customFormat="1" ht="13.5">
      <c r="A26" s="193" t="s">
        <v>76</v>
      </c>
      <c r="B26" s="172">
        <v>1061</v>
      </c>
      <c r="C26" s="302">
        <v>-0.37</v>
      </c>
      <c r="D26" s="172">
        <v>8</v>
      </c>
      <c r="E26" s="302">
        <v>1</v>
      </c>
      <c r="F26" s="172">
        <v>0</v>
      </c>
      <c r="G26" s="302">
        <v>0</v>
      </c>
      <c r="H26" s="172">
        <v>1069</v>
      </c>
      <c r="I26" s="303">
        <v>-0.36</v>
      </c>
      <c r="J26" s="264">
        <v>269.15</v>
      </c>
      <c r="K26" s="69">
        <v>272.7</v>
      </c>
      <c r="L26" s="135">
        <f t="shared" si="0"/>
        <v>-3.5500000000000114</v>
      </c>
      <c r="M26" s="306">
        <f t="shared" si="1"/>
        <v>-1.301796846351306</v>
      </c>
      <c r="N26" s="78">
        <f>Margins!B26</f>
        <v>1400</v>
      </c>
      <c r="O26" s="25">
        <f t="shared" si="2"/>
        <v>11200</v>
      </c>
      <c r="P26" s="25">
        <f t="shared" si="3"/>
        <v>0</v>
      </c>
      <c r="R26" s="14"/>
    </row>
    <row r="27" spans="1:16" ht="13.5">
      <c r="A27" s="193" t="s">
        <v>77</v>
      </c>
      <c r="B27" s="172">
        <v>2155</v>
      </c>
      <c r="C27" s="302">
        <v>-0.47</v>
      </c>
      <c r="D27" s="172">
        <v>36</v>
      </c>
      <c r="E27" s="302">
        <v>-0.7</v>
      </c>
      <c r="F27" s="172">
        <v>7</v>
      </c>
      <c r="G27" s="302">
        <v>-0.63</v>
      </c>
      <c r="H27" s="172">
        <v>2198</v>
      </c>
      <c r="I27" s="303">
        <v>-0.48</v>
      </c>
      <c r="J27" s="264">
        <v>211.75</v>
      </c>
      <c r="K27" s="69">
        <v>213.35</v>
      </c>
      <c r="L27" s="135">
        <f t="shared" si="0"/>
        <v>-1.5999999999999943</v>
      </c>
      <c r="M27" s="306">
        <f t="shared" si="1"/>
        <v>-0.7499414108272765</v>
      </c>
      <c r="N27" s="78">
        <f>Margins!B27</f>
        <v>1900</v>
      </c>
      <c r="O27" s="25">
        <f t="shared" si="2"/>
        <v>68400</v>
      </c>
      <c r="P27" s="25">
        <f t="shared" si="3"/>
        <v>13300</v>
      </c>
    </row>
    <row r="28" spans="1:18" ht="13.5">
      <c r="A28" s="193" t="s">
        <v>283</v>
      </c>
      <c r="B28" s="316">
        <v>704</v>
      </c>
      <c r="C28" s="324">
        <v>-0.77</v>
      </c>
      <c r="D28" s="172">
        <v>3</v>
      </c>
      <c r="E28" s="302">
        <v>-0.4</v>
      </c>
      <c r="F28" s="172">
        <v>0</v>
      </c>
      <c r="G28" s="302">
        <v>0</v>
      </c>
      <c r="H28" s="172">
        <v>707</v>
      </c>
      <c r="I28" s="303">
        <v>-0.77</v>
      </c>
      <c r="J28" s="264">
        <v>175.4</v>
      </c>
      <c r="K28" s="69">
        <v>178.9</v>
      </c>
      <c r="L28" s="135">
        <f t="shared" si="0"/>
        <v>-3.5</v>
      </c>
      <c r="M28" s="306">
        <f t="shared" si="1"/>
        <v>-1.9564002235885967</v>
      </c>
      <c r="N28" s="78">
        <f>Margins!B28</f>
        <v>1050</v>
      </c>
      <c r="O28" s="25">
        <f t="shared" si="2"/>
        <v>3150</v>
      </c>
      <c r="P28" s="25">
        <f t="shared" si="3"/>
        <v>0</v>
      </c>
      <c r="R28" s="25"/>
    </row>
    <row r="29" spans="1:18" ht="13.5">
      <c r="A29" s="193" t="s">
        <v>34</v>
      </c>
      <c r="B29" s="316">
        <v>1153</v>
      </c>
      <c r="C29" s="324">
        <v>-0.74</v>
      </c>
      <c r="D29" s="172">
        <v>0</v>
      </c>
      <c r="E29" s="302">
        <v>0</v>
      </c>
      <c r="F29" s="172">
        <v>0</v>
      </c>
      <c r="G29" s="302">
        <v>0</v>
      </c>
      <c r="H29" s="172">
        <v>1153</v>
      </c>
      <c r="I29" s="303">
        <v>-0.74</v>
      </c>
      <c r="J29" s="264">
        <v>1697.6</v>
      </c>
      <c r="K29" s="69">
        <v>1707.7</v>
      </c>
      <c r="L29" s="135">
        <f t="shared" si="0"/>
        <v>-10.100000000000136</v>
      </c>
      <c r="M29" s="306">
        <f t="shared" si="1"/>
        <v>-0.5914387773028129</v>
      </c>
      <c r="N29" s="78">
        <f>Margins!B29</f>
        <v>275</v>
      </c>
      <c r="O29" s="25">
        <f t="shared" si="2"/>
        <v>0</v>
      </c>
      <c r="P29" s="25">
        <f t="shared" si="3"/>
        <v>0</v>
      </c>
      <c r="R29" s="25"/>
    </row>
    <row r="30" spans="1:16" ht="13.5">
      <c r="A30" s="193" t="s">
        <v>284</v>
      </c>
      <c r="B30" s="172">
        <v>488</v>
      </c>
      <c r="C30" s="302">
        <v>-0.6</v>
      </c>
      <c r="D30" s="172">
        <v>0</v>
      </c>
      <c r="E30" s="302">
        <v>0</v>
      </c>
      <c r="F30" s="172">
        <v>0</v>
      </c>
      <c r="G30" s="302">
        <v>0</v>
      </c>
      <c r="H30" s="172">
        <v>488</v>
      </c>
      <c r="I30" s="303">
        <v>-0.6</v>
      </c>
      <c r="J30" s="264">
        <v>1025.75</v>
      </c>
      <c r="K30" s="69">
        <v>1029.35</v>
      </c>
      <c r="L30" s="135">
        <f t="shared" si="0"/>
        <v>-3.599999999999909</v>
      </c>
      <c r="M30" s="306">
        <f t="shared" si="1"/>
        <v>-0.34973526983046677</v>
      </c>
      <c r="N30" s="78">
        <f>Margins!B30</f>
        <v>250</v>
      </c>
      <c r="O30" s="25">
        <f t="shared" si="2"/>
        <v>0</v>
      </c>
      <c r="P30" s="25">
        <f t="shared" si="3"/>
        <v>0</v>
      </c>
    </row>
    <row r="31" spans="1:16" ht="13.5">
      <c r="A31" s="193" t="s">
        <v>137</v>
      </c>
      <c r="B31" s="172">
        <v>4273</v>
      </c>
      <c r="C31" s="302">
        <v>0.37</v>
      </c>
      <c r="D31" s="172">
        <v>2</v>
      </c>
      <c r="E31" s="302">
        <v>-0.96</v>
      </c>
      <c r="F31" s="172">
        <v>3</v>
      </c>
      <c r="G31" s="302">
        <v>0</v>
      </c>
      <c r="H31" s="172">
        <v>4278</v>
      </c>
      <c r="I31" s="303">
        <v>0.35</v>
      </c>
      <c r="J31" s="264">
        <v>321.55</v>
      </c>
      <c r="K31" s="69">
        <v>328.35</v>
      </c>
      <c r="L31" s="135">
        <f t="shared" si="0"/>
        <v>-6.800000000000011</v>
      </c>
      <c r="M31" s="306">
        <f t="shared" si="1"/>
        <v>-2.0709608649307176</v>
      </c>
      <c r="N31" s="78">
        <f>Margins!B31</f>
        <v>1000</v>
      </c>
      <c r="O31" s="25">
        <f t="shared" si="2"/>
        <v>2000</v>
      </c>
      <c r="P31" s="25">
        <f t="shared" si="3"/>
        <v>3000</v>
      </c>
    </row>
    <row r="32" spans="1:16" ht="13.5">
      <c r="A32" s="193" t="s">
        <v>232</v>
      </c>
      <c r="B32" s="172">
        <v>6289</v>
      </c>
      <c r="C32" s="302">
        <v>-0.25</v>
      </c>
      <c r="D32" s="172">
        <v>111</v>
      </c>
      <c r="E32" s="302">
        <v>-0.14</v>
      </c>
      <c r="F32" s="172">
        <v>5</v>
      </c>
      <c r="G32" s="302">
        <v>-0.38</v>
      </c>
      <c r="H32" s="172">
        <v>6405</v>
      </c>
      <c r="I32" s="303">
        <v>-0.25</v>
      </c>
      <c r="J32" s="264">
        <v>837</v>
      </c>
      <c r="K32" s="69">
        <v>850.2</v>
      </c>
      <c r="L32" s="135">
        <f t="shared" si="0"/>
        <v>-13.200000000000045</v>
      </c>
      <c r="M32" s="306">
        <f t="shared" si="1"/>
        <v>-1.5525758645024752</v>
      </c>
      <c r="N32" s="78">
        <f>Margins!B32</f>
        <v>500</v>
      </c>
      <c r="O32" s="25">
        <f t="shared" si="2"/>
        <v>55500</v>
      </c>
      <c r="P32" s="25">
        <f t="shared" si="3"/>
        <v>2500</v>
      </c>
    </row>
    <row r="33" spans="1:18" ht="13.5">
      <c r="A33" s="193" t="s">
        <v>1</v>
      </c>
      <c r="B33" s="316">
        <v>4640</v>
      </c>
      <c r="C33" s="324">
        <v>-0.5</v>
      </c>
      <c r="D33" s="172">
        <v>43</v>
      </c>
      <c r="E33" s="302">
        <v>-0.7</v>
      </c>
      <c r="F33" s="172">
        <v>2</v>
      </c>
      <c r="G33" s="302">
        <v>-0.78</v>
      </c>
      <c r="H33" s="172">
        <v>4685</v>
      </c>
      <c r="I33" s="303">
        <v>-0.51</v>
      </c>
      <c r="J33" s="264">
        <v>2709.8</v>
      </c>
      <c r="K33" s="69">
        <v>2713.25</v>
      </c>
      <c r="L33" s="135">
        <f t="shared" si="0"/>
        <v>-3.449999999999818</v>
      </c>
      <c r="M33" s="306">
        <f t="shared" si="1"/>
        <v>-0.12715378236431651</v>
      </c>
      <c r="N33" s="78">
        <f>Margins!B33</f>
        <v>150</v>
      </c>
      <c r="O33" s="25">
        <f t="shared" si="2"/>
        <v>6450</v>
      </c>
      <c r="P33" s="25">
        <f t="shared" si="3"/>
        <v>300</v>
      </c>
      <c r="R33" s="25"/>
    </row>
    <row r="34" spans="1:18" ht="13.5">
      <c r="A34" s="193" t="s">
        <v>158</v>
      </c>
      <c r="B34" s="316">
        <v>1120</v>
      </c>
      <c r="C34" s="324">
        <v>0.22</v>
      </c>
      <c r="D34" s="172">
        <v>44</v>
      </c>
      <c r="E34" s="302">
        <v>0.63</v>
      </c>
      <c r="F34" s="172">
        <v>0</v>
      </c>
      <c r="G34" s="302">
        <v>0</v>
      </c>
      <c r="H34" s="172">
        <v>1164</v>
      </c>
      <c r="I34" s="303">
        <v>0.23</v>
      </c>
      <c r="J34" s="264">
        <v>117.3</v>
      </c>
      <c r="K34" s="69">
        <v>116.05</v>
      </c>
      <c r="L34" s="135">
        <f t="shared" si="0"/>
        <v>1.25</v>
      </c>
      <c r="M34" s="306">
        <f t="shared" si="1"/>
        <v>1.0771219302024988</v>
      </c>
      <c r="N34" s="78">
        <f>Margins!B34</f>
        <v>1900</v>
      </c>
      <c r="O34" s="25">
        <f t="shared" si="2"/>
        <v>83600</v>
      </c>
      <c r="P34" s="25">
        <f t="shared" si="3"/>
        <v>0</v>
      </c>
      <c r="R34" s="25"/>
    </row>
    <row r="35" spans="1:18" ht="13.5">
      <c r="A35" s="193" t="s">
        <v>414</v>
      </c>
      <c r="B35" s="316">
        <v>446</v>
      </c>
      <c r="C35" s="324">
        <v>-0.08</v>
      </c>
      <c r="D35" s="172">
        <v>1</v>
      </c>
      <c r="E35" s="302">
        <v>-0.75</v>
      </c>
      <c r="F35" s="172">
        <v>0</v>
      </c>
      <c r="G35" s="302">
        <v>0</v>
      </c>
      <c r="H35" s="172">
        <v>447</v>
      </c>
      <c r="I35" s="303">
        <v>-0.09</v>
      </c>
      <c r="J35" s="264">
        <v>41.6</v>
      </c>
      <c r="K35" s="69">
        <v>42.6</v>
      </c>
      <c r="L35" s="135">
        <f t="shared" si="0"/>
        <v>-1</v>
      </c>
      <c r="M35" s="306">
        <f t="shared" si="1"/>
        <v>-2.3474178403755865</v>
      </c>
      <c r="N35" s="78">
        <f>Margins!B35</f>
        <v>4950</v>
      </c>
      <c r="O35" s="25">
        <f t="shared" si="2"/>
        <v>4950</v>
      </c>
      <c r="P35" s="25">
        <f t="shared" si="3"/>
        <v>0</v>
      </c>
      <c r="R35" s="25"/>
    </row>
    <row r="36" spans="1:18" ht="13.5">
      <c r="A36" s="193" t="s">
        <v>415</v>
      </c>
      <c r="B36" s="316">
        <v>145</v>
      </c>
      <c r="C36" s="324">
        <v>-0.29</v>
      </c>
      <c r="D36" s="172">
        <v>0</v>
      </c>
      <c r="E36" s="302">
        <v>0</v>
      </c>
      <c r="F36" s="172">
        <v>0</v>
      </c>
      <c r="G36" s="302">
        <v>0</v>
      </c>
      <c r="H36" s="172">
        <v>145</v>
      </c>
      <c r="I36" s="303">
        <v>-0.29</v>
      </c>
      <c r="J36" s="264">
        <v>238.05</v>
      </c>
      <c r="K36" s="69">
        <v>246.4</v>
      </c>
      <c r="L36" s="135">
        <f t="shared" si="0"/>
        <v>-8.349999999999994</v>
      </c>
      <c r="M36" s="306">
        <f t="shared" si="1"/>
        <v>-3.3887987012986986</v>
      </c>
      <c r="N36" s="78">
        <f>Margins!B36</f>
        <v>850</v>
      </c>
      <c r="O36" s="25">
        <f t="shared" si="2"/>
        <v>0</v>
      </c>
      <c r="P36" s="25">
        <f t="shared" si="3"/>
        <v>0</v>
      </c>
      <c r="R36" s="25"/>
    </row>
    <row r="37" spans="1:16" ht="13.5">
      <c r="A37" s="193" t="s">
        <v>285</v>
      </c>
      <c r="B37" s="172">
        <v>1268</v>
      </c>
      <c r="C37" s="302">
        <v>-0.53</v>
      </c>
      <c r="D37" s="172">
        <v>0</v>
      </c>
      <c r="E37" s="302">
        <v>0</v>
      </c>
      <c r="F37" s="172">
        <v>0</v>
      </c>
      <c r="G37" s="302">
        <v>0</v>
      </c>
      <c r="H37" s="172">
        <v>1268</v>
      </c>
      <c r="I37" s="303">
        <v>-0.53</v>
      </c>
      <c r="J37" s="264">
        <v>564.65</v>
      </c>
      <c r="K37" s="69">
        <v>580.6</v>
      </c>
      <c r="L37" s="135">
        <f t="shared" si="0"/>
        <v>-15.950000000000045</v>
      </c>
      <c r="M37" s="306">
        <f t="shared" si="1"/>
        <v>-2.747158112297631</v>
      </c>
      <c r="N37" s="78">
        <f>Margins!B37</f>
        <v>300</v>
      </c>
      <c r="O37" s="25">
        <f t="shared" si="2"/>
        <v>0</v>
      </c>
      <c r="P37" s="25">
        <f t="shared" si="3"/>
        <v>0</v>
      </c>
    </row>
    <row r="38" spans="1:16" ht="13.5">
      <c r="A38" s="193" t="s">
        <v>159</v>
      </c>
      <c r="B38" s="172">
        <v>175</v>
      </c>
      <c r="C38" s="302">
        <v>-0.52</v>
      </c>
      <c r="D38" s="172">
        <v>5</v>
      </c>
      <c r="E38" s="302">
        <v>-0.64</v>
      </c>
      <c r="F38" s="172">
        <v>8</v>
      </c>
      <c r="G38" s="302">
        <v>0</v>
      </c>
      <c r="H38" s="172">
        <v>188</v>
      </c>
      <c r="I38" s="303">
        <v>-0.5</v>
      </c>
      <c r="J38" s="264">
        <v>51.45</v>
      </c>
      <c r="K38" s="69">
        <v>53.15</v>
      </c>
      <c r="L38" s="135">
        <f t="shared" si="0"/>
        <v>-1.6999999999999957</v>
      </c>
      <c r="M38" s="306">
        <f t="shared" si="1"/>
        <v>-3.198494825964244</v>
      </c>
      <c r="N38" s="78">
        <f>Margins!B38</f>
        <v>4500</v>
      </c>
      <c r="O38" s="25">
        <f t="shared" si="2"/>
        <v>22500</v>
      </c>
      <c r="P38" s="25">
        <f t="shared" si="3"/>
        <v>36000</v>
      </c>
    </row>
    <row r="39" spans="1:18" ht="13.5">
      <c r="A39" s="193" t="s">
        <v>2</v>
      </c>
      <c r="B39" s="316">
        <v>787</v>
      </c>
      <c r="C39" s="324">
        <v>-0.35</v>
      </c>
      <c r="D39" s="172">
        <v>0</v>
      </c>
      <c r="E39" s="302">
        <v>-1</v>
      </c>
      <c r="F39" s="172">
        <v>2</v>
      </c>
      <c r="G39" s="302">
        <v>0</v>
      </c>
      <c r="H39" s="172">
        <v>789</v>
      </c>
      <c r="I39" s="303">
        <v>-0.35</v>
      </c>
      <c r="J39" s="264">
        <v>371.05</v>
      </c>
      <c r="K39" s="69">
        <v>384.5</v>
      </c>
      <c r="L39" s="135">
        <f t="shared" si="0"/>
        <v>-13.449999999999989</v>
      </c>
      <c r="M39" s="306">
        <f t="shared" si="1"/>
        <v>-3.4980494148244445</v>
      </c>
      <c r="N39" s="78">
        <f>Margins!B39</f>
        <v>1100</v>
      </c>
      <c r="O39" s="25">
        <f t="shared" si="2"/>
        <v>0</v>
      </c>
      <c r="P39" s="25">
        <f t="shared" si="3"/>
        <v>2200</v>
      </c>
      <c r="R39" s="25"/>
    </row>
    <row r="40" spans="1:18" ht="13.5">
      <c r="A40" s="193" t="s">
        <v>416</v>
      </c>
      <c r="B40" s="316">
        <v>8176</v>
      </c>
      <c r="C40" s="324">
        <v>-0.16</v>
      </c>
      <c r="D40" s="172">
        <v>0</v>
      </c>
      <c r="E40" s="302">
        <v>0</v>
      </c>
      <c r="F40" s="172">
        <v>0</v>
      </c>
      <c r="G40" s="302">
        <v>0</v>
      </c>
      <c r="H40" s="172">
        <v>8176</v>
      </c>
      <c r="I40" s="303">
        <v>-0.16</v>
      </c>
      <c r="J40" s="264">
        <v>245.65</v>
      </c>
      <c r="K40" s="69">
        <v>242.3</v>
      </c>
      <c r="L40" s="135">
        <f t="shared" si="0"/>
        <v>3.3499999999999943</v>
      </c>
      <c r="M40" s="306">
        <f t="shared" si="1"/>
        <v>1.3825835740817145</v>
      </c>
      <c r="N40" s="78">
        <f>Margins!B40</f>
        <v>1150</v>
      </c>
      <c r="O40" s="25">
        <f t="shared" si="2"/>
        <v>0</v>
      </c>
      <c r="P40" s="25">
        <f t="shared" si="3"/>
        <v>0</v>
      </c>
      <c r="R40" s="25"/>
    </row>
    <row r="41" spans="1:18" ht="13.5">
      <c r="A41" s="193" t="s">
        <v>391</v>
      </c>
      <c r="B41" s="316">
        <v>3192</v>
      </c>
      <c r="C41" s="324">
        <v>0.16</v>
      </c>
      <c r="D41" s="172">
        <v>102</v>
      </c>
      <c r="E41" s="302">
        <v>-0.33</v>
      </c>
      <c r="F41" s="172">
        <v>24</v>
      </c>
      <c r="G41" s="302">
        <v>0</v>
      </c>
      <c r="H41" s="172">
        <v>3318</v>
      </c>
      <c r="I41" s="303">
        <v>0.13</v>
      </c>
      <c r="J41" s="264">
        <v>149.65</v>
      </c>
      <c r="K41" s="69">
        <v>149.75</v>
      </c>
      <c r="L41" s="135">
        <f t="shared" si="0"/>
        <v>-0.09999999999999432</v>
      </c>
      <c r="M41" s="306">
        <f t="shared" si="1"/>
        <v>-0.06677796327211641</v>
      </c>
      <c r="N41" s="78">
        <f>Margins!B41</f>
        <v>2500</v>
      </c>
      <c r="O41" s="25">
        <f t="shared" si="2"/>
        <v>255000</v>
      </c>
      <c r="P41" s="25">
        <f t="shared" si="3"/>
        <v>60000</v>
      </c>
      <c r="R41" s="25"/>
    </row>
    <row r="42" spans="1:16" ht="13.5">
      <c r="A42" s="193" t="s">
        <v>78</v>
      </c>
      <c r="B42" s="172">
        <v>557</v>
      </c>
      <c r="C42" s="302">
        <v>-0.4</v>
      </c>
      <c r="D42" s="172">
        <v>1</v>
      </c>
      <c r="E42" s="302">
        <v>-0.86</v>
      </c>
      <c r="F42" s="172">
        <v>0</v>
      </c>
      <c r="G42" s="302">
        <v>0</v>
      </c>
      <c r="H42" s="172">
        <v>558</v>
      </c>
      <c r="I42" s="303">
        <v>-0.41</v>
      </c>
      <c r="J42" s="264">
        <v>259.55</v>
      </c>
      <c r="K42" s="69">
        <v>263.15</v>
      </c>
      <c r="L42" s="135">
        <f t="shared" si="0"/>
        <v>-3.599999999999966</v>
      </c>
      <c r="M42" s="306">
        <f t="shared" si="1"/>
        <v>-1.368041041231224</v>
      </c>
      <c r="N42" s="78">
        <f>Margins!B42</f>
        <v>1600</v>
      </c>
      <c r="O42" s="25">
        <f t="shared" si="2"/>
        <v>1600</v>
      </c>
      <c r="P42" s="25">
        <f t="shared" si="3"/>
        <v>0</v>
      </c>
    </row>
    <row r="43" spans="1:16" ht="13.5">
      <c r="A43" s="193" t="s">
        <v>138</v>
      </c>
      <c r="B43" s="172">
        <v>11565</v>
      </c>
      <c r="C43" s="302">
        <v>-0.09</v>
      </c>
      <c r="D43" s="172">
        <v>31</v>
      </c>
      <c r="E43" s="302">
        <v>-0.3</v>
      </c>
      <c r="F43" s="172">
        <v>3</v>
      </c>
      <c r="G43" s="302">
        <v>-0.25</v>
      </c>
      <c r="H43" s="172">
        <v>11599</v>
      </c>
      <c r="I43" s="303">
        <v>-0.09</v>
      </c>
      <c r="J43" s="264">
        <v>624.25</v>
      </c>
      <c r="K43" s="69">
        <v>623.3</v>
      </c>
      <c r="L43" s="135">
        <f t="shared" si="0"/>
        <v>0.9500000000000455</v>
      </c>
      <c r="M43" s="306">
        <f t="shared" si="1"/>
        <v>0.15241456762394442</v>
      </c>
      <c r="N43" s="78">
        <f>Margins!B43</f>
        <v>425</v>
      </c>
      <c r="O43" s="25">
        <f t="shared" si="2"/>
        <v>13175</v>
      </c>
      <c r="P43" s="25">
        <f t="shared" si="3"/>
        <v>1275</v>
      </c>
    </row>
    <row r="44" spans="1:18" ht="13.5">
      <c r="A44" s="193" t="s">
        <v>160</v>
      </c>
      <c r="B44" s="316">
        <v>430</v>
      </c>
      <c r="C44" s="324">
        <v>-0.54</v>
      </c>
      <c r="D44" s="172">
        <v>4</v>
      </c>
      <c r="E44" s="302">
        <v>-0.2</v>
      </c>
      <c r="F44" s="172">
        <v>0</v>
      </c>
      <c r="G44" s="302">
        <v>0</v>
      </c>
      <c r="H44" s="172">
        <v>434</v>
      </c>
      <c r="I44" s="303">
        <v>-0.54</v>
      </c>
      <c r="J44" s="264">
        <v>366</v>
      </c>
      <c r="K44" s="69">
        <v>368.8</v>
      </c>
      <c r="L44" s="135">
        <f t="shared" si="0"/>
        <v>-2.8000000000000114</v>
      </c>
      <c r="M44" s="306">
        <f t="shared" si="1"/>
        <v>-0.7592190889370963</v>
      </c>
      <c r="N44" s="78">
        <f>Margins!B44</f>
        <v>550</v>
      </c>
      <c r="O44" s="25">
        <f t="shared" si="2"/>
        <v>2200</v>
      </c>
      <c r="P44" s="25">
        <f t="shared" si="3"/>
        <v>0</v>
      </c>
      <c r="R44" s="25"/>
    </row>
    <row r="45" spans="1:16" ht="13.5">
      <c r="A45" s="193" t="s">
        <v>161</v>
      </c>
      <c r="B45" s="172">
        <v>331</v>
      </c>
      <c r="C45" s="302">
        <v>1.38</v>
      </c>
      <c r="D45" s="172">
        <v>13</v>
      </c>
      <c r="E45" s="302">
        <v>0.44</v>
      </c>
      <c r="F45" s="172">
        <v>0</v>
      </c>
      <c r="G45" s="302">
        <v>0</v>
      </c>
      <c r="H45" s="172">
        <v>344</v>
      </c>
      <c r="I45" s="303">
        <v>1.32</v>
      </c>
      <c r="J45" s="264">
        <v>33.7</v>
      </c>
      <c r="K45" s="69">
        <v>33.75</v>
      </c>
      <c r="L45" s="135">
        <f t="shared" si="0"/>
        <v>-0.04999999999999716</v>
      </c>
      <c r="M45" s="306">
        <f t="shared" si="1"/>
        <v>-0.14814814814813973</v>
      </c>
      <c r="N45" s="78">
        <f>Margins!B45</f>
        <v>6900</v>
      </c>
      <c r="O45" s="25">
        <f t="shared" si="2"/>
        <v>89700</v>
      </c>
      <c r="P45" s="25">
        <f t="shared" si="3"/>
        <v>0</v>
      </c>
    </row>
    <row r="46" spans="1:16" ht="13.5">
      <c r="A46" s="193" t="s">
        <v>392</v>
      </c>
      <c r="B46" s="172">
        <v>180</v>
      </c>
      <c r="C46" s="302">
        <v>-0.32</v>
      </c>
      <c r="D46" s="172">
        <v>0</v>
      </c>
      <c r="E46" s="302">
        <v>0</v>
      </c>
      <c r="F46" s="172">
        <v>0</v>
      </c>
      <c r="G46" s="302">
        <v>0</v>
      </c>
      <c r="H46" s="172">
        <v>180</v>
      </c>
      <c r="I46" s="303">
        <v>-0.32</v>
      </c>
      <c r="J46" s="264">
        <v>254.8</v>
      </c>
      <c r="K46" s="69">
        <v>256.4</v>
      </c>
      <c r="L46" s="135">
        <f t="shared" si="0"/>
        <v>-1.599999999999966</v>
      </c>
      <c r="M46" s="306">
        <f t="shared" si="1"/>
        <v>-0.6240249609984266</v>
      </c>
      <c r="N46" s="78">
        <f>Margins!B46</f>
        <v>1800</v>
      </c>
      <c r="O46" s="25">
        <f t="shared" si="2"/>
        <v>0</v>
      </c>
      <c r="P46" s="25">
        <f t="shared" si="3"/>
        <v>0</v>
      </c>
    </row>
    <row r="47" spans="1:18" ht="13.5">
      <c r="A47" s="193" t="s">
        <v>3</v>
      </c>
      <c r="B47" s="316">
        <v>1061</v>
      </c>
      <c r="C47" s="324">
        <v>-0.13</v>
      </c>
      <c r="D47" s="172">
        <v>56</v>
      </c>
      <c r="E47" s="302">
        <v>-0.13</v>
      </c>
      <c r="F47" s="172">
        <v>4</v>
      </c>
      <c r="G47" s="302">
        <v>3</v>
      </c>
      <c r="H47" s="172">
        <v>1121</v>
      </c>
      <c r="I47" s="303">
        <v>-0.12</v>
      </c>
      <c r="J47" s="264">
        <v>206.8</v>
      </c>
      <c r="K47" s="69">
        <v>208.1</v>
      </c>
      <c r="L47" s="135">
        <f t="shared" si="0"/>
        <v>-1.299999999999983</v>
      </c>
      <c r="M47" s="306">
        <f t="shared" si="1"/>
        <v>-0.6246996636232498</v>
      </c>
      <c r="N47" s="78">
        <f>Margins!B47</f>
        <v>1250</v>
      </c>
      <c r="O47" s="25">
        <f t="shared" si="2"/>
        <v>70000</v>
      </c>
      <c r="P47" s="25">
        <f t="shared" si="3"/>
        <v>5000</v>
      </c>
      <c r="R47" s="25"/>
    </row>
    <row r="48" spans="1:18" ht="13.5">
      <c r="A48" s="193" t="s">
        <v>218</v>
      </c>
      <c r="B48" s="316">
        <v>1160</v>
      </c>
      <c r="C48" s="324">
        <v>2.65</v>
      </c>
      <c r="D48" s="172">
        <v>5</v>
      </c>
      <c r="E48" s="302">
        <v>0.25</v>
      </c>
      <c r="F48" s="172">
        <v>0</v>
      </c>
      <c r="G48" s="302">
        <v>0</v>
      </c>
      <c r="H48" s="172">
        <v>1165</v>
      </c>
      <c r="I48" s="303">
        <v>2.62</v>
      </c>
      <c r="J48" s="264">
        <v>378.15</v>
      </c>
      <c r="K48" s="69">
        <v>365.2</v>
      </c>
      <c r="L48" s="135">
        <f t="shared" si="0"/>
        <v>12.949999999999989</v>
      </c>
      <c r="M48" s="306">
        <f t="shared" si="1"/>
        <v>3.546002190580501</v>
      </c>
      <c r="N48" s="78">
        <f>Margins!B48</f>
        <v>1050</v>
      </c>
      <c r="O48" s="25">
        <f t="shared" si="2"/>
        <v>5250</v>
      </c>
      <c r="P48" s="25">
        <f t="shared" si="3"/>
        <v>0</v>
      </c>
      <c r="R48" s="25"/>
    </row>
    <row r="49" spans="1:18" ht="13.5">
      <c r="A49" s="193" t="s">
        <v>162</v>
      </c>
      <c r="B49" s="316">
        <v>119</v>
      </c>
      <c r="C49" s="324">
        <v>-0.57</v>
      </c>
      <c r="D49" s="172">
        <v>0</v>
      </c>
      <c r="E49" s="302">
        <v>0</v>
      </c>
      <c r="F49" s="172">
        <v>0</v>
      </c>
      <c r="G49" s="302">
        <v>0</v>
      </c>
      <c r="H49" s="172">
        <v>119</v>
      </c>
      <c r="I49" s="303">
        <v>-0.57</v>
      </c>
      <c r="J49" s="264">
        <v>336.65</v>
      </c>
      <c r="K49" s="69">
        <v>341.4</v>
      </c>
      <c r="L49" s="135">
        <f t="shared" si="0"/>
        <v>-4.75</v>
      </c>
      <c r="M49" s="306">
        <f t="shared" si="1"/>
        <v>-1.3913298183948448</v>
      </c>
      <c r="N49" s="78">
        <f>Margins!B49</f>
        <v>1200</v>
      </c>
      <c r="O49" s="25">
        <f t="shared" si="2"/>
        <v>0</v>
      </c>
      <c r="P49" s="25">
        <f t="shared" si="3"/>
        <v>0</v>
      </c>
      <c r="R49" s="25"/>
    </row>
    <row r="50" spans="1:16" ht="13.5">
      <c r="A50" s="193" t="s">
        <v>286</v>
      </c>
      <c r="B50" s="172">
        <v>461</v>
      </c>
      <c r="C50" s="302">
        <v>0.12</v>
      </c>
      <c r="D50" s="172">
        <v>0</v>
      </c>
      <c r="E50" s="302">
        <v>0</v>
      </c>
      <c r="F50" s="172">
        <v>0</v>
      </c>
      <c r="G50" s="302">
        <v>0</v>
      </c>
      <c r="H50" s="172">
        <v>461</v>
      </c>
      <c r="I50" s="303">
        <v>0.12</v>
      </c>
      <c r="J50" s="264">
        <v>223.2</v>
      </c>
      <c r="K50" s="69">
        <v>220.75</v>
      </c>
      <c r="L50" s="135">
        <f t="shared" si="0"/>
        <v>2.4499999999999886</v>
      </c>
      <c r="M50" s="306">
        <f t="shared" si="1"/>
        <v>1.1098527746319313</v>
      </c>
      <c r="N50" s="78">
        <f>Margins!B50</f>
        <v>1000</v>
      </c>
      <c r="O50" s="25">
        <f t="shared" si="2"/>
        <v>0</v>
      </c>
      <c r="P50" s="25">
        <f t="shared" si="3"/>
        <v>0</v>
      </c>
    </row>
    <row r="51" spans="1:16" ht="13.5">
      <c r="A51" s="193" t="s">
        <v>183</v>
      </c>
      <c r="B51" s="172">
        <v>330</v>
      </c>
      <c r="C51" s="302">
        <v>-0.22</v>
      </c>
      <c r="D51" s="172">
        <v>0</v>
      </c>
      <c r="E51" s="302">
        <v>0</v>
      </c>
      <c r="F51" s="172">
        <v>1</v>
      </c>
      <c r="G51" s="302">
        <v>-0.75</v>
      </c>
      <c r="H51" s="172">
        <v>331</v>
      </c>
      <c r="I51" s="303">
        <v>-0.22</v>
      </c>
      <c r="J51" s="264">
        <v>295.35</v>
      </c>
      <c r="K51" s="69">
        <v>300.15</v>
      </c>
      <c r="L51" s="135">
        <f t="shared" si="0"/>
        <v>-4.7999999999999545</v>
      </c>
      <c r="M51" s="306">
        <f t="shared" si="1"/>
        <v>-1.599200399800085</v>
      </c>
      <c r="N51" s="78">
        <f>Margins!B51</f>
        <v>950</v>
      </c>
      <c r="O51" s="25">
        <f t="shared" si="2"/>
        <v>0</v>
      </c>
      <c r="P51" s="25">
        <f t="shared" si="3"/>
        <v>950</v>
      </c>
    </row>
    <row r="52" spans="1:16" ht="13.5">
      <c r="A52" s="193" t="s">
        <v>219</v>
      </c>
      <c r="B52" s="172">
        <v>612</v>
      </c>
      <c r="C52" s="302">
        <v>-0.11</v>
      </c>
      <c r="D52" s="172">
        <v>12</v>
      </c>
      <c r="E52" s="302">
        <v>-0.08</v>
      </c>
      <c r="F52" s="172">
        <v>0</v>
      </c>
      <c r="G52" s="302">
        <v>0</v>
      </c>
      <c r="H52" s="172">
        <v>624</v>
      </c>
      <c r="I52" s="303">
        <v>-0.11</v>
      </c>
      <c r="J52" s="264">
        <v>97.95</v>
      </c>
      <c r="K52" s="69">
        <v>97</v>
      </c>
      <c r="L52" s="135">
        <f t="shared" si="0"/>
        <v>0.9500000000000028</v>
      </c>
      <c r="M52" s="306">
        <f t="shared" si="1"/>
        <v>0.979381443298972</v>
      </c>
      <c r="N52" s="78">
        <f>Margins!B52</f>
        <v>2700</v>
      </c>
      <c r="O52" s="25">
        <f t="shared" si="2"/>
        <v>32400</v>
      </c>
      <c r="P52" s="25">
        <f t="shared" si="3"/>
        <v>0</v>
      </c>
    </row>
    <row r="53" spans="1:16" ht="13.5">
      <c r="A53" s="193" t="s">
        <v>417</v>
      </c>
      <c r="B53" s="172">
        <v>746</v>
      </c>
      <c r="C53" s="302">
        <v>-0.31</v>
      </c>
      <c r="D53" s="172">
        <v>37</v>
      </c>
      <c r="E53" s="302">
        <v>-0.1</v>
      </c>
      <c r="F53" s="172">
        <v>3</v>
      </c>
      <c r="G53" s="302">
        <v>-0.5</v>
      </c>
      <c r="H53" s="172">
        <v>786</v>
      </c>
      <c r="I53" s="303">
        <v>-0.31</v>
      </c>
      <c r="J53" s="264">
        <v>42.95</v>
      </c>
      <c r="K53" s="69">
        <v>43.3</v>
      </c>
      <c r="L53" s="135">
        <f t="shared" si="0"/>
        <v>-0.3499999999999943</v>
      </c>
      <c r="M53" s="306">
        <f t="shared" si="1"/>
        <v>-0.8083140877598021</v>
      </c>
      <c r="N53" s="78">
        <f>Margins!B53</f>
        <v>5250</v>
      </c>
      <c r="O53" s="25">
        <f t="shared" si="2"/>
        <v>194250</v>
      </c>
      <c r="P53" s="25">
        <f t="shared" si="3"/>
        <v>15750</v>
      </c>
    </row>
    <row r="54" spans="1:16" ht="13.5">
      <c r="A54" s="193" t="s">
        <v>163</v>
      </c>
      <c r="B54" s="172">
        <v>26015</v>
      </c>
      <c r="C54" s="302">
        <v>4.1</v>
      </c>
      <c r="D54" s="172">
        <v>1</v>
      </c>
      <c r="E54" s="302">
        <v>-0.86</v>
      </c>
      <c r="F54" s="172">
        <v>4</v>
      </c>
      <c r="G54" s="302">
        <v>1</v>
      </c>
      <c r="H54" s="172">
        <v>26020</v>
      </c>
      <c r="I54" s="303">
        <v>4.09</v>
      </c>
      <c r="J54" s="264">
        <v>4727.65</v>
      </c>
      <c r="K54" s="69">
        <v>4057.45</v>
      </c>
      <c r="L54" s="135">
        <f t="shared" si="0"/>
        <v>670.1999999999998</v>
      </c>
      <c r="M54" s="306">
        <f t="shared" si="1"/>
        <v>16.517763620007635</v>
      </c>
      <c r="N54" s="78">
        <f>Margins!B54</f>
        <v>62</v>
      </c>
      <c r="O54" s="25">
        <f t="shared" si="2"/>
        <v>62</v>
      </c>
      <c r="P54" s="25">
        <f t="shared" si="3"/>
        <v>248</v>
      </c>
    </row>
    <row r="55" spans="1:18" ht="13.5">
      <c r="A55" s="193" t="s">
        <v>194</v>
      </c>
      <c r="B55" s="172">
        <v>2862</v>
      </c>
      <c r="C55" s="302">
        <v>-0.27</v>
      </c>
      <c r="D55" s="172">
        <v>79</v>
      </c>
      <c r="E55" s="302">
        <v>-0.32</v>
      </c>
      <c r="F55" s="172">
        <v>7</v>
      </c>
      <c r="G55" s="302">
        <v>1.33</v>
      </c>
      <c r="H55" s="172">
        <v>2948</v>
      </c>
      <c r="I55" s="303">
        <v>-0.27</v>
      </c>
      <c r="J55" s="264">
        <v>649.55</v>
      </c>
      <c r="K55" s="69">
        <v>655.2</v>
      </c>
      <c r="L55" s="135">
        <f t="shared" si="0"/>
        <v>-5.650000000000091</v>
      </c>
      <c r="M55" s="306">
        <f t="shared" si="1"/>
        <v>-0.8623321123321261</v>
      </c>
      <c r="N55" s="78">
        <f>Margins!B55</f>
        <v>400</v>
      </c>
      <c r="O55" s="25">
        <f t="shared" si="2"/>
        <v>31600</v>
      </c>
      <c r="P55" s="25">
        <f t="shared" si="3"/>
        <v>2800</v>
      </c>
      <c r="R55" s="25"/>
    </row>
    <row r="56" spans="1:18" ht="13.5">
      <c r="A56" s="193" t="s">
        <v>418</v>
      </c>
      <c r="B56" s="172">
        <v>6472</v>
      </c>
      <c r="C56" s="302">
        <v>-0.56</v>
      </c>
      <c r="D56" s="172">
        <v>0</v>
      </c>
      <c r="E56" s="302">
        <v>0</v>
      </c>
      <c r="F56" s="172">
        <v>0</v>
      </c>
      <c r="G56" s="302">
        <v>0</v>
      </c>
      <c r="H56" s="172">
        <v>6472</v>
      </c>
      <c r="I56" s="303">
        <v>-0.56</v>
      </c>
      <c r="J56" s="264">
        <v>1913.9</v>
      </c>
      <c r="K56" s="69">
        <v>1942.95</v>
      </c>
      <c r="L56" s="135">
        <f t="shared" si="0"/>
        <v>-29.049999999999955</v>
      </c>
      <c r="M56" s="306">
        <f t="shared" si="1"/>
        <v>-1.495149128901925</v>
      </c>
      <c r="N56" s="78">
        <f>Margins!B56</f>
        <v>150</v>
      </c>
      <c r="O56" s="25">
        <f t="shared" si="2"/>
        <v>0</v>
      </c>
      <c r="P56" s="25">
        <f t="shared" si="3"/>
        <v>0</v>
      </c>
      <c r="R56" s="25"/>
    </row>
    <row r="57" spans="1:18" ht="13.5">
      <c r="A57" s="193" t="s">
        <v>419</v>
      </c>
      <c r="B57" s="172">
        <v>930</v>
      </c>
      <c r="C57" s="302">
        <v>-0.51</v>
      </c>
      <c r="D57" s="172">
        <v>0</v>
      </c>
      <c r="E57" s="302">
        <v>0</v>
      </c>
      <c r="F57" s="172">
        <v>0</v>
      </c>
      <c r="G57" s="302">
        <v>0</v>
      </c>
      <c r="H57" s="172">
        <v>930</v>
      </c>
      <c r="I57" s="303">
        <v>-0.51</v>
      </c>
      <c r="J57" s="264">
        <v>1078.35</v>
      </c>
      <c r="K57" s="69">
        <v>1109.55</v>
      </c>
      <c r="L57" s="135">
        <f t="shared" si="0"/>
        <v>-31.200000000000045</v>
      </c>
      <c r="M57" s="306">
        <f t="shared" si="1"/>
        <v>-2.811950790861164</v>
      </c>
      <c r="N57" s="78">
        <f>Margins!B57</f>
        <v>200</v>
      </c>
      <c r="O57" s="25">
        <f t="shared" si="2"/>
        <v>0</v>
      </c>
      <c r="P57" s="25">
        <f t="shared" si="3"/>
        <v>0</v>
      </c>
      <c r="R57" s="25"/>
    </row>
    <row r="58" spans="1:16" ht="13.5">
      <c r="A58" s="193" t="s">
        <v>220</v>
      </c>
      <c r="B58" s="172">
        <v>322</v>
      </c>
      <c r="C58" s="302">
        <v>-0.68</v>
      </c>
      <c r="D58" s="172">
        <v>4</v>
      </c>
      <c r="E58" s="302">
        <v>-0.83</v>
      </c>
      <c r="F58" s="172">
        <v>0</v>
      </c>
      <c r="G58" s="302">
        <v>0</v>
      </c>
      <c r="H58" s="172">
        <v>326</v>
      </c>
      <c r="I58" s="303">
        <v>-0.69</v>
      </c>
      <c r="J58" s="264">
        <v>126.15</v>
      </c>
      <c r="K58" s="69">
        <v>127.9</v>
      </c>
      <c r="L58" s="135">
        <f t="shared" si="0"/>
        <v>-1.75</v>
      </c>
      <c r="M58" s="306">
        <f t="shared" si="1"/>
        <v>-1.3682564503518373</v>
      </c>
      <c r="N58" s="78">
        <f>Margins!B58</f>
        <v>2400</v>
      </c>
      <c r="O58" s="25">
        <f t="shared" si="2"/>
        <v>9600</v>
      </c>
      <c r="P58" s="25">
        <f t="shared" si="3"/>
        <v>0</v>
      </c>
    </row>
    <row r="59" spans="1:18" ht="13.5">
      <c r="A59" s="193" t="s">
        <v>164</v>
      </c>
      <c r="B59" s="172">
        <v>1559</v>
      </c>
      <c r="C59" s="302">
        <v>0.63</v>
      </c>
      <c r="D59" s="172">
        <v>92</v>
      </c>
      <c r="E59" s="302">
        <v>1.71</v>
      </c>
      <c r="F59" s="172">
        <v>0</v>
      </c>
      <c r="G59" s="302">
        <v>0</v>
      </c>
      <c r="H59" s="172">
        <v>1651</v>
      </c>
      <c r="I59" s="303">
        <v>0.67</v>
      </c>
      <c r="J59" s="264">
        <v>56.5</v>
      </c>
      <c r="K59" s="69">
        <v>55.05</v>
      </c>
      <c r="L59" s="135">
        <f t="shared" si="0"/>
        <v>1.4500000000000028</v>
      </c>
      <c r="M59" s="306">
        <f t="shared" si="1"/>
        <v>2.633969118982748</v>
      </c>
      <c r="N59" s="78">
        <f>Margins!B59</f>
        <v>5650</v>
      </c>
      <c r="O59" s="25">
        <f t="shared" si="2"/>
        <v>519800</v>
      </c>
      <c r="P59" s="25">
        <f t="shared" si="3"/>
        <v>0</v>
      </c>
      <c r="R59" s="103"/>
    </row>
    <row r="60" spans="1:16" ht="13.5">
      <c r="A60" s="193" t="s">
        <v>165</v>
      </c>
      <c r="B60" s="172">
        <v>94</v>
      </c>
      <c r="C60" s="302">
        <v>-0.1</v>
      </c>
      <c r="D60" s="172">
        <v>0</v>
      </c>
      <c r="E60" s="302">
        <v>0</v>
      </c>
      <c r="F60" s="172">
        <v>0</v>
      </c>
      <c r="G60" s="302">
        <v>0</v>
      </c>
      <c r="H60" s="172">
        <v>94</v>
      </c>
      <c r="I60" s="303">
        <v>-0.1</v>
      </c>
      <c r="J60" s="264">
        <v>268.4</v>
      </c>
      <c r="K60" s="69">
        <v>275.9</v>
      </c>
      <c r="L60" s="135">
        <f t="shared" si="0"/>
        <v>-7.5</v>
      </c>
      <c r="M60" s="306">
        <f t="shared" si="1"/>
        <v>-2.718376223269301</v>
      </c>
      <c r="N60" s="78">
        <f>Margins!B60</f>
        <v>1300</v>
      </c>
      <c r="O60" s="25">
        <f t="shared" si="2"/>
        <v>0</v>
      </c>
      <c r="P60" s="25">
        <f t="shared" si="3"/>
        <v>0</v>
      </c>
    </row>
    <row r="61" spans="1:16" ht="13.5">
      <c r="A61" s="193" t="s">
        <v>420</v>
      </c>
      <c r="B61" s="172">
        <v>2970</v>
      </c>
      <c r="C61" s="302">
        <v>-0.07</v>
      </c>
      <c r="D61" s="172">
        <v>0</v>
      </c>
      <c r="E61" s="302">
        <v>-1</v>
      </c>
      <c r="F61" s="172">
        <v>0</v>
      </c>
      <c r="G61" s="302">
        <v>0</v>
      </c>
      <c r="H61" s="172">
        <v>2970</v>
      </c>
      <c r="I61" s="303">
        <v>-0.07</v>
      </c>
      <c r="J61" s="264">
        <v>2225.7</v>
      </c>
      <c r="K61" s="69">
        <v>2208.3</v>
      </c>
      <c r="L61" s="135">
        <f t="shared" si="0"/>
        <v>17.399999999999636</v>
      </c>
      <c r="M61" s="306">
        <f t="shared" si="1"/>
        <v>0.7879364216818202</v>
      </c>
      <c r="N61" s="78">
        <f>Margins!B61</f>
        <v>150</v>
      </c>
      <c r="O61" s="25">
        <f t="shared" si="2"/>
        <v>0</v>
      </c>
      <c r="P61" s="25">
        <f t="shared" si="3"/>
        <v>0</v>
      </c>
    </row>
    <row r="62" spans="1:16" ht="13.5">
      <c r="A62" s="193" t="s">
        <v>89</v>
      </c>
      <c r="B62" s="172">
        <v>1103</v>
      </c>
      <c r="C62" s="302">
        <v>-0.3</v>
      </c>
      <c r="D62" s="172">
        <v>8</v>
      </c>
      <c r="E62" s="302">
        <v>-0.62</v>
      </c>
      <c r="F62" s="172">
        <v>2</v>
      </c>
      <c r="G62" s="302">
        <v>0</v>
      </c>
      <c r="H62" s="172">
        <v>1113</v>
      </c>
      <c r="I62" s="303">
        <v>-0.31</v>
      </c>
      <c r="J62" s="264">
        <v>289.65</v>
      </c>
      <c r="K62" s="69">
        <v>289.8</v>
      </c>
      <c r="L62" s="135">
        <f t="shared" si="0"/>
        <v>-0.1500000000000341</v>
      </c>
      <c r="M62" s="306">
        <f t="shared" si="1"/>
        <v>-0.051759834368541785</v>
      </c>
      <c r="N62" s="78">
        <f>Margins!B62</f>
        <v>750</v>
      </c>
      <c r="O62" s="25">
        <f t="shared" si="2"/>
        <v>6000</v>
      </c>
      <c r="P62" s="25">
        <f t="shared" si="3"/>
        <v>1500</v>
      </c>
    </row>
    <row r="63" spans="1:16" ht="13.5">
      <c r="A63" s="193" t="s">
        <v>287</v>
      </c>
      <c r="B63" s="172">
        <v>109</v>
      </c>
      <c r="C63" s="302">
        <v>-0.62</v>
      </c>
      <c r="D63" s="172">
        <v>0</v>
      </c>
      <c r="E63" s="302">
        <v>0</v>
      </c>
      <c r="F63" s="172">
        <v>0</v>
      </c>
      <c r="G63" s="302">
        <v>0</v>
      </c>
      <c r="H63" s="172">
        <v>109</v>
      </c>
      <c r="I63" s="303">
        <v>-0.62</v>
      </c>
      <c r="J63" s="264">
        <v>180.45</v>
      </c>
      <c r="K63" s="69">
        <v>182.1</v>
      </c>
      <c r="L63" s="135">
        <f t="shared" si="0"/>
        <v>-1.6500000000000057</v>
      </c>
      <c r="M63" s="306">
        <f t="shared" si="1"/>
        <v>-0.9060955518945665</v>
      </c>
      <c r="N63" s="78">
        <f>Margins!B63</f>
        <v>2000</v>
      </c>
      <c r="O63" s="25">
        <f t="shared" si="2"/>
        <v>0</v>
      </c>
      <c r="P63" s="25">
        <f t="shared" si="3"/>
        <v>0</v>
      </c>
    </row>
    <row r="64" spans="1:16" ht="13.5">
      <c r="A64" s="193" t="s">
        <v>421</v>
      </c>
      <c r="B64" s="172">
        <v>477</v>
      </c>
      <c r="C64" s="302">
        <v>-0.64</v>
      </c>
      <c r="D64" s="172">
        <v>0</v>
      </c>
      <c r="E64" s="302">
        <v>0</v>
      </c>
      <c r="F64" s="172">
        <v>0</v>
      </c>
      <c r="G64" s="302">
        <v>0</v>
      </c>
      <c r="H64" s="172">
        <v>477</v>
      </c>
      <c r="I64" s="303">
        <v>-0.64</v>
      </c>
      <c r="J64" s="264">
        <v>607.1</v>
      </c>
      <c r="K64" s="69">
        <v>627.15</v>
      </c>
      <c r="L64" s="135">
        <f t="shared" si="0"/>
        <v>-20.049999999999955</v>
      </c>
      <c r="M64" s="306">
        <f t="shared" si="1"/>
        <v>-3.1970023120465525</v>
      </c>
      <c r="N64" s="78">
        <f>Margins!B64</f>
        <v>350</v>
      </c>
      <c r="O64" s="25">
        <f t="shared" si="2"/>
        <v>0</v>
      </c>
      <c r="P64" s="25">
        <f t="shared" si="3"/>
        <v>0</v>
      </c>
    </row>
    <row r="65" spans="1:16" ht="13.5">
      <c r="A65" s="193" t="s">
        <v>271</v>
      </c>
      <c r="B65" s="172">
        <v>776</v>
      </c>
      <c r="C65" s="302">
        <v>3</v>
      </c>
      <c r="D65" s="172">
        <v>12</v>
      </c>
      <c r="E65" s="302">
        <v>5</v>
      </c>
      <c r="F65" s="172">
        <v>0</v>
      </c>
      <c r="G65" s="302">
        <v>0</v>
      </c>
      <c r="H65" s="172">
        <v>788</v>
      </c>
      <c r="I65" s="303">
        <v>3.02</v>
      </c>
      <c r="J65" s="264">
        <v>262.65</v>
      </c>
      <c r="K65" s="69">
        <v>255.5</v>
      </c>
      <c r="L65" s="135">
        <f t="shared" si="0"/>
        <v>7.149999999999977</v>
      </c>
      <c r="M65" s="306">
        <f t="shared" si="1"/>
        <v>2.79843444227005</v>
      </c>
      <c r="N65" s="78">
        <f>Margins!B65</f>
        <v>1200</v>
      </c>
      <c r="O65" s="25">
        <f t="shared" si="2"/>
        <v>14400</v>
      </c>
      <c r="P65" s="25">
        <f t="shared" si="3"/>
        <v>0</v>
      </c>
    </row>
    <row r="66" spans="1:16" ht="13.5">
      <c r="A66" s="193" t="s">
        <v>221</v>
      </c>
      <c r="B66" s="172">
        <v>225</v>
      </c>
      <c r="C66" s="302">
        <v>-0.45</v>
      </c>
      <c r="D66" s="172">
        <v>0</v>
      </c>
      <c r="E66" s="302">
        <v>0</v>
      </c>
      <c r="F66" s="172">
        <v>0</v>
      </c>
      <c r="G66" s="302">
        <v>0</v>
      </c>
      <c r="H66" s="172">
        <v>225</v>
      </c>
      <c r="I66" s="303">
        <v>-0.45</v>
      </c>
      <c r="J66" s="264">
        <v>1219.85</v>
      </c>
      <c r="K66" s="69">
        <v>1231.6</v>
      </c>
      <c r="L66" s="135">
        <f t="shared" si="0"/>
        <v>-11.75</v>
      </c>
      <c r="M66" s="306">
        <f t="shared" si="1"/>
        <v>-0.9540435206235792</v>
      </c>
      <c r="N66" s="78">
        <f>Margins!B66</f>
        <v>300</v>
      </c>
      <c r="O66" s="25">
        <f t="shared" si="2"/>
        <v>0</v>
      </c>
      <c r="P66" s="25">
        <f t="shared" si="3"/>
        <v>0</v>
      </c>
    </row>
    <row r="67" spans="1:16" ht="13.5">
      <c r="A67" s="193" t="s">
        <v>233</v>
      </c>
      <c r="B67" s="172">
        <v>11779</v>
      </c>
      <c r="C67" s="302">
        <v>1.14</v>
      </c>
      <c r="D67" s="172">
        <v>105</v>
      </c>
      <c r="E67" s="302">
        <v>1.84</v>
      </c>
      <c r="F67" s="172">
        <v>5</v>
      </c>
      <c r="G67" s="302">
        <v>0</v>
      </c>
      <c r="H67" s="172">
        <v>11889</v>
      </c>
      <c r="I67" s="303">
        <v>1.14</v>
      </c>
      <c r="J67" s="264">
        <v>491.55</v>
      </c>
      <c r="K67" s="69">
        <v>473.85</v>
      </c>
      <c r="L67" s="135">
        <f t="shared" si="0"/>
        <v>17.69999999999999</v>
      </c>
      <c r="M67" s="306">
        <f t="shared" si="1"/>
        <v>3.735359290914844</v>
      </c>
      <c r="N67" s="78">
        <f>Margins!B67</f>
        <v>1000</v>
      </c>
      <c r="O67" s="25">
        <f t="shared" si="2"/>
        <v>105000</v>
      </c>
      <c r="P67" s="25">
        <f t="shared" si="3"/>
        <v>5000</v>
      </c>
    </row>
    <row r="68" spans="1:16" ht="13.5">
      <c r="A68" s="193" t="s">
        <v>166</v>
      </c>
      <c r="B68" s="172">
        <v>196</v>
      </c>
      <c r="C68" s="302">
        <v>-0.53</v>
      </c>
      <c r="D68" s="172">
        <v>6</v>
      </c>
      <c r="E68" s="302">
        <v>-0.4</v>
      </c>
      <c r="F68" s="172">
        <v>0</v>
      </c>
      <c r="G68" s="302">
        <v>-1</v>
      </c>
      <c r="H68" s="172">
        <v>202</v>
      </c>
      <c r="I68" s="303">
        <v>-0.53</v>
      </c>
      <c r="J68" s="264">
        <v>103.35</v>
      </c>
      <c r="K68" s="69">
        <v>104.6</v>
      </c>
      <c r="L68" s="135">
        <f t="shared" si="0"/>
        <v>-1.25</v>
      </c>
      <c r="M68" s="306">
        <f t="shared" si="1"/>
        <v>-1.1950286806883366</v>
      </c>
      <c r="N68" s="78">
        <f>Margins!B68</f>
        <v>2950</v>
      </c>
      <c r="O68" s="25">
        <f t="shared" si="2"/>
        <v>17700</v>
      </c>
      <c r="P68" s="25">
        <f t="shared" si="3"/>
        <v>0</v>
      </c>
    </row>
    <row r="69" spans="1:16" ht="13.5">
      <c r="A69" s="193" t="s">
        <v>222</v>
      </c>
      <c r="B69" s="172">
        <v>1420</v>
      </c>
      <c r="C69" s="302">
        <v>-0.21</v>
      </c>
      <c r="D69" s="172">
        <v>0</v>
      </c>
      <c r="E69" s="302">
        <v>0</v>
      </c>
      <c r="F69" s="172">
        <v>0</v>
      </c>
      <c r="G69" s="302">
        <v>0</v>
      </c>
      <c r="H69" s="172">
        <v>1420</v>
      </c>
      <c r="I69" s="303">
        <v>-0.21</v>
      </c>
      <c r="J69" s="264">
        <v>2468.75</v>
      </c>
      <c r="K69" s="69">
        <v>2508.55</v>
      </c>
      <c r="L69" s="135">
        <f aca="true" t="shared" si="4" ref="L69:L132">J69-K69</f>
        <v>-39.80000000000018</v>
      </c>
      <c r="M69" s="306">
        <f aca="true" t="shared" si="5" ref="M69:M132">L69/K69*100</f>
        <v>-1.5865739172031723</v>
      </c>
      <c r="N69" s="78">
        <f>Margins!B69</f>
        <v>88</v>
      </c>
      <c r="O69" s="25">
        <f aca="true" t="shared" si="6" ref="O69:O132">D69*N69</f>
        <v>0</v>
      </c>
      <c r="P69" s="25">
        <f aca="true" t="shared" si="7" ref="P69:P132">F69*N69</f>
        <v>0</v>
      </c>
    </row>
    <row r="70" spans="1:16" ht="13.5">
      <c r="A70" s="193" t="s">
        <v>288</v>
      </c>
      <c r="B70" s="172">
        <v>2941</v>
      </c>
      <c r="C70" s="302">
        <v>-0.06</v>
      </c>
      <c r="D70" s="172">
        <v>71</v>
      </c>
      <c r="E70" s="302">
        <v>-0.26</v>
      </c>
      <c r="F70" s="172">
        <v>6</v>
      </c>
      <c r="G70" s="302">
        <v>-0.33</v>
      </c>
      <c r="H70" s="172">
        <v>3018</v>
      </c>
      <c r="I70" s="303">
        <v>-0.07</v>
      </c>
      <c r="J70" s="264">
        <v>188.25</v>
      </c>
      <c r="K70" s="69">
        <v>186</v>
      </c>
      <c r="L70" s="135">
        <f t="shared" si="4"/>
        <v>2.25</v>
      </c>
      <c r="M70" s="306">
        <f t="shared" si="5"/>
        <v>1.2096774193548387</v>
      </c>
      <c r="N70" s="78">
        <f>Margins!B70</f>
        <v>1500</v>
      </c>
      <c r="O70" s="25">
        <f t="shared" si="6"/>
        <v>106500</v>
      </c>
      <c r="P70" s="25">
        <f t="shared" si="7"/>
        <v>9000</v>
      </c>
    </row>
    <row r="71" spans="1:16" ht="13.5">
      <c r="A71" s="193" t="s">
        <v>289</v>
      </c>
      <c r="B71" s="172">
        <v>174</v>
      </c>
      <c r="C71" s="302">
        <v>-0.7</v>
      </c>
      <c r="D71" s="172">
        <v>0</v>
      </c>
      <c r="E71" s="302">
        <v>-1</v>
      </c>
      <c r="F71" s="172">
        <v>0</v>
      </c>
      <c r="G71" s="302">
        <v>0</v>
      </c>
      <c r="H71" s="172">
        <v>174</v>
      </c>
      <c r="I71" s="303">
        <v>-0.7</v>
      </c>
      <c r="J71" s="264">
        <v>141.25</v>
      </c>
      <c r="K71" s="69">
        <v>143.25</v>
      </c>
      <c r="L71" s="135">
        <f t="shared" si="4"/>
        <v>-2</v>
      </c>
      <c r="M71" s="306">
        <f t="shared" si="5"/>
        <v>-1.3961605584642234</v>
      </c>
      <c r="N71" s="78">
        <f>Margins!B71</f>
        <v>1400</v>
      </c>
      <c r="O71" s="25">
        <f t="shared" si="6"/>
        <v>0</v>
      </c>
      <c r="P71" s="25">
        <f t="shared" si="7"/>
        <v>0</v>
      </c>
    </row>
    <row r="72" spans="1:16" ht="13.5">
      <c r="A72" s="193" t="s">
        <v>195</v>
      </c>
      <c r="B72" s="172">
        <v>2595</v>
      </c>
      <c r="C72" s="302">
        <v>-0.26</v>
      </c>
      <c r="D72" s="172">
        <v>223</v>
      </c>
      <c r="E72" s="302">
        <v>-0.17</v>
      </c>
      <c r="F72" s="172">
        <v>15</v>
      </c>
      <c r="G72" s="302">
        <v>-0.12</v>
      </c>
      <c r="H72" s="172">
        <v>2833</v>
      </c>
      <c r="I72" s="303">
        <v>-0.25</v>
      </c>
      <c r="J72" s="264">
        <v>115</v>
      </c>
      <c r="K72" s="69">
        <v>114.85</v>
      </c>
      <c r="L72" s="135">
        <f t="shared" si="4"/>
        <v>0.15000000000000568</v>
      </c>
      <c r="M72" s="306">
        <f t="shared" si="5"/>
        <v>0.13060513713539895</v>
      </c>
      <c r="N72" s="78">
        <f>Margins!B72</f>
        <v>2062</v>
      </c>
      <c r="O72" s="25">
        <f t="shared" si="6"/>
        <v>459826</v>
      </c>
      <c r="P72" s="25">
        <f t="shared" si="7"/>
        <v>30930</v>
      </c>
    </row>
    <row r="73" spans="1:18" ht="13.5">
      <c r="A73" s="193" t="s">
        <v>290</v>
      </c>
      <c r="B73" s="172">
        <v>1010</v>
      </c>
      <c r="C73" s="302">
        <v>-0.26</v>
      </c>
      <c r="D73" s="172">
        <v>18</v>
      </c>
      <c r="E73" s="302">
        <v>-0.47</v>
      </c>
      <c r="F73" s="172">
        <v>4</v>
      </c>
      <c r="G73" s="302">
        <v>0</v>
      </c>
      <c r="H73" s="172">
        <v>1032</v>
      </c>
      <c r="I73" s="303">
        <v>-0.26</v>
      </c>
      <c r="J73" s="264">
        <v>95.85</v>
      </c>
      <c r="K73" s="69">
        <v>96</v>
      </c>
      <c r="L73" s="135">
        <f t="shared" si="4"/>
        <v>-0.15000000000000568</v>
      </c>
      <c r="M73" s="306">
        <f t="shared" si="5"/>
        <v>-0.15625000000000594</v>
      </c>
      <c r="N73" s="78">
        <f>Margins!B73</f>
        <v>1400</v>
      </c>
      <c r="O73" s="25">
        <f t="shared" si="6"/>
        <v>25200</v>
      </c>
      <c r="P73" s="25">
        <f t="shared" si="7"/>
        <v>5600</v>
      </c>
      <c r="R73" s="25"/>
    </row>
    <row r="74" spans="1:16" ht="13.5">
      <c r="A74" s="193" t="s">
        <v>197</v>
      </c>
      <c r="B74" s="172">
        <v>2498</v>
      </c>
      <c r="C74" s="302">
        <v>1</v>
      </c>
      <c r="D74" s="172">
        <v>0</v>
      </c>
      <c r="E74" s="302">
        <v>0</v>
      </c>
      <c r="F74" s="172">
        <v>1</v>
      </c>
      <c r="G74" s="302">
        <v>0</v>
      </c>
      <c r="H74" s="172">
        <v>2499</v>
      </c>
      <c r="I74" s="303">
        <v>1</v>
      </c>
      <c r="J74" s="264">
        <v>339.9</v>
      </c>
      <c r="K74" s="69">
        <v>333.6</v>
      </c>
      <c r="L74" s="135">
        <f t="shared" si="4"/>
        <v>6.2999999999999545</v>
      </c>
      <c r="M74" s="306">
        <f t="shared" si="5"/>
        <v>1.8884892086330798</v>
      </c>
      <c r="N74" s="78">
        <f>Margins!B74</f>
        <v>650</v>
      </c>
      <c r="O74" s="25">
        <f t="shared" si="6"/>
        <v>0</v>
      </c>
      <c r="P74" s="25">
        <f t="shared" si="7"/>
        <v>650</v>
      </c>
    </row>
    <row r="75" spans="1:18" ht="13.5">
      <c r="A75" s="193" t="s">
        <v>4</v>
      </c>
      <c r="B75" s="172">
        <v>1612</v>
      </c>
      <c r="C75" s="302">
        <v>-0.46</v>
      </c>
      <c r="D75" s="172">
        <v>0</v>
      </c>
      <c r="E75" s="302">
        <v>0</v>
      </c>
      <c r="F75" s="172">
        <v>0</v>
      </c>
      <c r="G75" s="302">
        <v>0</v>
      </c>
      <c r="H75" s="172">
        <v>1612</v>
      </c>
      <c r="I75" s="303">
        <v>-0.46</v>
      </c>
      <c r="J75" s="264">
        <v>1757.35</v>
      </c>
      <c r="K75" s="69">
        <v>1804.45</v>
      </c>
      <c r="L75" s="135">
        <f t="shared" si="4"/>
        <v>-47.100000000000136</v>
      </c>
      <c r="M75" s="306">
        <f t="shared" si="5"/>
        <v>-2.610213638504815</v>
      </c>
      <c r="N75" s="78">
        <f>Margins!B75</f>
        <v>150</v>
      </c>
      <c r="O75" s="25">
        <f t="shared" si="6"/>
        <v>0</v>
      </c>
      <c r="P75" s="25">
        <f t="shared" si="7"/>
        <v>0</v>
      </c>
      <c r="R75" s="25"/>
    </row>
    <row r="76" spans="1:18" ht="13.5">
      <c r="A76" s="193" t="s">
        <v>79</v>
      </c>
      <c r="B76" s="172">
        <v>2771</v>
      </c>
      <c r="C76" s="302">
        <v>-0.01</v>
      </c>
      <c r="D76" s="172">
        <v>3</v>
      </c>
      <c r="E76" s="302">
        <v>0</v>
      </c>
      <c r="F76" s="172">
        <v>0</v>
      </c>
      <c r="G76" s="302">
        <v>0</v>
      </c>
      <c r="H76" s="172">
        <v>2774</v>
      </c>
      <c r="I76" s="303">
        <v>-0.01</v>
      </c>
      <c r="J76" s="264">
        <v>1091.15</v>
      </c>
      <c r="K76" s="69">
        <v>1114.65</v>
      </c>
      <c r="L76" s="135">
        <f t="shared" si="4"/>
        <v>-23.5</v>
      </c>
      <c r="M76" s="306">
        <f t="shared" si="5"/>
        <v>-2.1082851119185393</v>
      </c>
      <c r="N76" s="78">
        <f>Margins!B76</f>
        <v>200</v>
      </c>
      <c r="O76" s="25">
        <f t="shared" si="6"/>
        <v>600</v>
      </c>
      <c r="P76" s="25">
        <f t="shared" si="7"/>
        <v>0</v>
      </c>
      <c r="R76" s="25"/>
    </row>
    <row r="77" spans="1:16" ht="13.5">
      <c r="A77" s="193" t="s">
        <v>196</v>
      </c>
      <c r="B77" s="172">
        <v>595</v>
      </c>
      <c r="C77" s="302">
        <v>-0.44</v>
      </c>
      <c r="D77" s="172">
        <v>1</v>
      </c>
      <c r="E77" s="302">
        <v>0</v>
      </c>
      <c r="F77" s="172">
        <v>0</v>
      </c>
      <c r="G77" s="302">
        <v>0</v>
      </c>
      <c r="H77" s="172">
        <v>596</v>
      </c>
      <c r="I77" s="303">
        <v>-0.44</v>
      </c>
      <c r="J77" s="264">
        <v>674.85</v>
      </c>
      <c r="K77" s="69">
        <v>690.2</v>
      </c>
      <c r="L77" s="135">
        <f t="shared" si="4"/>
        <v>-15.350000000000023</v>
      </c>
      <c r="M77" s="306">
        <f t="shared" si="5"/>
        <v>-2.223993045494063</v>
      </c>
      <c r="N77" s="78">
        <f>Margins!B77</f>
        <v>400</v>
      </c>
      <c r="O77" s="25">
        <f t="shared" si="6"/>
        <v>400</v>
      </c>
      <c r="P77" s="25">
        <f t="shared" si="7"/>
        <v>0</v>
      </c>
    </row>
    <row r="78" spans="1:16" ht="13.5">
      <c r="A78" s="193" t="s">
        <v>5</v>
      </c>
      <c r="B78" s="172">
        <v>4035</v>
      </c>
      <c r="C78" s="302">
        <v>-0.61</v>
      </c>
      <c r="D78" s="172">
        <v>254</v>
      </c>
      <c r="E78" s="302">
        <v>-0.09</v>
      </c>
      <c r="F78" s="172">
        <v>8</v>
      </c>
      <c r="G78" s="302">
        <v>-0.72</v>
      </c>
      <c r="H78" s="172">
        <v>4297</v>
      </c>
      <c r="I78" s="303">
        <v>-0.59</v>
      </c>
      <c r="J78" s="264">
        <v>143.7</v>
      </c>
      <c r="K78" s="69">
        <v>144.7</v>
      </c>
      <c r="L78" s="135">
        <f t="shared" si="4"/>
        <v>-1</v>
      </c>
      <c r="M78" s="306">
        <f t="shared" si="5"/>
        <v>-0.691085003455425</v>
      </c>
      <c r="N78" s="78">
        <f>Margins!B78</f>
        <v>1595</v>
      </c>
      <c r="O78" s="25">
        <f t="shared" si="6"/>
        <v>405130</v>
      </c>
      <c r="P78" s="25">
        <f t="shared" si="7"/>
        <v>12760</v>
      </c>
    </row>
    <row r="79" spans="1:16" ht="13.5">
      <c r="A79" s="193" t="s">
        <v>198</v>
      </c>
      <c r="B79" s="172">
        <v>5033</v>
      </c>
      <c r="C79" s="302">
        <v>0.19</v>
      </c>
      <c r="D79" s="172">
        <v>809</v>
      </c>
      <c r="E79" s="302">
        <v>0.24</v>
      </c>
      <c r="F79" s="172">
        <v>93</v>
      </c>
      <c r="G79" s="302">
        <v>0.27</v>
      </c>
      <c r="H79" s="172">
        <v>5935</v>
      </c>
      <c r="I79" s="303">
        <v>0.2</v>
      </c>
      <c r="J79" s="264">
        <v>201.2</v>
      </c>
      <c r="K79" s="69">
        <v>198.55</v>
      </c>
      <c r="L79" s="135">
        <f t="shared" si="4"/>
        <v>2.6499999999999773</v>
      </c>
      <c r="M79" s="306">
        <f t="shared" si="5"/>
        <v>1.33467640392847</v>
      </c>
      <c r="N79" s="78">
        <f>Margins!B79</f>
        <v>1000</v>
      </c>
      <c r="O79" s="25">
        <f t="shared" si="6"/>
        <v>809000</v>
      </c>
      <c r="P79" s="25">
        <f t="shared" si="7"/>
        <v>93000</v>
      </c>
    </row>
    <row r="80" spans="1:16" ht="13.5">
      <c r="A80" s="193" t="s">
        <v>199</v>
      </c>
      <c r="B80" s="172">
        <v>1034</v>
      </c>
      <c r="C80" s="302">
        <v>-0.08</v>
      </c>
      <c r="D80" s="172">
        <v>76</v>
      </c>
      <c r="E80" s="302">
        <v>1.53</v>
      </c>
      <c r="F80" s="172">
        <v>4</v>
      </c>
      <c r="G80" s="302">
        <v>0</v>
      </c>
      <c r="H80" s="172">
        <v>1114</v>
      </c>
      <c r="I80" s="303">
        <v>-0.04</v>
      </c>
      <c r="J80" s="264">
        <v>287.45</v>
      </c>
      <c r="K80" s="69">
        <v>299.25</v>
      </c>
      <c r="L80" s="135">
        <f t="shared" si="4"/>
        <v>-11.800000000000011</v>
      </c>
      <c r="M80" s="306">
        <f t="shared" si="5"/>
        <v>-3.943191311612368</v>
      </c>
      <c r="N80" s="78">
        <f>Margins!B80</f>
        <v>1300</v>
      </c>
      <c r="O80" s="25">
        <f t="shared" si="6"/>
        <v>98800</v>
      </c>
      <c r="P80" s="25">
        <f t="shared" si="7"/>
        <v>5200</v>
      </c>
    </row>
    <row r="81" spans="1:16" ht="13.5">
      <c r="A81" s="193" t="s">
        <v>401</v>
      </c>
      <c r="B81" s="172">
        <v>53</v>
      </c>
      <c r="C81" s="302">
        <v>-0.25</v>
      </c>
      <c r="D81" s="172">
        <v>0</v>
      </c>
      <c r="E81" s="302">
        <v>0</v>
      </c>
      <c r="F81" s="172">
        <v>0</v>
      </c>
      <c r="G81" s="302">
        <v>0</v>
      </c>
      <c r="H81" s="172">
        <v>53</v>
      </c>
      <c r="I81" s="303">
        <v>-0.25</v>
      </c>
      <c r="J81" s="264">
        <v>555.3</v>
      </c>
      <c r="K81" s="264">
        <v>566.15</v>
      </c>
      <c r="L81" s="135">
        <f t="shared" si="4"/>
        <v>-10.850000000000023</v>
      </c>
      <c r="M81" s="306">
        <f t="shared" si="5"/>
        <v>-1.9164532367747105</v>
      </c>
      <c r="N81" s="78">
        <f>Margins!B81</f>
        <v>250</v>
      </c>
      <c r="O81" s="25">
        <f t="shared" si="6"/>
        <v>0</v>
      </c>
      <c r="P81" s="25">
        <f t="shared" si="7"/>
        <v>0</v>
      </c>
    </row>
    <row r="82" spans="1:16" ht="13.5">
      <c r="A82" s="193" t="s">
        <v>422</v>
      </c>
      <c r="B82" s="172">
        <v>456</v>
      </c>
      <c r="C82" s="302">
        <v>-0.41</v>
      </c>
      <c r="D82" s="172">
        <v>35</v>
      </c>
      <c r="E82" s="302">
        <v>0.06</v>
      </c>
      <c r="F82" s="172">
        <v>1</v>
      </c>
      <c r="G82" s="302">
        <v>0</v>
      </c>
      <c r="H82" s="172">
        <v>492</v>
      </c>
      <c r="I82" s="303">
        <v>-0.39</v>
      </c>
      <c r="J82" s="264">
        <v>57.8</v>
      </c>
      <c r="K82" s="69">
        <v>57.3</v>
      </c>
      <c r="L82" s="135">
        <f t="shared" si="4"/>
        <v>0.5</v>
      </c>
      <c r="M82" s="306">
        <f t="shared" si="5"/>
        <v>0.8726003490401396</v>
      </c>
      <c r="N82" s="78">
        <f>Margins!B82</f>
        <v>3750</v>
      </c>
      <c r="O82" s="25">
        <f t="shared" si="6"/>
        <v>131250</v>
      </c>
      <c r="P82" s="25">
        <f t="shared" si="7"/>
        <v>3750</v>
      </c>
    </row>
    <row r="83" spans="1:18" ht="13.5">
      <c r="A83" s="193" t="s">
        <v>43</v>
      </c>
      <c r="B83" s="172">
        <v>1145</v>
      </c>
      <c r="C83" s="302">
        <v>-0.05</v>
      </c>
      <c r="D83" s="172">
        <v>0</v>
      </c>
      <c r="E83" s="302">
        <v>0</v>
      </c>
      <c r="F83" s="172">
        <v>0</v>
      </c>
      <c r="G83" s="302">
        <v>0</v>
      </c>
      <c r="H83" s="172">
        <v>1145</v>
      </c>
      <c r="I83" s="303">
        <v>-0.05</v>
      </c>
      <c r="J83" s="264">
        <v>2201.8</v>
      </c>
      <c r="K83" s="69">
        <v>2226.3</v>
      </c>
      <c r="L83" s="135">
        <f t="shared" si="4"/>
        <v>-24.5</v>
      </c>
      <c r="M83" s="306">
        <f t="shared" si="5"/>
        <v>-1.100480618065849</v>
      </c>
      <c r="N83" s="78">
        <f>Margins!B83</f>
        <v>150</v>
      </c>
      <c r="O83" s="25">
        <f t="shared" si="6"/>
        <v>0</v>
      </c>
      <c r="P83" s="25">
        <f t="shared" si="7"/>
        <v>0</v>
      </c>
      <c r="R83" s="25"/>
    </row>
    <row r="84" spans="1:18" ht="13.5">
      <c r="A84" s="193" t="s">
        <v>200</v>
      </c>
      <c r="B84" s="172">
        <v>8690</v>
      </c>
      <c r="C84" s="302">
        <v>0.03</v>
      </c>
      <c r="D84" s="172">
        <v>217</v>
      </c>
      <c r="E84" s="302">
        <v>0.16</v>
      </c>
      <c r="F84" s="172">
        <v>155</v>
      </c>
      <c r="G84" s="302">
        <v>0.16</v>
      </c>
      <c r="H84" s="172">
        <v>9062</v>
      </c>
      <c r="I84" s="303">
        <v>0.03</v>
      </c>
      <c r="J84" s="264">
        <v>911.3</v>
      </c>
      <c r="K84" s="69">
        <v>917.85</v>
      </c>
      <c r="L84" s="135">
        <f t="shared" si="4"/>
        <v>-6.550000000000068</v>
      </c>
      <c r="M84" s="306">
        <f t="shared" si="5"/>
        <v>-0.7136242305387664</v>
      </c>
      <c r="N84" s="78">
        <f>Margins!B84</f>
        <v>350</v>
      </c>
      <c r="O84" s="25">
        <f t="shared" si="6"/>
        <v>75950</v>
      </c>
      <c r="P84" s="25">
        <f t="shared" si="7"/>
        <v>54250</v>
      </c>
      <c r="R84" s="25"/>
    </row>
    <row r="85" spans="1:16" ht="13.5">
      <c r="A85" s="193" t="s">
        <v>141</v>
      </c>
      <c r="B85" s="172">
        <v>9094</v>
      </c>
      <c r="C85" s="302">
        <v>0.13</v>
      </c>
      <c r="D85" s="172">
        <v>1507</v>
      </c>
      <c r="E85" s="302">
        <v>0.4</v>
      </c>
      <c r="F85" s="172">
        <v>419</v>
      </c>
      <c r="G85" s="302">
        <v>0.56</v>
      </c>
      <c r="H85" s="172">
        <v>11020</v>
      </c>
      <c r="I85" s="303">
        <v>0.17</v>
      </c>
      <c r="J85" s="264">
        <v>96.85</v>
      </c>
      <c r="K85" s="69">
        <v>100.2</v>
      </c>
      <c r="L85" s="135">
        <f t="shared" si="4"/>
        <v>-3.3500000000000085</v>
      </c>
      <c r="M85" s="306">
        <f t="shared" si="5"/>
        <v>-3.3433133732535016</v>
      </c>
      <c r="N85" s="78">
        <f>Margins!B85</f>
        <v>2400</v>
      </c>
      <c r="O85" s="25">
        <f t="shared" si="6"/>
        <v>3616800</v>
      </c>
      <c r="P85" s="25">
        <f t="shared" si="7"/>
        <v>1005600</v>
      </c>
    </row>
    <row r="86" spans="1:16" ht="13.5">
      <c r="A86" s="193" t="s">
        <v>398</v>
      </c>
      <c r="B86" s="172">
        <v>23817</v>
      </c>
      <c r="C86" s="302">
        <v>-0.1</v>
      </c>
      <c r="D86" s="172">
        <v>2961</v>
      </c>
      <c r="E86" s="302">
        <v>-0.17</v>
      </c>
      <c r="F86" s="172">
        <v>226</v>
      </c>
      <c r="G86" s="302">
        <v>0.2</v>
      </c>
      <c r="H86" s="172">
        <v>27004</v>
      </c>
      <c r="I86" s="303">
        <v>-0.11</v>
      </c>
      <c r="J86" s="264">
        <v>121</v>
      </c>
      <c r="K86" s="264">
        <v>118.8</v>
      </c>
      <c r="L86" s="135">
        <f t="shared" si="4"/>
        <v>2.200000000000003</v>
      </c>
      <c r="M86" s="306">
        <f t="shared" si="5"/>
        <v>1.851851851851854</v>
      </c>
      <c r="N86" s="78">
        <f>Margins!B86</f>
        <v>2700</v>
      </c>
      <c r="O86" s="25">
        <f t="shared" si="6"/>
        <v>7994700</v>
      </c>
      <c r="P86" s="25">
        <f t="shared" si="7"/>
        <v>610200</v>
      </c>
    </row>
    <row r="87" spans="1:16" ht="13.5">
      <c r="A87" s="193" t="s">
        <v>184</v>
      </c>
      <c r="B87" s="172">
        <v>3513</v>
      </c>
      <c r="C87" s="302">
        <v>-0.16</v>
      </c>
      <c r="D87" s="172">
        <v>280</v>
      </c>
      <c r="E87" s="302">
        <v>-0.36</v>
      </c>
      <c r="F87" s="172">
        <v>150</v>
      </c>
      <c r="G87" s="302">
        <v>0.6</v>
      </c>
      <c r="H87" s="172">
        <v>3943</v>
      </c>
      <c r="I87" s="303">
        <v>-0.17</v>
      </c>
      <c r="J87" s="264">
        <v>113.35</v>
      </c>
      <c r="K87" s="69">
        <v>115.1</v>
      </c>
      <c r="L87" s="135">
        <f t="shared" si="4"/>
        <v>-1.75</v>
      </c>
      <c r="M87" s="306">
        <f t="shared" si="5"/>
        <v>-1.520417028670721</v>
      </c>
      <c r="N87" s="78">
        <f>Margins!B87</f>
        <v>2950</v>
      </c>
      <c r="O87" s="25">
        <f t="shared" si="6"/>
        <v>826000</v>
      </c>
      <c r="P87" s="25">
        <f t="shared" si="7"/>
        <v>442500</v>
      </c>
    </row>
    <row r="88" spans="1:16" ht="13.5">
      <c r="A88" s="193" t="s">
        <v>175</v>
      </c>
      <c r="B88" s="172">
        <v>1430</v>
      </c>
      <c r="C88" s="302">
        <v>-0.16</v>
      </c>
      <c r="D88" s="172">
        <v>105</v>
      </c>
      <c r="E88" s="302">
        <v>-0.23</v>
      </c>
      <c r="F88" s="172">
        <v>34</v>
      </c>
      <c r="G88" s="302">
        <v>-0.37</v>
      </c>
      <c r="H88" s="172">
        <v>1569</v>
      </c>
      <c r="I88" s="303">
        <v>-0.17</v>
      </c>
      <c r="J88" s="264">
        <v>47.15</v>
      </c>
      <c r="K88" s="69">
        <v>46.9</v>
      </c>
      <c r="L88" s="135">
        <f t="shared" si="4"/>
        <v>0.25</v>
      </c>
      <c r="M88" s="306">
        <f t="shared" si="5"/>
        <v>0.5330490405117271</v>
      </c>
      <c r="N88" s="78">
        <f>Margins!B88</f>
        <v>7875</v>
      </c>
      <c r="O88" s="25">
        <f t="shared" si="6"/>
        <v>826875</v>
      </c>
      <c r="P88" s="25">
        <f t="shared" si="7"/>
        <v>267750</v>
      </c>
    </row>
    <row r="89" spans="1:18" ht="13.5">
      <c r="A89" s="193" t="s">
        <v>142</v>
      </c>
      <c r="B89" s="172">
        <v>1499</v>
      </c>
      <c r="C89" s="302">
        <v>-0.59</v>
      </c>
      <c r="D89" s="172">
        <v>19</v>
      </c>
      <c r="E89" s="302">
        <v>-0.71</v>
      </c>
      <c r="F89" s="172">
        <v>0</v>
      </c>
      <c r="G89" s="302">
        <v>-1</v>
      </c>
      <c r="H89" s="172">
        <v>1518</v>
      </c>
      <c r="I89" s="303">
        <v>-0.59</v>
      </c>
      <c r="J89" s="264">
        <v>143.55</v>
      </c>
      <c r="K89" s="69">
        <v>145.1</v>
      </c>
      <c r="L89" s="135">
        <f t="shared" si="4"/>
        <v>-1.549999999999983</v>
      </c>
      <c r="M89" s="306">
        <f t="shared" si="5"/>
        <v>-1.068228807718803</v>
      </c>
      <c r="N89" s="78">
        <f>Margins!B89</f>
        <v>1750</v>
      </c>
      <c r="O89" s="25">
        <f t="shared" si="6"/>
        <v>33250</v>
      </c>
      <c r="P89" s="25">
        <f t="shared" si="7"/>
        <v>0</v>
      </c>
      <c r="R89" s="25"/>
    </row>
    <row r="90" spans="1:18" ht="13.5">
      <c r="A90" s="193" t="s">
        <v>176</v>
      </c>
      <c r="B90" s="172">
        <v>4112</v>
      </c>
      <c r="C90" s="302">
        <v>0.41</v>
      </c>
      <c r="D90" s="172">
        <v>230</v>
      </c>
      <c r="E90" s="302">
        <v>0.64</v>
      </c>
      <c r="F90" s="172">
        <v>40</v>
      </c>
      <c r="G90" s="302">
        <v>1</v>
      </c>
      <c r="H90" s="172">
        <v>4382</v>
      </c>
      <c r="I90" s="303">
        <v>0.42</v>
      </c>
      <c r="J90" s="264">
        <v>190.4</v>
      </c>
      <c r="K90" s="69">
        <v>188.55</v>
      </c>
      <c r="L90" s="135">
        <f t="shared" si="4"/>
        <v>1.8499999999999943</v>
      </c>
      <c r="M90" s="306">
        <f t="shared" si="5"/>
        <v>0.981172102890477</v>
      </c>
      <c r="N90" s="78">
        <f>Margins!B90</f>
        <v>1450</v>
      </c>
      <c r="O90" s="25">
        <f t="shared" si="6"/>
        <v>333500</v>
      </c>
      <c r="P90" s="25">
        <f t="shared" si="7"/>
        <v>58000</v>
      </c>
      <c r="R90" s="25"/>
    </row>
    <row r="91" spans="1:18" ht="13.5">
      <c r="A91" s="193" t="s">
        <v>423</v>
      </c>
      <c r="B91" s="172">
        <v>324</v>
      </c>
      <c r="C91" s="302">
        <v>0.11</v>
      </c>
      <c r="D91" s="172">
        <v>0</v>
      </c>
      <c r="E91" s="302">
        <v>0</v>
      </c>
      <c r="F91" s="172">
        <v>1</v>
      </c>
      <c r="G91" s="302">
        <v>0</v>
      </c>
      <c r="H91" s="172">
        <v>325</v>
      </c>
      <c r="I91" s="303">
        <v>0.12</v>
      </c>
      <c r="J91" s="264">
        <v>436.9</v>
      </c>
      <c r="K91" s="69">
        <v>422.15</v>
      </c>
      <c r="L91" s="135">
        <f t="shared" si="4"/>
        <v>14.75</v>
      </c>
      <c r="M91" s="306">
        <f t="shared" si="5"/>
        <v>3.494018713727348</v>
      </c>
      <c r="N91" s="78">
        <f>Margins!B91</f>
        <v>500</v>
      </c>
      <c r="O91" s="25">
        <f t="shared" si="6"/>
        <v>0</v>
      </c>
      <c r="P91" s="25">
        <f t="shared" si="7"/>
        <v>500</v>
      </c>
      <c r="R91" s="25"/>
    </row>
    <row r="92" spans="1:18" ht="13.5">
      <c r="A92" s="193" t="s">
        <v>397</v>
      </c>
      <c r="B92" s="172">
        <v>514</v>
      </c>
      <c r="C92" s="302">
        <v>0.28</v>
      </c>
      <c r="D92" s="172">
        <v>0</v>
      </c>
      <c r="E92" s="302">
        <v>0</v>
      </c>
      <c r="F92" s="172">
        <v>0</v>
      </c>
      <c r="G92" s="302">
        <v>0</v>
      </c>
      <c r="H92" s="172">
        <v>514</v>
      </c>
      <c r="I92" s="303">
        <v>0.28</v>
      </c>
      <c r="J92" s="264">
        <v>125.5</v>
      </c>
      <c r="K92" s="69">
        <v>128.8</v>
      </c>
      <c r="L92" s="135">
        <f t="shared" si="4"/>
        <v>-3.3000000000000114</v>
      </c>
      <c r="M92" s="306">
        <f t="shared" si="5"/>
        <v>-2.562111801242245</v>
      </c>
      <c r="N92" s="78">
        <f>Margins!B92</f>
        <v>2200</v>
      </c>
      <c r="O92" s="25">
        <f t="shared" si="6"/>
        <v>0</v>
      </c>
      <c r="P92" s="25">
        <f t="shared" si="7"/>
        <v>0</v>
      </c>
      <c r="R92" s="25"/>
    </row>
    <row r="93" spans="1:16" ht="13.5">
      <c r="A93" s="193" t="s">
        <v>167</v>
      </c>
      <c r="B93" s="172">
        <v>1387</v>
      </c>
      <c r="C93" s="302">
        <v>0.16</v>
      </c>
      <c r="D93" s="172">
        <v>99</v>
      </c>
      <c r="E93" s="302">
        <v>-0.17</v>
      </c>
      <c r="F93" s="172">
        <v>0</v>
      </c>
      <c r="G93" s="302">
        <v>0</v>
      </c>
      <c r="H93" s="172">
        <v>1486</v>
      </c>
      <c r="I93" s="303">
        <v>0.13</v>
      </c>
      <c r="J93" s="264">
        <v>49.7</v>
      </c>
      <c r="K93" s="69">
        <v>48.65</v>
      </c>
      <c r="L93" s="135">
        <f t="shared" si="4"/>
        <v>1.0500000000000043</v>
      </c>
      <c r="M93" s="306">
        <f t="shared" si="5"/>
        <v>2.158273381294973</v>
      </c>
      <c r="N93" s="78">
        <f>Margins!B93</f>
        <v>3850</v>
      </c>
      <c r="O93" s="25">
        <f t="shared" si="6"/>
        <v>381150</v>
      </c>
      <c r="P93" s="25">
        <f t="shared" si="7"/>
        <v>0</v>
      </c>
    </row>
    <row r="94" spans="1:16" ht="13.5">
      <c r="A94" s="193" t="s">
        <v>201</v>
      </c>
      <c r="B94" s="172">
        <v>26899</v>
      </c>
      <c r="C94" s="302">
        <v>0.33</v>
      </c>
      <c r="D94" s="172">
        <v>2203</v>
      </c>
      <c r="E94" s="302">
        <v>0.32</v>
      </c>
      <c r="F94" s="172">
        <v>195</v>
      </c>
      <c r="G94" s="302">
        <v>0.36</v>
      </c>
      <c r="H94" s="172">
        <v>29297</v>
      </c>
      <c r="I94" s="303">
        <v>0.33</v>
      </c>
      <c r="J94" s="264">
        <v>1937</v>
      </c>
      <c r="K94" s="25">
        <v>1925.75</v>
      </c>
      <c r="L94" s="135">
        <f t="shared" si="4"/>
        <v>11.25</v>
      </c>
      <c r="M94" s="306">
        <f t="shared" si="5"/>
        <v>0.5841879787095936</v>
      </c>
      <c r="N94" s="78">
        <f>Margins!B94</f>
        <v>100</v>
      </c>
      <c r="O94" s="25">
        <f t="shared" si="6"/>
        <v>220300</v>
      </c>
      <c r="P94" s="25">
        <f t="shared" si="7"/>
        <v>19500</v>
      </c>
    </row>
    <row r="95" spans="1:16" ht="13.5">
      <c r="A95" s="193" t="s">
        <v>143</v>
      </c>
      <c r="B95" s="172">
        <v>364</v>
      </c>
      <c r="C95" s="302">
        <v>0.27</v>
      </c>
      <c r="D95" s="172">
        <v>0</v>
      </c>
      <c r="E95" s="302">
        <v>0</v>
      </c>
      <c r="F95" s="172">
        <v>0</v>
      </c>
      <c r="G95" s="302">
        <v>0</v>
      </c>
      <c r="H95" s="172">
        <v>364</v>
      </c>
      <c r="I95" s="303">
        <v>0.27</v>
      </c>
      <c r="J95" s="264">
        <v>111.95</v>
      </c>
      <c r="K95" s="69">
        <v>117.1</v>
      </c>
      <c r="L95" s="135">
        <f t="shared" si="4"/>
        <v>-5.1499999999999915</v>
      </c>
      <c r="M95" s="306">
        <f t="shared" si="5"/>
        <v>-4.397950469684023</v>
      </c>
      <c r="N95" s="78">
        <f>Margins!B95</f>
        <v>2950</v>
      </c>
      <c r="O95" s="25">
        <f t="shared" si="6"/>
        <v>0</v>
      </c>
      <c r="P95" s="25">
        <f t="shared" si="7"/>
        <v>0</v>
      </c>
    </row>
    <row r="96" spans="1:16" ht="13.5">
      <c r="A96" s="193" t="s">
        <v>90</v>
      </c>
      <c r="B96" s="172">
        <v>1037</v>
      </c>
      <c r="C96" s="302">
        <v>-0.57</v>
      </c>
      <c r="D96" s="172">
        <v>1</v>
      </c>
      <c r="E96" s="302">
        <v>0</v>
      </c>
      <c r="F96" s="172">
        <v>0</v>
      </c>
      <c r="G96" s="302">
        <v>0</v>
      </c>
      <c r="H96" s="172">
        <v>1038</v>
      </c>
      <c r="I96" s="303">
        <v>-0.57</v>
      </c>
      <c r="J96" s="264">
        <v>481.9</v>
      </c>
      <c r="K96" s="69">
        <v>502.55</v>
      </c>
      <c r="L96" s="135">
        <f t="shared" si="4"/>
        <v>-20.650000000000034</v>
      </c>
      <c r="M96" s="306">
        <f t="shared" si="5"/>
        <v>-4.109043876231228</v>
      </c>
      <c r="N96" s="78">
        <f>Margins!B96</f>
        <v>600</v>
      </c>
      <c r="O96" s="25">
        <f t="shared" si="6"/>
        <v>600</v>
      </c>
      <c r="P96" s="25">
        <f t="shared" si="7"/>
        <v>0</v>
      </c>
    </row>
    <row r="97" spans="1:18" ht="13.5">
      <c r="A97" s="193" t="s">
        <v>35</v>
      </c>
      <c r="B97" s="172">
        <v>414</v>
      </c>
      <c r="C97" s="302">
        <v>0.13</v>
      </c>
      <c r="D97" s="172">
        <v>1</v>
      </c>
      <c r="E97" s="302">
        <v>-0.83</v>
      </c>
      <c r="F97" s="172">
        <v>0</v>
      </c>
      <c r="G97" s="302">
        <v>0</v>
      </c>
      <c r="H97" s="172">
        <v>415</v>
      </c>
      <c r="I97" s="303">
        <v>0.11</v>
      </c>
      <c r="J97" s="264">
        <v>342.7</v>
      </c>
      <c r="K97" s="69">
        <v>348.1</v>
      </c>
      <c r="L97" s="135">
        <f t="shared" si="4"/>
        <v>-5.400000000000034</v>
      </c>
      <c r="M97" s="306">
        <f t="shared" si="5"/>
        <v>-1.5512783682849853</v>
      </c>
      <c r="N97" s="78">
        <f>Margins!B97</f>
        <v>1100</v>
      </c>
      <c r="O97" s="25">
        <f t="shared" si="6"/>
        <v>1100</v>
      </c>
      <c r="P97" s="25">
        <f t="shared" si="7"/>
        <v>0</v>
      </c>
      <c r="R97" s="25"/>
    </row>
    <row r="98" spans="1:16" ht="13.5">
      <c r="A98" s="193" t="s">
        <v>6</v>
      </c>
      <c r="B98" s="172">
        <v>1567</v>
      </c>
      <c r="C98" s="302">
        <v>-0.14</v>
      </c>
      <c r="D98" s="172">
        <v>134</v>
      </c>
      <c r="E98" s="302">
        <v>-0.36</v>
      </c>
      <c r="F98" s="172">
        <v>22</v>
      </c>
      <c r="G98" s="302">
        <v>-0.08</v>
      </c>
      <c r="H98" s="172">
        <v>1723</v>
      </c>
      <c r="I98" s="303">
        <v>-0.16</v>
      </c>
      <c r="J98" s="264">
        <v>166.1</v>
      </c>
      <c r="K98" s="69">
        <v>166.25</v>
      </c>
      <c r="L98" s="135">
        <f t="shared" si="4"/>
        <v>-0.15000000000000568</v>
      </c>
      <c r="M98" s="306">
        <f t="shared" si="5"/>
        <v>-0.09022556390977786</v>
      </c>
      <c r="N98" s="78">
        <f>Margins!B98</f>
        <v>2250</v>
      </c>
      <c r="O98" s="25">
        <f t="shared" si="6"/>
        <v>301500</v>
      </c>
      <c r="P98" s="25">
        <f t="shared" si="7"/>
        <v>49500</v>
      </c>
    </row>
    <row r="99" spans="1:16" ht="13.5">
      <c r="A99" s="193" t="s">
        <v>177</v>
      </c>
      <c r="B99" s="172">
        <v>7909</v>
      </c>
      <c r="C99" s="302">
        <v>-0.38</v>
      </c>
      <c r="D99" s="172">
        <v>89</v>
      </c>
      <c r="E99" s="302">
        <v>-0.59</v>
      </c>
      <c r="F99" s="172">
        <v>14</v>
      </c>
      <c r="G99" s="302">
        <v>0.17</v>
      </c>
      <c r="H99" s="172">
        <v>8012</v>
      </c>
      <c r="I99" s="303">
        <v>-0.39</v>
      </c>
      <c r="J99" s="264">
        <v>333.6</v>
      </c>
      <c r="K99" s="69">
        <v>334.9</v>
      </c>
      <c r="L99" s="135">
        <f t="shared" si="4"/>
        <v>-1.2999999999999545</v>
      </c>
      <c r="M99" s="306">
        <f t="shared" si="5"/>
        <v>-0.38817557479843373</v>
      </c>
      <c r="N99" s="78">
        <f>Margins!B99</f>
        <v>500</v>
      </c>
      <c r="O99" s="25">
        <f t="shared" si="6"/>
        <v>44500</v>
      </c>
      <c r="P99" s="25">
        <f t="shared" si="7"/>
        <v>7000</v>
      </c>
    </row>
    <row r="100" spans="1:18" ht="13.5">
      <c r="A100" s="193" t="s">
        <v>168</v>
      </c>
      <c r="B100" s="172">
        <v>120</v>
      </c>
      <c r="C100" s="302">
        <v>1.61</v>
      </c>
      <c r="D100" s="172">
        <v>0</v>
      </c>
      <c r="E100" s="302">
        <v>0</v>
      </c>
      <c r="F100" s="172">
        <v>0</v>
      </c>
      <c r="G100" s="302">
        <v>0</v>
      </c>
      <c r="H100" s="172">
        <v>120</v>
      </c>
      <c r="I100" s="303">
        <v>1.61</v>
      </c>
      <c r="J100" s="264">
        <v>677.35</v>
      </c>
      <c r="K100" s="69">
        <v>682.15</v>
      </c>
      <c r="L100" s="135">
        <f t="shared" si="4"/>
        <v>-4.7999999999999545</v>
      </c>
      <c r="M100" s="306">
        <f t="shared" si="5"/>
        <v>-0.7036575533240423</v>
      </c>
      <c r="N100" s="78">
        <f>Margins!B100</f>
        <v>300</v>
      </c>
      <c r="O100" s="25">
        <f t="shared" si="6"/>
        <v>0</v>
      </c>
      <c r="P100" s="25">
        <f t="shared" si="7"/>
        <v>0</v>
      </c>
      <c r="R100" s="25"/>
    </row>
    <row r="101" spans="1:16" ht="13.5">
      <c r="A101" s="193" t="s">
        <v>132</v>
      </c>
      <c r="B101" s="172">
        <v>1090</v>
      </c>
      <c r="C101" s="302">
        <v>-0.06</v>
      </c>
      <c r="D101" s="172">
        <v>1</v>
      </c>
      <c r="E101" s="302">
        <v>0</v>
      </c>
      <c r="F101" s="172">
        <v>0</v>
      </c>
      <c r="G101" s="302">
        <v>0</v>
      </c>
      <c r="H101" s="172">
        <v>1091</v>
      </c>
      <c r="I101" s="303">
        <v>-0.06</v>
      </c>
      <c r="J101" s="264">
        <v>721.55</v>
      </c>
      <c r="K101" s="69">
        <v>721.6</v>
      </c>
      <c r="L101" s="135">
        <f t="shared" si="4"/>
        <v>-0.05000000000006821</v>
      </c>
      <c r="M101" s="306">
        <f t="shared" si="5"/>
        <v>-0.0069290465632023575</v>
      </c>
      <c r="N101" s="78">
        <f>Margins!B101</f>
        <v>400</v>
      </c>
      <c r="O101" s="25">
        <f t="shared" si="6"/>
        <v>400</v>
      </c>
      <c r="P101" s="25">
        <f t="shared" si="7"/>
        <v>0</v>
      </c>
    </row>
    <row r="102" spans="1:16" ht="13.5">
      <c r="A102" s="193" t="s">
        <v>144</v>
      </c>
      <c r="B102" s="172">
        <v>1465</v>
      </c>
      <c r="C102" s="302">
        <v>2.3</v>
      </c>
      <c r="D102" s="172">
        <v>0</v>
      </c>
      <c r="E102" s="302">
        <v>0</v>
      </c>
      <c r="F102" s="172">
        <v>0</v>
      </c>
      <c r="G102" s="302">
        <v>0</v>
      </c>
      <c r="H102" s="172">
        <v>1465</v>
      </c>
      <c r="I102" s="303">
        <v>2.3</v>
      </c>
      <c r="J102" s="264">
        <v>3146.35</v>
      </c>
      <c r="K102" s="69">
        <v>3119.3</v>
      </c>
      <c r="L102" s="135">
        <f t="shared" si="4"/>
        <v>27.049999999999727</v>
      </c>
      <c r="M102" s="306">
        <f t="shared" si="5"/>
        <v>0.8671817394928262</v>
      </c>
      <c r="N102" s="78">
        <f>Margins!B102</f>
        <v>125</v>
      </c>
      <c r="O102" s="25">
        <f t="shared" si="6"/>
        <v>0</v>
      </c>
      <c r="P102" s="25">
        <f t="shared" si="7"/>
        <v>0</v>
      </c>
    </row>
    <row r="103" spans="1:18" ht="13.5">
      <c r="A103" s="193" t="s">
        <v>291</v>
      </c>
      <c r="B103" s="172">
        <v>2293</v>
      </c>
      <c r="C103" s="302">
        <v>0.72</v>
      </c>
      <c r="D103" s="172">
        <v>0</v>
      </c>
      <c r="E103" s="302">
        <v>-1</v>
      </c>
      <c r="F103" s="172">
        <v>0</v>
      </c>
      <c r="G103" s="302">
        <v>0</v>
      </c>
      <c r="H103" s="172">
        <v>2293</v>
      </c>
      <c r="I103" s="303">
        <v>0.71</v>
      </c>
      <c r="J103" s="264">
        <v>650.85</v>
      </c>
      <c r="K103" s="69">
        <v>637.95</v>
      </c>
      <c r="L103" s="135">
        <f t="shared" si="4"/>
        <v>12.899999999999977</v>
      </c>
      <c r="M103" s="306">
        <f t="shared" si="5"/>
        <v>2.022102045614856</v>
      </c>
      <c r="N103" s="78">
        <f>Margins!B103</f>
        <v>300</v>
      </c>
      <c r="O103" s="25">
        <f t="shared" si="6"/>
        <v>0</v>
      </c>
      <c r="P103" s="25">
        <f t="shared" si="7"/>
        <v>0</v>
      </c>
      <c r="R103" s="25"/>
    </row>
    <row r="104" spans="1:16" ht="13.5">
      <c r="A104" s="193" t="s">
        <v>133</v>
      </c>
      <c r="B104" s="172">
        <v>781</v>
      </c>
      <c r="C104" s="302">
        <v>0.48</v>
      </c>
      <c r="D104" s="172">
        <v>47</v>
      </c>
      <c r="E104" s="302">
        <v>-0.06</v>
      </c>
      <c r="F104" s="172">
        <v>2</v>
      </c>
      <c r="G104" s="302">
        <v>-0.5</v>
      </c>
      <c r="H104" s="172">
        <v>830</v>
      </c>
      <c r="I104" s="303">
        <v>0.43</v>
      </c>
      <c r="J104" s="264">
        <v>32.15</v>
      </c>
      <c r="K104" s="69">
        <v>31.4</v>
      </c>
      <c r="L104" s="135">
        <f t="shared" si="4"/>
        <v>0.75</v>
      </c>
      <c r="M104" s="306">
        <f t="shared" si="5"/>
        <v>2.388535031847134</v>
      </c>
      <c r="N104" s="78">
        <f>Margins!B104</f>
        <v>6250</v>
      </c>
      <c r="O104" s="25">
        <f t="shared" si="6"/>
        <v>293750</v>
      </c>
      <c r="P104" s="25">
        <f t="shared" si="7"/>
        <v>12500</v>
      </c>
    </row>
    <row r="105" spans="1:18" ht="13.5">
      <c r="A105" s="193" t="s">
        <v>169</v>
      </c>
      <c r="B105" s="172">
        <v>628</v>
      </c>
      <c r="C105" s="302">
        <v>-0.81</v>
      </c>
      <c r="D105" s="172">
        <v>0</v>
      </c>
      <c r="E105" s="302">
        <v>-1</v>
      </c>
      <c r="F105" s="172">
        <v>0</v>
      </c>
      <c r="G105" s="302">
        <v>0</v>
      </c>
      <c r="H105" s="172">
        <v>628</v>
      </c>
      <c r="I105" s="303">
        <v>-0.81</v>
      </c>
      <c r="J105" s="264">
        <v>158.1</v>
      </c>
      <c r="K105" s="69">
        <v>158.55</v>
      </c>
      <c r="L105" s="135">
        <f t="shared" si="4"/>
        <v>-0.45000000000001705</v>
      </c>
      <c r="M105" s="306">
        <f t="shared" si="5"/>
        <v>-0.28382213812678464</v>
      </c>
      <c r="N105" s="78">
        <f>Margins!B105</f>
        <v>2000</v>
      </c>
      <c r="O105" s="25">
        <f t="shared" si="6"/>
        <v>0</v>
      </c>
      <c r="P105" s="25">
        <f t="shared" si="7"/>
        <v>0</v>
      </c>
      <c r="R105" s="25"/>
    </row>
    <row r="106" spans="1:16" ht="13.5">
      <c r="A106" s="193" t="s">
        <v>292</v>
      </c>
      <c r="B106" s="172">
        <v>2680</v>
      </c>
      <c r="C106" s="302">
        <v>-0.67</v>
      </c>
      <c r="D106" s="172">
        <v>1</v>
      </c>
      <c r="E106" s="302">
        <v>-0.67</v>
      </c>
      <c r="F106" s="172">
        <v>0</v>
      </c>
      <c r="G106" s="302">
        <v>0</v>
      </c>
      <c r="H106" s="172">
        <v>2681</v>
      </c>
      <c r="I106" s="303">
        <v>-0.67</v>
      </c>
      <c r="J106" s="264">
        <v>614.4</v>
      </c>
      <c r="K106" s="69">
        <v>621</v>
      </c>
      <c r="L106" s="135">
        <f t="shared" si="4"/>
        <v>-6.600000000000023</v>
      </c>
      <c r="M106" s="306">
        <f t="shared" si="5"/>
        <v>-1.0628019323671534</v>
      </c>
      <c r="N106" s="78">
        <f>Margins!B106</f>
        <v>550</v>
      </c>
      <c r="O106" s="25">
        <f t="shared" si="6"/>
        <v>550</v>
      </c>
      <c r="P106" s="25">
        <f t="shared" si="7"/>
        <v>0</v>
      </c>
    </row>
    <row r="107" spans="1:16" ht="13.5">
      <c r="A107" s="193" t="s">
        <v>424</v>
      </c>
      <c r="B107" s="172">
        <v>199</v>
      </c>
      <c r="C107" s="302">
        <v>-0.05</v>
      </c>
      <c r="D107" s="172">
        <v>0</v>
      </c>
      <c r="E107" s="302">
        <v>0</v>
      </c>
      <c r="F107" s="172">
        <v>0</v>
      </c>
      <c r="G107" s="302">
        <v>0</v>
      </c>
      <c r="H107" s="172">
        <v>199</v>
      </c>
      <c r="I107" s="303">
        <v>-0.05</v>
      </c>
      <c r="J107" s="264">
        <v>403.55</v>
      </c>
      <c r="K107" s="69">
        <v>422.6</v>
      </c>
      <c r="L107" s="135">
        <f t="shared" si="4"/>
        <v>-19.05000000000001</v>
      </c>
      <c r="M107" s="306">
        <f t="shared" si="5"/>
        <v>-4.5078088026502625</v>
      </c>
      <c r="N107" s="78">
        <f>Margins!B107</f>
        <v>500</v>
      </c>
      <c r="O107" s="25">
        <f t="shared" si="6"/>
        <v>0</v>
      </c>
      <c r="P107" s="25">
        <f t="shared" si="7"/>
        <v>0</v>
      </c>
    </row>
    <row r="108" spans="1:16" ht="13.5">
      <c r="A108" s="193" t="s">
        <v>293</v>
      </c>
      <c r="B108" s="172">
        <v>2070</v>
      </c>
      <c r="C108" s="302">
        <v>0.05</v>
      </c>
      <c r="D108" s="172">
        <v>3</v>
      </c>
      <c r="E108" s="302">
        <v>2</v>
      </c>
      <c r="F108" s="172">
        <v>0</v>
      </c>
      <c r="G108" s="302">
        <v>0</v>
      </c>
      <c r="H108" s="172">
        <v>2073</v>
      </c>
      <c r="I108" s="303">
        <v>0.06</v>
      </c>
      <c r="J108" s="264">
        <v>581.25</v>
      </c>
      <c r="K108" s="69">
        <v>588.4</v>
      </c>
      <c r="L108" s="135">
        <f t="shared" si="4"/>
        <v>-7.149999999999977</v>
      </c>
      <c r="M108" s="306">
        <f t="shared" si="5"/>
        <v>-1.215159755268521</v>
      </c>
      <c r="N108" s="78">
        <f>Margins!B108</f>
        <v>550</v>
      </c>
      <c r="O108" s="25">
        <f t="shared" si="6"/>
        <v>1650</v>
      </c>
      <c r="P108" s="25">
        <f t="shared" si="7"/>
        <v>0</v>
      </c>
    </row>
    <row r="109" spans="1:16" ht="13.5">
      <c r="A109" s="193" t="s">
        <v>178</v>
      </c>
      <c r="B109" s="172">
        <v>721</v>
      </c>
      <c r="C109" s="302">
        <v>-0.21</v>
      </c>
      <c r="D109" s="172">
        <v>0</v>
      </c>
      <c r="E109" s="302">
        <v>-1</v>
      </c>
      <c r="F109" s="172">
        <v>0</v>
      </c>
      <c r="G109" s="302">
        <v>0</v>
      </c>
      <c r="H109" s="172">
        <v>721</v>
      </c>
      <c r="I109" s="303">
        <v>-0.23</v>
      </c>
      <c r="J109" s="264">
        <v>175.1</v>
      </c>
      <c r="K109" s="69">
        <v>175</v>
      </c>
      <c r="L109" s="135">
        <f t="shared" si="4"/>
        <v>0.09999999999999432</v>
      </c>
      <c r="M109" s="306">
        <f t="shared" si="5"/>
        <v>0.057142857142853894</v>
      </c>
      <c r="N109" s="78">
        <f>Margins!B109</f>
        <v>1250</v>
      </c>
      <c r="O109" s="25">
        <f t="shared" si="6"/>
        <v>0</v>
      </c>
      <c r="P109" s="25">
        <f t="shared" si="7"/>
        <v>0</v>
      </c>
    </row>
    <row r="110" spans="1:16" ht="13.5">
      <c r="A110" s="193" t="s">
        <v>145</v>
      </c>
      <c r="B110" s="172">
        <v>211</v>
      </c>
      <c r="C110" s="302">
        <v>-0.56</v>
      </c>
      <c r="D110" s="172">
        <v>2</v>
      </c>
      <c r="E110" s="302">
        <v>-0.75</v>
      </c>
      <c r="F110" s="172">
        <v>0</v>
      </c>
      <c r="G110" s="302">
        <v>0</v>
      </c>
      <c r="H110" s="172">
        <v>213</v>
      </c>
      <c r="I110" s="303">
        <v>-0.56</v>
      </c>
      <c r="J110" s="264">
        <v>170.15</v>
      </c>
      <c r="K110" s="69">
        <v>171.35</v>
      </c>
      <c r="L110" s="135">
        <f t="shared" si="4"/>
        <v>-1.1999999999999886</v>
      </c>
      <c r="M110" s="306">
        <f t="shared" si="5"/>
        <v>-0.700320980449366</v>
      </c>
      <c r="N110" s="78">
        <f>Margins!B110</f>
        <v>1700</v>
      </c>
      <c r="O110" s="25">
        <f t="shared" si="6"/>
        <v>3400</v>
      </c>
      <c r="P110" s="25">
        <f t="shared" si="7"/>
        <v>0</v>
      </c>
    </row>
    <row r="111" spans="1:18" ht="13.5">
      <c r="A111" s="193" t="s">
        <v>272</v>
      </c>
      <c r="B111" s="172">
        <v>682</v>
      </c>
      <c r="C111" s="302">
        <v>-0.32</v>
      </c>
      <c r="D111" s="172">
        <v>7</v>
      </c>
      <c r="E111" s="302">
        <v>-0.22</v>
      </c>
      <c r="F111" s="172">
        <v>0</v>
      </c>
      <c r="G111" s="302">
        <v>0</v>
      </c>
      <c r="H111" s="172">
        <v>689</v>
      </c>
      <c r="I111" s="303">
        <v>-0.32</v>
      </c>
      <c r="J111" s="264">
        <v>158.95</v>
      </c>
      <c r="K111" s="69">
        <v>159.85</v>
      </c>
      <c r="L111" s="135">
        <f t="shared" si="4"/>
        <v>-0.9000000000000057</v>
      </c>
      <c r="M111" s="306">
        <f t="shared" si="5"/>
        <v>-0.5630278385986899</v>
      </c>
      <c r="N111" s="78">
        <f>Margins!B111</f>
        <v>850</v>
      </c>
      <c r="O111" s="25">
        <f t="shared" si="6"/>
        <v>5950</v>
      </c>
      <c r="P111" s="25">
        <f t="shared" si="7"/>
        <v>0</v>
      </c>
      <c r="R111" s="25"/>
    </row>
    <row r="112" spans="1:16" ht="13.5">
      <c r="A112" s="193" t="s">
        <v>210</v>
      </c>
      <c r="B112" s="172">
        <v>3365</v>
      </c>
      <c r="C112" s="302">
        <v>-0.51</v>
      </c>
      <c r="D112" s="172">
        <v>25</v>
      </c>
      <c r="E112" s="302">
        <v>-0.5</v>
      </c>
      <c r="F112" s="172">
        <v>0</v>
      </c>
      <c r="G112" s="302">
        <v>0</v>
      </c>
      <c r="H112" s="172">
        <v>3390</v>
      </c>
      <c r="I112" s="303">
        <v>-0.51</v>
      </c>
      <c r="J112" s="264">
        <v>1703.95</v>
      </c>
      <c r="K112" s="69">
        <v>1723.85</v>
      </c>
      <c r="L112" s="135">
        <f t="shared" si="4"/>
        <v>-19.899999999999864</v>
      </c>
      <c r="M112" s="306">
        <f t="shared" si="5"/>
        <v>-1.1543927835948524</v>
      </c>
      <c r="N112" s="78">
        <f>Margins!B112</f>
        <v>200</v>
      </c>
      <c r="O112" s="25">
        <f t="shared" si="6"/>
        <v>5000</v>
      </c>
      <c r="P112" s="25">
        <f t="shared" si="7"/>
        <v>0</v>
      </c>
    </row>
    <row r="113" spans="1:16" ht="13.5">
      <c r="A113" s="193" t="s">
        <v>294</v>
      </c>
      <c r="B113" s="172">
        <v>3365</v>
      </c>
      <c r="C113" s="302">
        <v>-0.16</v>
      </c>
      <c r="D113" s="172">
        <v>0</v>
      </c>
      <c r="E113" s="302">
        <v>0</v>
      </c>
      <c r="F113" s="172">
        <v>0</v>
      </c>
      <c r="G113" s="302">
        <v>0</v>
      </c>
      <c r="H113" s="172">
        <v>3365</v>
      </c>
      <c r="I113" s="303">
        <v>-0.16</v>
      </c>
      <c r="J113" s="264">
        <v>698.6</v>
      </c>
      <c r="K113" s="264">
        <v>708.5</v>
      </c>
      <c r="L113" s="135">
        <f t="shared" si="4"/>
        <v>-9.899999999999977</v>
      </c>
      <c r="M113" s="306">
        <f t="shared" si="5"/>
        <v>-1.3973182780522198</v>
      </c>
      <c r="N113" s="78">
        <f>Margins!B113</f>
        <v>350</v>
      </c>
      <c r="O113" s="25">
        <f t="shared" si="6"/>
        <v>0</v>
      </c>
      <c r="P113" s="25">
        <f t="shared" si="7"/>
        <v>0</v>
      </c>
    </row>
    <row r="114" spans="1:16" ht="13.5">
      <c r="A114" s="193" t="s">
        <v>7</v>
      </c>
      <c r="B114" s="172">
        <v>3863</v>
      </c>
      <c r="C114" s="302">
        <v>-0.07</v>
      </c>
      <c r="D114" s="172">
        <v>32</v>
      </c>
      <c r="E114" s="302">
        <v>0.03</v>
      </c>
      <c r="F114" s="172">
        <v>0</v>
      </c>
      <c r="G114" s="302">
        <v>0</v>
      </c>
      <c r="H114" s="172">
        <v>3895</v>
      </c>
      <c r="I114" s="303">
        <v>-0.06</v>
      </c>
      <c r="J114" s="264">
        <v>734.85</v>
      </c>
      <c r="K114" s="69">
        <v>735.4</v>
      </c>
      <c r="L114" s="135">
        <f t="shared" si="4"/>
        <v>-0.5499999999999545</v>
      </c>
      <c r="M114" s="306">
        <f t="shared" si="5"/>
        <v>-0.0747892303508233</v>
      </c>
      <c r="N114" s="78">
        <f>Margins!B114</f>
        <v>312</v>
      </c>
      <c r="O114" s="25">
        <f t="shared" si="6"/>
        <v>9984</v>
      </c>
      <c r="P114" s="25">
        <f t="shared" si="7"/>
        <v>0</v>
      </c>
    </row>
    <row r="115" spans="1:16" ht="13.5">
      <c r="A115" s="193" t="s">
        <v>170</v>
      </c>
      <c r="B115" s="172">
        <v>416</v>
      </c>
      <c r="C115" s="302">
        <v>-0.7</v>
      </c>
      <c r="D115" s="172">
        <v>0</v>
      </c>
      <c r="E115" s="302">
        <v>0</v>
      </c>
      <c r="F115" s="172">
        <v>0</v>
      </c>
      <c r="G115" s="302">
        <v>0</v>
      </c>
      <c r="H115" s="172">
        <v>416</v>
      </c>
      <c r="I115" s="303">
        <v>-0.7</v>
      </c>
      <c r="J115" s="264">
        <v>573.95</v>
      </c>
      <c r="K115" s="69">
        <v>572.6</v>
      </c>
      <c r="L115" s="135">
        <f t="shared" si="4"/>
        <v>1.3500000000000227</v>
      </c>
      <c r="M115" s="306">
        <f t="shared" si="5"/>
        <v>0.23576667830946954</v>
      </c>
      <c r="N115" s="78">
        <f>Margins!B115</f>
        <v>600</v>
      </c>
      <c r="O115" s="25">
        <f t="shared" si="6"/>
        <v>0</v>
      </c>
      <c r="P115" s="25">
        <f t="shared" si="7"/>
        <v>0</v>
      </c>
    </row>
    <row r="116" spans="1:16" ht="13.5">
      <c r="A116" s="193" t="s">
        <v>223</v>
      </c>
      <c r="B116" s="172">
        <v>1370</v>
      </c>
      <c r="C116" s="302">
        <v>-0.37</v>
      </c>
      <c r="D116" s="172">
        <v>15</v>
      </c>
      <c r="E116" s="302">
        <v>-0.56</v>
      </c>
      <c r="F116" s="172">
        <v>1</v>
      </c>
      <c r="G116" s="302">
        <v>-0.5</v>
      </c>
      <c r="H116" s="172">
        <v>1386</v>
      </c>
      <c r="I116" s="303">
        <v>-0.37</v>
      </c>
      <c r="J116" s="264">
        <v>810.4</v>
      </c>
      <c r="K116" s="69">
        <v>815.2</v>
      </c>
      <c r="L116" s="135">
        <f t="shared" si="4"/>
        <v>-4.800000000000068</v>
      </c>
      <c r="M116" s="306">
        <f t="shared" si="5"/>
        <v>-0.5888125613346501</v>
      </c>
      <c r="N116" s="78">
        <f>Margins!B116</f>
        <v>400</v>
      </c>
      <c r="O116" s="25">
        <f t="shared" si="6"/>
        <v>6000</v>
      </c>
      <c r="P116" s="25">
        <f t="shared" si="7"/>
        <v>400</v>
      </c>
    </row>
    <row r="117" spans="1:16" ht="13.5">
      <c r="A117" s="193" t="s">
        <v>207</v>
      </c>
      <c r="B117" s="172">
        <v>4361</v>
      </c>
      <c r="C117" s="302">
        <v>2.66</v>
      </c>
      <c r="D117" s="172">
        <v>174</v>
      </c>
      <c r="E117" s="302">
        <v>5</v>
      </c>
      <c r="F117" s="172">
        <v>3</v>
      </c>
      <c r="G117" s="302">
        <v>-0.7</v>
      </c>
      <c r="H117" s="172">
        <v>4538</v>
      </c>
      <c r="I117" s="303">
        <v>2.69</v>
      </c>
      <c r="J117" s="264">
        <v>244.05</v>
      </c>
      <c r="K117" s="69">
        <v>220.2</v>
      </c>
      <c r="L117" s="135">
        <f t="shared" si="4"/>
        <v>23.850000000000023</v>
      </c>
      <c r="M117" s="306">
        <f t="shared" si="5"/>
        <v>10.831062670299739</v>
      </c>
      <c r="N117" s="78">
        <f>Margins!B117</f>
        <v>1250</v>
      </c>
      <c r="O117" s="25">
        <f t="shared" si="6"/>
        <v>217500</v>
      </c>
      <c r="P117" s="25">
        <f t="shared" si="7"/>
        <v>3750</v>
      </c>
    </row>
    <row r="118" spans="1:16" ht="13.5">
      <c r="A118" s="193" t="s">
        <v>295</v>
      </c>
      <c r="B118" s="172">
        <v>3177</v>
      </c>
      <c r="C118" s="302">
        <v>-0.54</v>
      </c>
      <c r="D118" s="172">
        <v>1</v>
      </c>
      <c r="E118" s="302">
        <v>0</v>
      </c>
      <c r="F118" s="172">
        <v>0</v>
      </c>
      <c r="G118" s="302">
        <v>0</v>
      </c>
      <c r="H118" s="172">
        <v>3178</v>
      </c>
      <c r="I118" s="303">
        <v>-0.54</v>
      </c>
      <c r="J118" s="264">
        <v>1145.3</v>
      </c>
      <c r="K118" s="69">
        <v>1169.35</v>
      </c>
      <c r="L118" s="135">
        <f t="shared" si="4"/>
        <v>-24.049999999999955</v>
      </c>
      <c r="M118" s="306">
        <f t="shared" si="5"/>
        <v>-2.0566981656475782</v>
      </c>
      <c r="N118" s="78">
        <f>Margins!B118</f>
        <v>250</v>
      </c>
      <c r="O118" s="25">
        <f t="shared" si="6"/>
        <v>250</v>
      </c>
      <c r="P118" s="25">
        <f t="shared" si="7"/>
        <v>0</v>
      </c>
    </row>
    <row r="119" spans="1:16" ht="13.5">
      <c r="A119" s="193" t="s">
        <v>425</v>
      </c>
      <c r="B119" s="172">
        <v>1577</v>
      </c>
      <c r="C119" s="302">
        <v>0.25</v>
      </c>
      <c r="D119" s="172">
        <v>0</v>
      </c>
      <c r="E119" s="302">
        <v>0</v>
      </c>
      <c r="F119" s="172">
        <v>0</v>
      </c>
      <c r="G119" s="302">
        <v>0</v>
      </c>
      <c r="H119" s="172">
        <v>1577</v>
      </c>
      <c r="I119" s="303">
        <v>0.25</v>
      </c>
      <c r="J119" s="264">
        <v>444.7</v>
      </c>
      <c r="K119" s="69">
        <v>440.6</v>
      </c>
      <c r="L119" s="135">
        <f t="shared" si="4"/>
        <v>4.099999999999966</v>
      </c>
      <c r="M119" s="306">
        <f t="shared" si="5"/>
        <v>0.9305492510213268</v>
      </c>
      <c r="N119" s="78">
        <f>Margins!B119</f>
        <v>550</v>
      </c>
      <c r="O119" s="25">
        <f t="shared" si="6"/>
        <v>0</v>
      </c>
      <c r="P119" s="25">
        <f t="shared" si="7"/>
        <v>0</v>
      </c>
    </row>
    <row r="120" spans="1:16" ht="13.5">
      <c r="A120" s="193" t="s">
        <v>277</v>
      </c>
      <c r="B120" s="172">
        <v>3271</v>
      </c>
      <c r="C120" s="302">
        <v>2.45</v>
      </c>
      <c r="D120" s="172">
        <v>4</v>
      </c>
      <c r="E120" s="302">
        <v>0</v>
      </c>
      <c r="F120" s="172">
        <v>0</v>
      </c>
      <c r="G120" s="302">
        <v>0</v>
      </c>
      <c r="H120" s="172">
        <v>3275</v>
      </c>
      <c r="I120" s="303">
        <v>2.45</v>
      </c>
      <c r="J120" s="264">
        <v>303.3</v>
      </c>
      <c r="K120" s="69">
        <v>310.25</v>
      </c>
      <c r="L120" s="135">
        <f t="shared" si="4"/>
        <v>-6.949999999999989</v>
      </c>
      <c r="M120" s="306">
        <f t="shared" si="5"/>
        <v>-2.2401289282836383</v>
      </c>
      <c r="N120" s="78">
        <f>Margins!B120</f>
        <v>800</v>
      </c>
      <c r="O120" s="25">
        <f t="shared" si="6"/>
        <v>3200</v>
      </c>
      <c r="P120" s="25">
        <f t="shared" si="7"/>
        <v>0</v>
      </c>
    </row>
    <row r="121" spans="1:16" ht="13.5">
      <c r="A121" s="193" t="s">
        <v>146</v>
      </c>
      <c r="B121" s="172">
        <v>387</v>
      </c>
      <c r="C121" s="302">
        <v>-0.25</v>
      </c>
      <c r="D121" s="172">
        <v>8</v>
      </c>
      <c r="E121" s="302">
        <v>-0.56</v>
      </c>
      <c r="F121" s="172">
        <v>1</v>
      </c>
      <c r="G121" s="302">
        <v>0</v>
      </c>
      <c r="H121" s="172">
        <v>396</v>
      </c>
      <c r="I121" s="303">
        <v>-0.26</v>
      </c>
      <c r="J121" s="264">
        <v>43</v>
      </c>
      <c r="K121" s="69">
        <v>43.2</v>
      </c>
      <c r="L121" s="135">
        <f t="shared" si="4"/>
        <v>-0.20000000000000284</v>
      </c>
      <c r="M121" s="306">
        <f t="shared" si="5"/>
        <v>-0.4629629629629695</v>
      </c>
      <c r="N121" s="78">
        <f>Margins!B121</f>
        <v>8900</v>
      </c>
      <c r="O121" s="25">
        <f t="shared" si="6"/>
        <v>71200</v>
      </c>
      <c r="P121" s="25">
        <f t="shared" si="7"/>
        <v>8900</v>
      </c>
    </row>
    <row r="122" spans="1:16" ht="13.5">
      <c r="A122" s="193" t="s">
        <v>8</v>
      </c>
      <c r="B122" s="172">
        <v>2690</v>
      </c>
      <c r="C122" s="302">
        <v>-0.68</v>
      </c>
      <c r="D122" s="172">
        <v>168</v>
      </c>
      <c r="E122" s="302">
        <v>-0.69</v>
      </c>
      <c r="F122" s="172">
        <v>31</v>
      </c>
      <c r="G122" s="302">
        <v>-0.06</v>
      </c>
      <c r="H122" s="172">
        <v>2889</v>
      </c>
      <c r="I122" s="303">
        <v>-0.68</v>
      </c>
      <c r="J122" s="264">
        <v>154.8</v>
      </c>
      <c r="K122" s="69">
        <v>154.8</v>
      </c>
      <c r="L122" s="135">
        <f t="shared" si="4"/>
        <v>0</v>
      </c>
      <c r="M122" s="306">
        <f t="shared" si="5"/>
        <v>0</v>
      </c>
      <c r="N122" s="78">
        <f>Margins!B122</f>
        <v>1600</v>
      </c>
      <c r="O122" s="25">
        <f t="shared" si="6"/>
        <v>268800</v>
      </c>
      <c r="P122" s="25">
        <f t="shared" si="7"/>
        <v>49600</v>
      </c>
    </row>
    <row r="123" spans="1:16" ht="13.5">
      <c r="A123" s="193" t="s">
        <v>296</v>
      </c>
      <c r="B123" s="172">
        <v>536</v>
      </c>
      <c r="C123" s="302">
        <v>1.12</v>
      </c>
      <c r="D123" s="172">
        <v>1</v>
      </c>
      <c r="E123" s="302">
        <v>0</v>
      </c>
      <c r="F123" s="172">
        <v>0</v>
      </c>
      <c r="G123" s="302">
        <v>0</v>
      </c>
      <c r="H123" s="172">
        <v>537</v>
      </c>
      <c r="I123" s="303">
        <v>1.12</v>
      </c>
      <c r="J123" s="264">
        <v>171.4</v>
      </c>
      <c r="K123" s="69">
        <v>175.65</v>
      </c>
      <c r="L123" s="135">
        <f t="shared" si="4"/>
        <v>-4.25</v>
      </c>
      <c r="M123" s="306">
        <f t="shared" si="5"/>
        <v>-2.4195844007970395</v>
      </c>
      <c r="N123" s="78">
        <f>Margins!B123</f>
        <v>1000</v>
      </c>
      <c r="O123" s="25">
        <f t="shared" si="6"/>
        <v>1000</v>
      </c>
      <c r="P123" s="25">
        <f t="shared" si="7"/>
        <v>0</v>
      </c>
    </row>
    <row r="124" spans="1:16" ht="13.5">
      <c r="A124" s="193" t="s">
        <v>179</v>
      </c>
      <c r="B124" s="172">
        <v>693</v>
      </c>
      <c r="C124" s="302">
        <v>-0.36</v>
      </c>
      <c r="D124" s="172">
        <v>42</v>
      </c>
      <c r="E124" s="302">
        <v>0</v>
      </c>
      <c r="F124" s="172">
        <v>9</v>
      </c>
      <c r="G124" s="302">
        <v>0</v>
      </c>
      <c r="H124" s="172">
        <v>744</v>
      </c>
      <c r="I124" s="303">
        <v>-0.34</v>
      </c>
      <c r="J124" s="264">
        <v>22.85</v>
      </c>
      <c r="K124" s="69">
        <v>21.6</v>
      </c>
      <c r="L124" s="135">
        <f t="shared" si="4"/>
        <v>1.25</v>
      </c>
      <c r="M124" s="306">
        <f t="shared" si="5"/>
        <v>5.787037037037036</v>
      </c>
      <c r="N124" s="78">
        <f>Margins!B124</f>
        <v>14000</v>
      </c>
      <c r="O124" s="25">
        <f t="shared" si="6"/>
        <v>588000</v>
      </c>
      <c r="P124" s="25">
        <f t="shared" si="7"/>
        <v>126000</v>
      </c>
    </row>
    <row r="125" spans="1:16" ht="13.5">
      <c r="A125" s="193" t="s">
        <v>202</v>
      </c>
      <c r="B125" s="172">
        <v>590</v>
      </c>
      <c r="C125" s="302">
        <v>0.83</v>
      </c>
      <c r="D125" s="172">
        <v>18</v>
      </c>
      <c r="E125" s="302">
        <v>5</v>
      </c>
      <c r="F125" s="172">
        <v>0</v>
      </c>
      <c r="G125" s="302">
        <v>0</v>
      </c>
      <c r="H125" s="172">
        <v>608</v>
      </c>
      <c r="I125" s="303">
        <v>0.87</v>
      </c>
      <c r="J125" s="264">
        <v>247.05</v>
      </c>
      <c r="K125" s="69">
        <v>244</v>
      </c>
      <c r="L125" s="135">
        <f t="shared" si="4"/>
        <v>3.0500000000000114</v>
      </c>
      <c r="M125" s="306">
        <f t="shared" si="5"/>
        <v>1.2500000000000047</v>
      </c>
      <c r="N125" s="78">
        <f>Margins!B125</f>
        <v>1150</v>
      </c>
      <c r="O125" s="25">
        <f t="shared" si="6"/>
        <v>20700</v>
      </c>
      <c r="P125" s="25">
        <f t="shared" si="7"/>
        <v>0</v>
      </c>
    </row>
    <row r="126" spans="1:16" ht="13.5">
      <c r="A126" s="193" t="s">
        <v>171</v>
      </c>
      <c r="B126" s="172">
        <v>3645</v>
      </c>
      <c r="C126" s="302">
        <v>-0.34</v>
      </c>
      <c r="D126" s="172">
        <v>5</v>
      </c>
      <c r="E126" s="302">
        <v>0</v>
      </c>
      <c r="F126" s="172">
        <v>0</v>
      </c>
      <c r="G126" s="302">
        <v>0</v>
      </c>
      <c r="H126" s="172">
        <v>3650</v>
      </c>
      <c r="I126" s="303">
        <v>-0.34</v>
      </c>
      <c r="J126" s="264">
        <v>386.65</v>
      </c>
      <c r="K126" s="69">
        <v>406.8</v>
      </c>
      <c r="L126" s="135">
        <f t="shared" si="4"/>
        <v>-20.150000000000034</v>
      </c>
      <c r="M126" s="306">
        <f t="shared" si="5"/>
        <v>-4.953294001966577</v>
      </c>
      <c r="N126" s="78">
        <f>Margins!B126</f>
        <v>1100</v>
      </c>
      <c r="O126" s="25">
        <f t="shared" si="6"/>
        <v>5500</v>
      </c>
      <c r="P126" s="25">
        <f t="shared" si="7"/>
        <v>0</v>
      </c>
    </row>
    <row r="127" spans="1:16" ht="13.5">
      <c r="A127" s="193" t="s">
        <v>147</v>
      </c>
      <c r="B127" s="172">
        <v>165</v>
      </c>
      <c r="C127" s="302">
        <v>0.32</v>
      </c>
      <c r="D127" s="172">
        <v>5</v>
      </c>
      <c r="E127" s="302">
        <v>-0.5</v>
      </c>
      <c r="F127" s="172">
        <v>0</v>
      </c>
      <c r="G127" s="302">
        <v>-1</v>
      </c>
      <c r="H127" s="172">
        <v>170</v>
      </c>
      <c r="I127" s="303">
        <v>0.24</v>
      </c>
      <c r="J127" s="264">
        <v>63.7</v>
      </c>
      <c r="K127" s="69">
        <v>63.65</v>
      </c>
      <c r="L127" s="135">
        <f t="shared" si="4"/>
        <v>0.05000000000000426</v>
      </c>
      <c r="M127" s="306">
        <f t="shared" si="5"/>
        <v>0.07855459544384016</v>
      </c>
      <c r="N127" s="78">
        <f>Margins!B127</f>
        <v>5900</v>
      </c>
      <c r="O127" s="25">
        <f t="shared" si="6"/>
        <v>29500</v>
      </c>
      <c r="P127" s="25">
        <f t="shared" si="7"/>
        <v>0</v>
      </c>
    </row>
    <row r="128" spans="1:16" ht="13.5">
      <c r="A128" s="193" t="s">
        <v>148</v>
      </c>
      <c r="B128" s="172">
        <v>250</v>
      </c>
      <c r="C128" s="302">
        <v>-0.06</v>
      </c>
      <c r="D128" s="172">
        <v>1</v>
      </c>
      <c r="E128" s="302">
        <v>-0.75</v>
      </c>
      <c r="F128" s="172">
        <v>0</v>
      </c>
      <c r="G128" s="302">
        <v>0</v>
      </c>
      <c r="H128" s="172">
        <v>251</v>
      </c>
      <c r="I128" s="303">
        <v>-0.07</v>
      </c>
      <c r="J128" s="264">
        <v>269.9</v>
      </c>
      <c r="K128" s="69">
        <v>271.75</v>
      </c>
      <c r="L128" s="135">
        <f t="shared" si="4"/>
        <v>-1.8500000000000227</v>
      </c>
      <c r="M128" s="306">
        <f t="shared" si="5"/>
        <v>-0.6807727690892448</v>
      </c>
      <c r="N128" s="78">
        <f>Margins!B128</f>
        <v>1045</v>
      </c>
      <c r="O128" s="25">
        <f t="shared" si="6"/>
        <v>1045</v>
      </c>
      <c r="P128" s="25">
        <f t="shared" si="7"/>
        <v>0</v>
      </c>
    </row>
    <row r="129" spans="1:18" ht="13.5">
      <c r="A129" s="193" t="s">
        <v>122</v>
      </c>
      <c r="B129" s="172">
        <v>9833</v>
      </c>
      <c r="C129" s="302">
        <v>5.95</v>
      </c>
      <c r="D129" s="172">
        <v>1211</v>
      </c>
      <c r="E129" s="302">
        <v>6.71</v>
      </c>
      <c r="F129" s="172">
        <v>144</v>
      </c>
      <c r="G129" s="302">
        <v>8.6</v>
      </c>
      <c r="H129" s="172">
        <v>11188</v>
      </c>
      <c r="I129" s="303">
        <v>6.05</v>
      </c>
      <c r="J129" s="264">
        <v>162.3</v>
      </c>
      <c r="K129" s="69">
        <v>155.6</v>
      </c>
      <c r="L129" s="135">
        <f t="shared" si="4"/>
        <v>6.700000000000017</v>
      </c>
      <c r="M129" s="306">
        <f t="shared" si="5"/>
        <v>4.30591259640104</v>
      </c>
      <c r="N129" s="78">
        <f>Margins!B129</f>
        <v>1625</v>
      </c>
      <c r="O129" s="25">
        <f t="shared" si="6"/>
        <v>1967875</v>
      </c>
      <c r="P129" s="25">
        <f t="shared" si="7"/>
        <v>234000</v>
      </c>
      <c r="R129" s="25"/>
    </row>
    <row r="130" spans="1:18" ht="13.5">
      <c r="A130" s="201" t="s">
        <v>36</v>
      </c>
      <c r="B130" s="172">
        <v>5811</v>
      </c>
      <c r="C130" s="302">
        <v>-0.1</v>
      </c>
      <c r="D130" s="172">
        <v>80</v>
      </c>
      <c r="E130" s="302">
        <v>0.14</v>
      </c>
      <c r="F130" s="172">
        <v>2</v>
      </c>
      <c r="G130" s="302">
        <v>0</v>
      </c>
      <c r="H130" s="172">
        <v>5893</v>
      </c>
      <c r="I130" s="303">
        <v>-0.09</v>
      </c>
      <c r="J130" s="264">
        <v>900.15</v>
      </c>
      <c r="K130" s="69">
        <v>914.45</v>
      </c>
      <c r="L130" s="135">
        <f t="shared" si="4"/>
        <v>-14.300000000000068</v>
      </c>
      <c r="M130" s="306">
        <f t="shared" si="5"/>
        <v>-1.5637815080102868</v>
      </c>
      <c r="N130" s="78">
        <f>Margins!B130</f>
        <v>225</v>
      </c>
      <c r="O130" s="25">
        <f t="shared" si="6"/>
        <v>18000</v>
      </c>
      <c r="P130" s="25">
        <f t="shared" si="7"/>
        <v>450</v>
      </c>
      <c r="R130" s="25"/>
    </row>
    <row r="131" spans="1:18" ht="13.5">
      <c r="A131" s="193" t="s">
        <v>172</v>
      </c>
      <c r="B131" s="172">
        <v>1508</v>
      </c>
      <c r="C131" s="302">
        <v>0.72</v>
      </c>
      <c r="D131" s="172">
        <v>12</v>
      </c>
      <c r="E131" s="302">
        <v>0.09</v>
      </c>
      <c r="F131" s="172">
        <v>0</v>
      </c>
      <c r="G131" s="302">
        <v>0</v>
      </c>
      <c r="H131" s="172">
        <v>1520</v>
      </c>
      <c r="I131" s="303">
        <v>0.71</v>
      </c>
      <c r="J131" s="264">
        <v>255.55</v>
      </c>
      <c r="K131" s="69">
        <v>255.4</v>
      </c>
      <c r="L131" s="135">
        <f t="shared" si="4"/>
        <v>0.15000000000000568</v>
      </c>
      <c r="M131" s="306">
        <f t="shared" si="5"/>
        <v>0.05873140172279001</v>
      </c>
      <c r="N131" s="78">
        <f>Margins!B131</f>
        <v>1050</v>
      </c>
      <c r="O131" s="25">
        <f t="shared" si="6"/>
        <v>12600</v>
      </c>
      <c r="P131" s="25">
        <f t="shared" si="7"/>
        <v>0</v>
      </c>
      <c r="R131" s="25"/>
    </row>
    <row r="132" spans="1:16" ht="13.5">
      <c r="A132" s="193" t="s">
        <v>80</v>
      </c>
      <c r="B132" s="172">
        <v>310</v>
      </c>
      <c r="C132" s="302">
        <v>-0.61</v>
      </c>
      <c r="D132" s="172">
        <v>7</v>
      </c>
      <c r="E132" s="302">
        <v>6</v>
      </c>
      <c r="F132" s="172">
        <v>0</v>
      </c>
      <c r="G132" s="302">
        <v>0</v>
      </c>
      <c r="H132" s="172">
        <v>317</v>
      </c>
      <c r="I132" s="303">
        <v>-0.6</v>
      </c>
      <c r="J132" s="264">
        <v>229.05</v>
      </c>
      <c r="K132" s="69">
        <v>236.4</v>
      </c>
      <c r="L132" s="135">
        <f t="shared" si="4"/>
        <v>-7.349999999999994</v>
      </c>
      <c r="M132" s="306">
        <f t="shared" si="5"/>
        <v>-3.109137055837561</v>
      </c>
      <c r="N132" s="78">
        <f>Margins!B132</f>
        <v>1200</v>
      </c>
      <c r="O132" s="25">
        <f t="shared" si="6"/>
        <v>8400</v>
      </c>
      <c r="P132" s="25">
        <f t="shared" si="7"/>
        <v>0</v>
      </c>
    </row>
    <row r="133" spans="1:16" ht="13.5">
      <c r="A133" s="193" t="s">
        <v>426</v>
      </c>
      <c r="B133" s="172">
        <v>358</v>
      </c>
      <c r="C133" s="302">
        <v>-0.44</v>
      </c>
      <c r="D133" s="172">
        <v>0</v>
      </c>
      <c r="E133" s="302">
        <v>0</v>
      </c>
      <c r="F133" s="172">
        <v>0</v>
      </c>
      <c r="G133" s="302">
        <v>0</v>
      </c>
      <c r="H133" s="172">
        <v>358</v>
      </c>
      <c r="I133" s="303">
        <v>-0.44</v>
      </c>
      <c r="J133" s="264">
        <v>438.1</v>
      </c>
      <c r="K133" s="69">
        <v>446.4</v>
      </c>
      <c r="L133" s="135">
        <f aca="true" t="shared" si="8" ref="L133:L192">J133-K133</f>
        <v>-8.299999999999955</v>
      </c>
      <c r="M133" s="306">
        <f aca="true" t="shared" si="9" ref="M133:M192">L133/K133*100</f>
        <v>-1.8593189964157604</v>
      </c>
      <c r="N133" s="78">
        <f>Margins!B133</f>
        <v>500</v>
      </c>
      <c r="O133" s="25">
        <f aca="true" t="shared" si="10" ref="O133:O192">D133*N133</f>
        <v>0</v>
      </c>
      <c r="P133" s="25">
        <f aca="true" t="shared" si="11" ref="P133:P192">F133*N133</f>
        <v>0</v>
      </c>
    </row>
    <row r="134" spans="1:16" ht="13.5">
      <c r="A134" s="193" t="s">
        <v>274</v>
      </c>
      <c r="B134" s="172">
        <v>1242</v>
      </c>
      <c r="C134" s="302">
        <v>-0.79</v>
      </c>
      <c r="D134" s="172">
        <v>3</v>
      </c>
      <c r="E134" s="302">
        <v>-0.98</v>
      </c>
      <c r="F134" s="172">
        <v>3</v>
      </c>
      <c r="G134" s="302">
        <v>0</v>
      </c>
      <c r="H134" s="172">
        <v>1248</v>
      </c>
      <c r="I134" s="303">
        <v>-0.79</v>
      </c>
      <c r="J134" s="264">
        <v>312.1</v>
      </c>
      <c r="K134" s="69">
        <v>318.75</v>
      </c>
      <c r="L134" s="135">
        <f t="shared" si="8"/>
        <v>-6.649999999999977</v>
      </c>
      <c r="M134" s="306">
        <f t="shared" si="9"/>
        <v>-2.0862745098039146</v>
      </c>
      <c r="N134" s="78">
        <f>Margins!B134</f>
        <v>700</v>
      </c>
      <c r="O134" s="25">
        <f t="shared" si="10"/>
        <v>2100</v>
      </c>
      <c r="P134" s="25">
        <f t="shared" si="11"/>
        <v>2100</v>
      </c>
    </row>
    <row r="135" spans="1:16" ht="13.5">
      <c r="A135" s="193" t="s">
        <v>427</v>
      </c>
      <c r="B135" s="172">
        <v>242</v>
      </c>
      <c r="C135" s="302">
        <v>-0.79</v>
      </c>
      <c r="D135" s="172">
        <v>0</v>
      </c>
      <c r="E135" s="302">
        <v>0</v>
      </c>
      <c r="F135" s="172">
        <v>0</v>
      </c>
      <c r="G135" s="302">
        <v>0</v>
      </c>
      <c r="H135" s="172">
        <v>242</v>
      </c>
      <c r="I135" s="303">
        <v>-0.79</v>
      </c>
      <c r="J135" s="264">
        <v>421.5</v>
      </c>
      <c r="K135" s="69">
        <v>419.5</v>
      </c>
      <c r="L135" s="135">
        <f t="shared" si="8"/>
        <v>2</v>
      </c>
      <c r="M135" s="306">
        <f t="shared" si="9"/>
        <v>0.47675804529201427</v>
      </c>
      <c r="N135" s="78">
        <f>Margins!B135</f>
        <v>500</v>
      </c>
      <c r="O135" s="25">
        <f t="shared" si="10"/>
        <v>0</v>
      </c>
      <c r="P135" s="25">
        <f t="shared" si="11"/>
        <v>0</v>
      </c>
    </row>
    <row r="136" spans="1:16" ht="13.5">
      <c r="A136" s="193" t="s">
        <v>224</v>
      </c>
      <c r="B136" s="172">
        <v>2792</v>
      </c>
      <c r="C136" s="302">
        <v>1.78</v>
      </c>
      <c r="D136" s="172">
        <v>0</v>
      </c>
      <c r="E136" s="302">
        <v>0</v>
      </c>
      <c r="F136" s="172">
        <v>0</v>
      </c>
      <c r="G136" s="302">
        <v>0</v>
      </c>
      <c r="H136" s="172">
        <v>2792</v>
      </c>
      <c r="I136" s="303">
        <v>1.78</v>
      </c>
      <c r="J136" s="264">
        <v>508.95</v>
      </c>
      <c r="K136" s="69">
        <v>511.55</v>
      </c>
      <c r="L136" s="135">
        <f t="shared" si="8"/>
        <v>-2.6000000000000227</v>
      </c>
      <c r="M136" s="306">
        <f t="shared" si="9"/>
        <v>-0.5082592121982256</v>
      </c>
      <c r="N136" s="78">
        <f>Margins!B136</f>
        <v>650</v>
      </c>
      <c r="O136" s="25">
        <f t="shared" si="10"/>
        <v>0</v>
      </c>
      <c r="P136" s="25">
        <f t="shared" si="11"/>
        <v>0</v>
      </c>
    </row>
    <row r="137" spans="1:16" ht="13.5">
      <c r="A137" s="193" t="s">
        <v>428</v>
      </c>
      <c r="B137" s="172">
        <v>124</v>
      </c>
      <c r="C137" s="302">
        <v>-0.79</v>
      </c>
      <c r="D137" s="172">
        <v>0</v>
      </c>
      <c r="E137" s="302">
        <v>0</v>
      </c>
      <c r="F137" s="172">
        <v>0</v>
      </c>
      <c r="G137" s="302">
        <v>0</v>
      </c>
      <c r="H137" s="172">
        <v>124</v>
      </c>
      <c r="I137" s="303">
        <v>-0.79</v>
      </c>
      <c r="J137" s="264">
        <v>423.95</v>
      </c>
      <c r="K137" s="69">
        <v>440.1</v>
      </c>
      <c r="L137" s="135">
        <f t="shared" si="8"/>
        <v>-16.150000000000034</v>
      </c>
      <c r="M137" s="306">
        <f t="shared" si="9"/>
        <v>-3.669620540786193</v>
      </c>
      <c r="N137" s="78">
        <f>Margins!B137</f>
        <v>550</v>
      </c>
      <c r="O137" s="25">
        <f t="shared" si="10"/>
        <v>0</v>
      </c>
      <c r="P137" s="25">
        <f t="shared" si="11"/>
        <v>0</v>
      </c>
    </row>
    <row r="138" spans="1:16" ht="13.5">
      <c r="A138" s="193" t="s">
        <v>429</v>
      </c>
      <c r="B138" s="172">
        <v>1517</v>
      </c>
      <c r="C138" s="302">
        <v>-0.17</v>
      </c>
      <c r="D138" s="172">
        <v>167</v>
      </c>
      <c r="E138" s="302">
        <v>-0.01</v>
      </c>
      <c r="F138" s="172">
        <v>8</v>
      </c>
      <c r="G138" s="302">
        <v>-0.33</v>
      </c>
      <c r="H138" s="172">
        <v>1692</v>
      </c>
      <c r="I138" s="303">
        <v>-0.16</v>
      </c>
      <c r="J138" s="264">
        <v>50.85</v>
      </c>
      <c r="K138" s="69">
        <v>51.4</v>
      </c>
      <c r="L138" s="135">
        <f t="shared" si="8"/>
        <v>-0.5499999999999972</v>
      </c>
      <c r="M138" s="306">
        <f t="shared" si="9"/>
        <v>-1.070038910505831</v>
      </c>
      <c r="N138" s="78">
        <f>Margins!B138</f>
        <v>4400</v>
      </c>
      <c r="O138" s="25">
        <f t="shared" si="10"/>
        <v>734800</v>
      </c>
      <c r="P138" s="25">
        <f t="shared" si="11"/>
        <v>35200</v>
      </c>
    </row>
    <row r="139" spans="1:16" ht="13.5">
      <c r="A139" s="193" t="s">
        <v>393</v>
      </c>
      <c r="B139" s="172">
        <v>1158</v>
      </c>
      <c r="C139" s="302">
        <v>-0.56</v>
      </c>
      <c r="D139" s="172">
        <v>23</v>
      </c>
      <c r="E139" s="302">
        <v>-0.8</v>
      </c>
      <c r="F139" s="172">
        <v>16</v>
      </c>
      <c r="G139" s="302">
        <v>0</v>
      </c>
      <c r="H139" s="172">
        <v>1197</v>
      </c>
      <c r="I139" s="303">
        <v>-0.57</v>
      </c>
      <c r="J139" s="264">
        <v>147.65</v>
      </c>
      <c r="K139" s="69">
        <v>147.95</v>
      </c>
      <c r="L139" s="135">
        <f t="shared" si="8"/>
        <v>-0.29999999999998295</v>
      </c>
      <c r="M139" s="306">
        <f t="shared" si="9"/>
        <v>-0.2027712064886671</v>
      </c>
      <c r="N139" s="78">
        <f>Margins!B139</f>
        <v>2400</v>
      </c>
      <c r="O139" s="25">
        <f t="shared" si="10"/>
        <v>55200</v>
      </c>
      <c r="P139" s="25">
        <f t="shared" si="11"/>
        <v>38400</v>
      </c>
    </row>
    <row r="140" spans="1:16" ht="13.5">
      <c r="A140" s="193" t="s">
        <v>81</v>
      </c>
      <c r="B140" s="172">
        <v>5113</v>
      </c>
      <c r="C140" s="302">
        <v>-0.57</v>
      </c>
      <c r="D140" s="172">
        <v>2</v>
      </c>
      <c r="E140" s="302">
        <v>-0.71</v>
      </c>
      <c r="F140" s="172">
        <v>0</v>
      </c>
      <c r="G140" s="302">
        <v>-1</v>
      </c>
      <c r="H140" s="172">
        <v>5115</v>
      </c>
      <c r="I140" s="303">
        <v>-0.57</v>
      </c>
      <c r="J140" s="264">
        <v>535.95</v>
      </c>
      <c r="K140" s="69">
        <v>560.35</v>
      </c>
      <c r="L140" s="135">
        <f t="shared" si="8"/>
        <v>-24.399999999999977</v>
      </c>
      <c r="M140" s="306">
        <f t="shared" si="9"/>
        <v>-4.354421343802977</v>
      </c>
      <c r="N140" s="78">
        <f>Margins!B140</f>
        <v>600</v>
      </c>
      <c r="O140" s="25">
        <f t="shared" si="10"/>
        <v>1200</v>
      </c>
      <c r="P140" s="25">
        <f t="shared" si="11"/>
        <v>0</v>
      </c>
    </row>
    <row r="141" spans="1:16" ht="13.5">
      <c r="A141" s="193" t="s">
        <v>225</v>
      </c>
      <c r="B141" s="172">
        <v>1961</v>
      </c>
      <c r="C141" s="302">
        <v>0.83</v>
      </c>
      <c r="D141" s="172">
        <v>39</v>
      </c>
      <c r="E141" s="302">
        <v>0.05</v>
      </c>
      <c r="F141" s="172">
        <v>0</v>
      </c>
      <c r="G141" s="302">
        <v>0</v>
      </c>
      <c r="H141" s="172">
        <v>2000</v>
      </c>
      <c r="I141" s="303">
        <v>0.8</v>
      </c>
      <c r="J141" s="264">
        <v>164</v>
      </c>
      <c r="K141" s="69">
        <v>165.65</v>
      </c>
      <c r="L141" s="135">
        <f t="shared" si="8"/>
        <v>-1.6500000000000057</v>
      </c>
      <c r="M141" s="306">
        <f t="shared" si="9"/>
        <v>-0.9960760639903445</v>
      </c>
      <c r="N141" s="78">
        <f>Margins!B141</f>
        <v>1400</v>
      </c>
      <c r="O141" s="25">
        <f t="shared" si="10"/>
        <v>54600</v>
      </c>
      <c r="P141" s="25">
        <f t="shared" si="11"/>
        <v>0</v>
      </c>
    </row>
    <row r="142" spans="1:16" ht="13.5">
      <c r="A142" s="193" t="s">
        <v>297</v>
      </c>
      <c r="B142" s="172">
        <v>5410</v>
      </c>
      <c r="C142" s="302">
        <v>-0.53</v>
      </c>
      <c r="D142" s="172">
        <v>26</v>
      </c>
      <c r="E142" s="302">
        <v>-0.6</v>
      </c>
      <c r="F142" s="172">
        <v>2</v>
      </c>
      <c r="G142" s="302">
        <v>-0.33</v>
      </c>
      <c r="H142" s="172">
        <v>5438</v>
      </c>
      <c r="I142" s="303">
        <v>-0.53</v>
      </c>
      <c r="J142" s="264">
        <v>499.35</v>
      </c>
      <c r="K142" s="69">
        <v>503.45</v>
      </c>
      <c r="L142" s="135">
        <f t="shared" si="8"/>
        <v>-4.099999999999966</v>
      </c>
      <c r="M142" s="306">
        <f t="shared" si="9"/>
        <v>-0.81438077266858</v>
      </c>
      <c r="N142" s="78">
        <f>Margins!B142</f>
        <v>1100</v>
      </c>
      <c r="O142" s="25">
        <f t="shared" si="10"/>
        <v>28600</v>
      </c>
      <c r="P142" s="25">
        <f t="shared" si="11"/>
        <v>2200</v>
      </c>
    </row>
    <row r="143" spans="1:16" ht="13.5">
      <c r="A143" s="193" t="s">
        <v>226</v>
      </c>
      <c r="B143" s="172">
        <v>1046</v>
      </c>
      <c r="C143" s="302">
        <v>-0.55</v>
      </c>
      <c r="D143" s="172">
        <v>0</v>
      </c>
      <c r="E143" s="302">
        <v>-1</v>
      </c>
      <c r="F143" s="172">
        <v>0</v>
      </c>
      <c r="G143" s="302">
        <v>0</v>
      </c>
      <c r="H143" s="172">
        <v>1046</v>
      </c>
      <c r="I143" s="303">
        <v>-0.55</v>
      </c>
      <c r="J143" s="264">
        <v>181.1</v>
      </c>
      <c r="K143" s="69">
        <v>182</v>
      </c>
      <c r="L143" s="135">
        <f t="shared" si="8"/>
        <v>-0.9000000000000057</v>
      </c>
      <c r="M143" s="306">
        <f t="shared" si="9"/>
        <v>-0.49450549450549763</v>
      </c>
      <c r="N143" s="78">
        <f>Margins!B143</f>
        <v>1500</v>
      </c>
      <c r="O143" s="25">
        <f t="shared" si="10"/>
        <v>0</v>
      </c>
      <c r="P143" s="25">
        <f t="shared" si="11"/>
        <v>0</v>
      </c>
    </row>
    <row r="144" spans="1:16" ht="13.5">
      <c r="A144" s="193" t="s">
        <v>430</v>
      </c>
      <c r="B144" s="172">
        <v>218</v>
      </c>
      <c r="C144" s="302">
        <v>-0.76</v>
      </c>
      <c r="D144" s="172">
        <v>0</v>
      </c>
      <c r="E144" s="302">
        <v>0</v>
      </c>
      <c r="F144" s="172">
        <v>0</v>
      </c>
      <c r="G144" s="302">
        <v>0</v>
      </c>
      <c r="H144" s="172">
        <v>218</v>
      </c>
      <c r="I144" s="303">
        <v>-0.76</v>
      </c>
      <c r="J144" s="264">
        <v>469.75</v>
      </c>
      <c r="K144" s="69">
        <v>469.95</v>
      </c>
      <c r="L144" s="135">
        <f t="shared" si="8"/>
        <v>-0.19999999999998863</v>
      </c>
      <c r="M144" s="306">
        <f t="shared" si="9"/>
        <v>-0.042557718906264204</v>
      </c>
      <c r="N144" s="78">
        <f>Margins!B144</f>
        <v>550</v>
      </c>
      <c r="O144" s="25">
        <f t="shared" si="10"/>
        <v>0</v>
      </c>
      <c r="P144" s="25">
        <f t="shared" si="11"/>
        <v>0</v>
      </c>
    </row>
    <row r="145" spans="1:16" ht="13.5">
      <c r="A145" s="193" t="s">
        <v>227</v>
      </c>
      <c r="B145" s="172">
        <v>1600</v>
      </c>
      <c r="C145" s="302">
        <v>0.12</v>
      </c>
      <c r="D145" s="172">
        <v>94</v>
      </c>
      <c r="E145" s="302">
        <v>0.16</v>
      </c>
      <c r="F145" s="172">
        <v>5</v>
      </c>
      <c r="G145" s="302">
        <v>-0.17</v>
      </c>
      <c r="H145" s="172">
        <v>1699</v>
      </c>
      <c r="I145" s="303">
        <v>0.13</v>
      </c>
      <c r="J145" s="264">
        <v>382.25</v>
      </c>
      <c r="K145" s="69">
        <v>389.75</v>
      </c>
      <c r="L145" s="135">
        <f t="shared" si="8"/>
        <v>-7.5</v>
      </c>
      <c r="M145" s="306">
        <f t="shared" si="9"/>
        <v>-1.9243104554201411</v>
      </c>
      <c r="N145" s="78">
        <f>Margins!B145</f>
        <v>800</v>
      </c>
      <c r="O145" s="25">
        <f t="shared" si="10"/>
        <v>75200</v>
      </c>
      <c r="P145" s="25">
        <f t="shared" si="11"/>
        <v>4000</v>
      </c>
    </row>
    <row r="146" spans="1:16" ht="13.5">
      <c r="A146" s="193" t="s">
        <v>234</v>
      </c>
      <c r="B146" s="172">
        <v>22355</v>
      </c>
      <c r="C146" s="302">
        <v>-0.18</v>
      </c>
      <c r="D146" s="172">
        <v>1348</v>
      </c>
      <c r="E146" s="302">
        <v>-0.26</v>
      </c>
      <c r="F146" s="172">
        <v>320</v>
      </c>
      <c r="G146" s="302">
        <v>0.22</v>
      </c>
      <c r="H146" s="172">
        <v>24023</v>
      </c>
      <c r="I146" s="303">
        <v>-0.18</v>
      </c>
      <c r="J146" s="264">
        <v>493.85</v>
      </c>
      <c r="K146" s="69">
        <v>511.5</v>
      </c>
      <c r="L146" s="135">
        <f t="shared" si="8"/>
        <v>-17.649999999999977</v>
      </c>
      <c r="M146" s="306">
        <f t="shared" si="9"/>
        <v>-3.4506353861192522</v>
      </c>
      <c r="N146" s="78">
        <f>Margins!B146</f>
        <v>700</v>
      </c>
      <c r="O146" s="25">
        <f t="shared" si="10"/>
        <v>943600</v>
      </c>
      <c r="P146" s="25">
        <f t="shared" si="11"/>
        <v>224000</v>
      </c>
    </row>
    <row r="147" spans="1:16" ht="13.5">
      <c r="A147" s="193" t="s">
        <v>98</v>
      </c>
      <c r="B147" s="172">
        <v>12268</v>
      </c>
      <c r="C147" s="302">
        <v>-0.48</v>
      </c>
      <c r="D147" s="172">
        <v>230</v>
      </c>
      <c r="E147" s="302">
        <v>-0.67</v>
      </c>
      <c r="F147" s="172">
        <v>20</v>
      </c>
      <c r="G147" s="302">
        <v>-0.73</v>
      </c>
      <c r="H147" s="172">
        <v>12518</v>
      </c>
      <c r="I147" s="303">
        <v>-0.48</v>
      </c>
      <c r="J147" s="264">
        <v>552</v>
      </c>
      <c r="K147" s="69">
        <v>569.7</v>
      </c>
      <c r="L147" s="135">
        <f t="shared" si="8"/>
        <v>-17.700000000000045</v>
      </c>
      <c r="M147" s="306">
        <f t="shared" si="9"/>
        <v>-3.1068983675618824</v>
      </c>
      <c r="N147" s="78">
        <f>Margins!B147</f>
        <v>550</v>
      </c>
      <c r="O147" s="25">
        <f t="shared" si="10"/>
        <v>126500</v>
      </c>
      <c r="P147" s="25">
        <f t="shared" si="11"/>
        <v>11000</v>
      </c>
    </row>
    <row r="148" spans="1:16" ht="13.5">
      <c r="A148" s="193" t="s">
        <v>149</v>
      </c>
      <c r="B148" s="172">
        <v>32792</v>
      </c>
      <c r="C148" s="302">
        <v>0.31</v>
      </c>
      <c r="D148" s="172">
        <v>1032</v>
      </c>
      <c r="E148" s="302">
        <v>0.05</v>
      </c>
      <c r="F148" s="172">
        <v>174</v>
      </c>
      <c r="G148" s="302">
        <v>-0.28</v>
      </c>
      <c r="H148" s="172">
        <v>33998</v>
      </c>
      <c r="I148" s="303">
        <v>0.29</v>
      </c>
      <c r="J148" s="264">
        <v>969.8</v>
      </c>
      <c r="K148" s="69">
        <v>965.75</v>
      </c>
      <c r="L148" s="135">
        <f t="shared" si="8"/>
        <v>4.0499999999999545</v>
      </c>
      <c r="M148" s="306">
        <f t="shared" si="9"/>
        <v>0.4193631892311628</v>
      </c>
      <c r="N148" s="78">
        <f>Margins!B148</f>
        <v>550</v>
      </c>
      <c r="O148" s="25">
        <f t="shared" si="10"/>
        <v>567600</v>
      </c>
      <c r="P148" s="25">
        <f t="shared" si="11"/>
        <v>95700</v>
      </c>
    </row>
    <row r="149" spans="1:18" ht="13.5">
      <c r="A149" s="193" t="s">
        <v>203</v>
      </c>
      <c r="B149" s="172">
        <v>38686</v>
      </c>
      <c r="C149" s="302">
        <v>0.38</v>
      </c>
      <c r="D149" s="172">
        <v>5459</v>
      </c>
      <c r="E149" s="302">
        <v>0.31</v>
      </c>
      <c r="F149" s="172">
        <v>2312</v>
      </c>
      <c r="G149" s="302">
        <v>0.31</v>
      </c>
      <c r="H149" s="172">
        <v>46457</v>
      </c>
      <c r="I149" s="303">
        <v>0.37</v>
      </c>
      <c r="J149" s="264">
        <v>1727.2</v>
      </c>
      <c r="K149" s="69">
        <v>1756.15</v>
      </c>
      <c r="L149" s="135">
        <f t="shared" si="8"/>
        <v>-28.950000000000045</v>
      </c>
      <c r="M149" s="306">
        <f t="shared" si="9"/>
        <v>-1.648492440850727</v>
      </c>
      <c r="N149" s="78">
        <f>Margins!B149</f>
        <v>150</v>
      </c>
      <c r="O149" s="25">
        <f t="shared" si="10"/>
        <v>818850</v>
      </c>
      <c r="P149" s="25">
        <f t="shared" si="11"/>
        <v>346800</v>
      </c>
      <c r="R149" s="25"/>
    </row>
    <row r="150" spans="1:18" ht="13.5">
      <c r="A150" s="193" t="s">
        <v>298</v>
      </c>
      <c r="B150" s="172">
        <v>6242</v>
      </c>
      <c r="C150" s="302">
        <v>0.15</v>
      </c>
      <c r="D150" s="172">
        <v>0</v>
      </c>
      <c r="E150" s="302">
        <v>0</v>
      </c>
      <c r="F150" s="172">
        <v>1</v>
      </c>
      <c r="G150" s="302">
        <v>0</v>
      </c>
      <c r="H150" s="172">
        <v>6243</v>
      </c>
      <c r="I150" s="303">
        <v>0.15</v>
      </c>
      <c r="J150" s="264">
        <v>599.05</v>
      </c>
      <c r="K150" s="69">
        <v>592.25</v>
      </c>
      <c r="L150" s="135">
        <f t="shared" si="8"/>
        <v>6.7999999999999545</v>
      </c>
      <c r="M150" s="306">
        <f t="shared" si="9"/>
        <v>1.148163782186569</v>
      </c>
      <c r="N150" s="78">
        <f>Margins!B150</f>
        <v>1000</v>
      </c>
      <c r="O150" s="25">
        <f t="shared" si="10"/>
        <v>0</v>
      </c>
      <c r="P150" s="25">
        <f t="shared" si="11"/>
        <v>1000</v>
      </c>
      <c r="R150" s="25"/>
    </row>
    <row r="151" spans="1:18" ht="13.5">
      <c r="A151" s="193" t="s">
        <v>431</v>
      </c>
      <c r="B151" s="172">
        <v>7951</v>
      </c>
      <c r="C151" s="302">
        <v>-0.22</v>
      </c>
      <c r="D151" s="172">
        <v>752</v>
      </c>
      <c r="E151" s="302">
        <v>-0.31</v>
      </c>
      <c r="F151" s="172">
        <v>105</v>
      </c>
      <c r="G151" s="302">
        <v>-0.22</v>
      </c>
      <c r="H151" s="172">
        <v>8808</v>
      </c>
      <c r="I151" s="303">
        <v>-0.23</v>
      </c>
      <c r="J151" s="264">
        <v>33.05</v>
      </c>
      <c r="K151" s="69">
        <v>33.3</v>
      </c>
      <c r="L151" s="135">
        <f t="shared" si="8"/>
        <v>-0.25</v>
      </c>
      <c r="M151" s="306">
        <f t="shared" si="9"/>
        <v>-0.7507507507507508</v>
      </c>
      <c r="N151" s="78">
        <f>Margins!B151</f>
        <v>7150</v>
      </c>
      <c r="O151" s="25">
        <f t="shared" si="10"/>
        <v>5376800</v>
      </c>
      <c r="P151" s="25">
        <f t="shared" si="11"/>
        <v>750750</v>
      </c>
      <c r="R151" s="25"/>
    </row>
    <row r="152" spans="1:18" ht="13.5">
      <c r="A152" s="193" t="s">
        <v>432</v>
      </c>
      <c r="B152" s="172">
        <v>1474</v>
      </c>
      <c r="C152" s="302">
        <v>0.4</v>
      </c>
      <c r="D152" s="172">
        <v>0</v>
      </c>
      <c r="E152" s="302">
        <v>0</v>
      </c>
      <c r="F152" s="172">
        <v>0</v>
      </c>
      <c r="G152" s="302">
        <v>0</v>
      </c>
      <c r="H152" s="172">
        <v>1474</v>
      </c>
      <c r="I152" s="303">
        <v>0.4</v>
      </c>
      <c r="J152" s="264">
        <v>443.45</v>
      </c>
      <c r="K152" s="69">
        <v>444.95</v>
      </c>
      <c r="L152" s="135">
        <f t="shared" si="8"/>
        <v>-1.5</v>
      </c>
      <c r="M152" s="306">
        <f t="shared" si="9"/>
        <v>-0.33711652994718505</v>
      </c>
      <c r="N152" s="78">
        <f>Margins!B152</f>
        <v>450</v>
      </c>
      <c r="O152" s="25">
        <f t="shared" si="10"/>
        <v>0</v>
      </c>
      <c r="P152" s="25">
        <f t="shared" si="11"/>
        <v>0</v>
      </c>
      <c r="R152" s="25"/>
    </row>
    <row r="153" spans="1:16" ht="13.5">
      <c r="A153" s="193" t="s">
        <v>216</v>
      </c>
      <c r="B153" s="172">
        <v>11293</v>
      </c>
      <c r="C153" s="302">
        <v>0.82</v>
      </c>
      <c r="D153" s="172">
        <v>1999</v>
      </c>
      <c r="E153" s="302">
        <v>1.09</v>
      </c>
      <c r="F153" s="172">
        <v>179</v>
      </c>
      <c r="G153" s="302">
        <v>0.15</v>
      </c>
      <c r="H153" s="172">
        <v>13471</v>
      </c>
      <c r="I153" s="303">
        <v>0.84</v>
      </c>
      <c r="J153" s="264">
        <v>94.45</v>
      </c>
      <c r="K153" s="69">
        <v>92.4</v>
      </c>
      <c r="L153" s="135">
        <f t="shared" si="8"/>
        <v>2.049999999999997</v>
      </c>
      <c r="M153" s="306">
        <f t="shared" si="9"/>
        <v>2.2186147186147154</v>
      </c>
      <c r="N153" s="78">
        <f>Margins!B153</f>
        <v>3350</v>
      </c>
      <c r="O153" s="25">
        <f t="shared" si="10"/>
        <v>6696650</v>
      </c>
      <c r="P153" s="25">
        <f t="shared" si="11"/>
        <v>599650</v>
      </c>
    </row>
    <row r="154" spans="1:16" ht="13.5">
      <c r="A154" s="193" t="s">
        <v>235</v>
      </c>
      <c r="B154" s="172">
        <v>11448</v>
      </c>
      <c r="C154" s="302">
        <v>0.67</v>
      </c>
      <c r="D154" s="172">
        <v>1577</v>
      </c>
      <c r="E154" s="302">
        <v>0.72</v>
      </c>
      <c r="F154" s="172">
        <v>278</v>
      </c>
      <c r="G154" s="302">
        <v>0.82</v>
      </c>
      <c r="H154" s="172">
        <v>13303</v>
      </c>
      <c r="I154" s="303">
        <v>0.68</v>
      </c>
      <c r="J154" s="264">
        <v>146.9</v>
      </c>
      <c r="K154" s="69">
        <v>144.45</v>
      </c>
      <c r="L154" s="135">
        <f t="shared" si="8"/>
        <v>2.450000000000017</v>
      </c>
      <c r="M154" s="306">
        <f t="shared" si="9"/>
        <v>1.6960886119764744</v>
      </c>
      <c r="N154" s="78">
        <f>Margins!B154</f>
        <v>2700</v>
      </c>
      <c r="O154" s="25">
        <f t="shared" si="10"/>
        <v>4257900</v>
      </c>
      <c r="P154" s="25">
        <f t="shared" si="11"/>
        <v>750600</v>
      </c>
    </row>
    <row r="155" spans="1:16" ht="13.5">
      <c r="A155" s="193" t="s">
        <v>204</v>
      </c>
      <c r="B155" s="172">
        <v>11010</v>
      </c>
      <c r="C155" s="302">
        <v>0.61</v>
      </c>
      <c r="D155" s="172">
        <v>701</v>
      </c>
      <c r="E155" s="302">
        <v>0.55</v>
      </c>
      <c r="F155" s="172">
        <v>59</v>
      </c>
      <c r="G155" s="302">
        <v>0.9</v>
      </c>
      <c r="H155" s="172">
        <v>11770</v>
      </c>
      <c r="I155" s="303">
        <v>0.61</v>
      </c>
      <c r="J155" s="264">
        <v>457.1</v>
      </c>
      <c r="K155" s="69">
        <v>453.25</v>
      </c>
      <c r="L155" s="135">
        <f t="shared" si="8"/>
        <v>3.8500000000000227</v>
      </c>
      <c r="M155" s="306">
        <f t="shared" si="9"/>
        <v>0.8494208494208545</v>
      </c>
      <c r="N155" s="78">
        <f>Margins!B155</f>
        <v>600</v>
      </c>
      <c r="O155" s="25">
        <f t="shared" si="10"/>
        <v>420600</v>
      </c>
      <c r="P155" s="25">
        <f t="shared" si="11"/>
        <v>35400</v>
      </c>
    </row>
    <row r="156" spans="1:16" ht="13.5">
      <c r="A156" s="193" t="s">
        <v>205</v>
      </c>
      <c r="B156" s="172">
        <v>20885</v>
      </c>
      <c r="C156" s="302">
        <v>0.02</v>
      </c>
      <c r="D156" s="172">
        <v>1495</v>
      </c>
      <c r="E156" s="302">
        <v>0.21</v>
      </c>
      <c r="F156" s="172">
        <v>937</v>
      </c>
      <c r="G156" s="302">
        <v>0.76</v>
      </c>
      <c r="H156" s="172">
        <v>23317</v>
      </c>
      <c r="I156" s="303">
        <v>0.05</v>
      </c>
      <c r="J156" s="264">
        <v>1286.05</v>
      </c>
      <c r="K156" s="69">
        <v>1308.7</v>
      </c>
      <c r="L156" s="135">
        <f t="shared" si="8"/>
        <v>-22.65000000000009</v>
      </c>
      <c r="M156" s="306">
        <f t="shared" si="9"/>
        <v>-1.7307251470925415</v>
      </c>
      <c r="N156" s="78">
        <f>Margins!B156</f>
        <v>250</v>
      </c>
      <c r="O156" s="25">
        <f t="shared" si="10"/>
        <v>373750</v>
      </c>
      <c r="P156" s="25">
        <f t="shared" si="11"/>
        <v>234250</v>
      </c>
    </row>
    <row r="157" spans="1:16" ht="13.5">
      <c r="A157" s="193" t="s">
        <v>37</v>
      </c>
      <c r="B157" s="172">
        <v>558</v>
      </c>
      <c r="C157" s="302">
        <v>-0.24</v>
      </c>
      <c r="D157" s="172">
        <v>9</v>
      </c>
      <c r="E157" s="302">
        <v>2</v>
      </c>
      <c r="F157" s="172">
        <v>0</v>
      </c>
      <c r="G157" s="302">
        <v>0</v>
      </c>
      <c r="H157" s="172">
        <v>567</v>
      </c>
      <c r="I157" s="303">
        <v>-0.23</v>
      </c>
      <c r="J157" s="264">
        <v>203.4</v>
      </c>
      <c r="K157" s="69">
        <v>207.7</v>
      </c>
      <c r="L157" s="135">
        <f t="shared" si="8"/>
        <v>-4.299999999999983</v>
      </c>
      <c r="M157" s="306">
        <f t="shared" si="9"/>
        <v>-2.0702936928261835</v>
      </c>
      <c r="N157" s="78">
        <f>Margins!B157</f>
        <v>1600</v>
      </c>
      <c r="O157" s="25">
        <f t="shared" si="10"/>
        <v>14400</v>
      </c>
      <c r="P157" s="25">
        <f t="shared" si="11"/>
        <v>0</v>
      </c>
    </row>
    <row r="158" spans="1:16" ht="13.5">
      <c r="A158" s="193" t="s">
        <v>299</v>
      </c>
      <c r="B158" s="172">
        <v>1974</v>
      </c>
      <c r="C158" s="302">
        <v>-0.32</v>
      </c>
      <c r="D158" s="172">
        <v>28</v>
      </c>
      <c r="E158" s="302">
        <v>-0.07</v>
      </c>
      <c r="F158" s="172">
        <v>0</v>
      </c>
      <c r="G158" s="302">
        <v>0</v>
      </c>
      <c r="H158" s="172">
        <v>2002</v>
      </c>
      <c r="I158" s="303">
        <v>-0.32</v>
      </c>
      <c r="J158" s="264">
        <v>1687.1</v>
      </c>
      <c r="K158" s="69">
        <v>1687.5</v>
      </c>
      <c r="L158" s="135">
        <f t="shared" si="8"/>
        <v>-0.40000000000009095</v>
      </c>
      <c r="M158" s="306">
        <f t="shared" si="9"/>
        <v>-0.023703703703709094</v>
      </c>
      <c r="N158" s="78">
        <f>Margins!B158</f>
        <v>150</v>
      </c>
      <c r="O158" s="25">
        <f t="shared" si="10"/>
        <v>4200</v>
      </c>
      <c r="P158" s="25">
        <f t="shared" si="11"/>
        <v>0</v>
      </c>
    </row>
    <row r="159" spans="1:16" ht="13.5">
      <c r="A159" s="193" t="s">
        <v>433</v>
      </c>
      <c r="B159" s="172">
        <v>72</v>
      </c>
      <c r="C159" s="302">
        <v>-0.52</v>
      </c>
      <c r="D159" s="172">
        <v>0</v>
      </c>
      <c r="E159" s="302">
        <v>0</v>
      </c>
      <c r="F159" s="172">
        <v>0</v>
      </c>
      <c r="G159" s="302">
        <v>0</v>
      </c>
      <c r="H159" s="172">
        <v>72</v>
      </c>
      <c r="I159" s="303">
        <v>-0.52</v>
      </c>
      <c r="J159" s="264">
        <v>1096.25</v>
      </c>
      <c r="K159" s="69">
        <v>1074.7</v>
      </c>
      <c r="L159" s="135">
        <f t="shared" si="8"/>
        <v>21.549999999999955</v>
      </c>
      <c r="M159" s="306">
        <f t="shared" si="9"/>
        <v>2.0052107564901793</v>
      </c>
      <c r="N159" s="78">
        <f>Margins!B159</f>
        <v>200</v>
      </c>
      <c r="O159" s="25">
        <f t="shared" si="10"/>
        <v>0</v>
      </c>
      <c r="P159" s="25">
        <f t="shared" si="11"/>
        <v>0</v>
      </c>
    </row>
    <row r="160" spans="1:17" ht="15" customHeight="1">
      <c r="A160" s="193" t="s">
        <v>228</v>
      </c>
      <c r="B160" s="172">
        <v>4297</v>
      </c>
      <c r="C160" s="302">
        <v>-0.42</v>
      </c>
      <c r="D160" s="172">
        <v>6</v>
      </c>
      <c r="E160" s="302">
        <v>-0.83</v>
      </c>
      <c r="F160" s="172">
        <v>0</v>
      </c>
      <c r="G160" s="302">
        <v>-1</v>
      </c>
      <c r="H160" s="172">
        <v>4303</v>
      </c>
      <c r="I160" s="303">
        <v>-0.43</v>
      </c>
      <c r="J160" s="264">
        <v>1259.1</v>
      </c>
      <c r="K160" s="69">
        <v>1245.1</v>
      </c>
      <c r="L160" s="135">
        <f t="shared" si="8"/>
        <v>14</v>
      </c>
      <c r="M160" s="306">
        <f t="shared" si="9"/>
        <v>1.124407678098145</v>
      </c>
      <c r="N160" s="78">
        <f>Margins!B160</f>
        <v>188</v>
      </c>
      <c r="O160" s="25">
        <f t="shared" si="10"/>
        <v>1128</v>
      </c>
      <c r="P160" s="25">
        <f t="shared" si="11"/>
        <v>0</v>
      </c>
      <c r="Q160" s="69"/>
    </row>
    <row r="161" spans="1:17" ht="15" customHeight="1">
      <c r="A161" s="193" t="s">
        <v>434</v>
      </c>
      <c r="B161" s="172">
        <v>401</v>
      </c>
      <c r="C161" s="302">
        <v>0.95</v>
      </c>
      <c r="D161" s="172">
        <v>0</v>
      </c>
      <c r="E161" s="302">
        <v>-1</v>
      </c>
      <c r="F161" s="172">
        <v>0</v>
      </c>
      <c r="G161" s="302">
        <v>0</v>
      </c>
      <c r="H161" s="172">
        <v>401</v>
      </c>
      <c r="I161" s="303">
        <v>0.94</v>
      </c>
      <c r="J161" s="264">
        <v>77.55</v>
      </c>
      <c r="K161" s="69">
        <v>77.65</v>
      </c>
      <c r="L161" s="135">
        <f t="shared" si="8"/>
        <v>-0.10000000000000853</v>
      </c>
      <c r="M161" s="306">
        <f t="shared" si="9"/>
        <v>-0.12878300064392598</v>
      </c>
      <c r="N161" s="78">
        <f>Margins!B161</f>
        <v>2600</v>
      </c>
      <c r="O161" s="25">
        <f t="shared" si="10"/>
        <v>0</v>
      </c>
      <c r="P161" s="25">
        <f t="shared" si="11"/>
        <v>0</v>
      </c>
      <c r="Q161" s="69"/>
    </row>
    <row r="162" spans="1:17" ht="15" customHeight="1">
      <c r="A162" s="193" t="s">
        <v>276</v>
      </c>
      <c r="B162" s="172">
        <v>640</v>
      </c>
      <c r="C162" s="302">
        <v>-0.48</v>
      </c>
      <c r="D162" s="172">
        <v>0</v>
      </c>
      <c r="E162" s="302">
        <v>0</v>
      </c>
      <c r="F162" s="172">
        <v>0</v>
      </c>
      <c r="G162" s="302">
        <v>0</v>
      </c>
      <c r="H162" s="172">
        <v>640</v>
      </c>
      <c r="I162" s="303">
        <v>-0.48</v>
      </c>
      <c r="J162" s="264">
        <v>911.95</v>
      </c>
      <c r="K162" s="69">
        <v>940.15</v>
      </c>
      <c r="L162" s="135">
        <f t="shared" si="8"/>
        <v>-28.199999999999932</v>
      </c>
      <c r="M162" s="306">
        <f t="shared" si="9"/>
        <v>-2.9995213529755818</v>
      </c>
      <c r="N162" s="78">
        <f>Margins!B162</f>
        <v>350</v>
      </c>
      <c r="O162" s="25">
        <f t="shared" si="10"/>
        <v>0</v>
      </c>
      <c r="P162" s="25">
        <f t="shared" si="11"/>
        <v>0</v>
      </c>
      <c r="Q162" s="69"/>
    </row>
    <row r="163" spans="1:17" ht="15" customHeight="1">
      <c r="A163" s="193" t="s">
        <v>180</v>
      </c>
      <c r="B163" s="172">
        <v>1889</v>
      </c>
      <c r="C163" s="302">
        <v>-0.65</v>
      </c>
      <c r="D163" s="172">
        <v>67</v>
      </c>
      <c r="E163" s="302">
        <v>-0.67</v>
      </c>
      <c r="F163" s="172">
        <v>5</v>
      </c>
      <c r="G163" s="302">
        <v>-0.86</v>
      </c>
      <c r="H163" s="172">
        <v>1961</v>
      </c>
      <c r="I163" s="303">
        <v>-0.65</v>
      </c>
      <c r="J163" s="264">
        <v>161.35</v>
      </c>
      <c r="K163" s="69">
        <v>164.55</v>
      </c>
      <c r="L163" s="135">
        <f t="shared" si="8"/>
        <v>-3.200000000000017</v>
      </c>
      <c r="M163" s="306">
        <f t="shared" si="9"/>
        <v>-1.9446976602856376</v>
      </c>
      <c r="N163" s="78">
        <f>Margins!B163</f>
        <v>1500</v>
      </c>
      <c r="O163" s="25">
        <f t="shared" si="10"/>
        <v>100500</v>
      </c>
      <c r="P163" s="25">
        <f t="shared" si="11"/>
        <v>7500</v>
      </c>
      <c r="Q163" s="69"/>
    </row>
    <row r="164" spans="1:17" ht="15" customHeight="1">
      <c r="A164" s="193" t="s">
        <v>181</v>
      </c>
      <c r="B164" s="172">
        <v>13</v>
      </c>
      <c r="C164" s="302">
        <v>-0.75</v>
      </c>
      <c r="D164" s="172">
        <v>0</v>
      </c>
      <c r="E164" s="302">
        <v>0</v>
      </c>
      <c r="F164" s="172">
        <v>0</v>
      </c>
      <c r="G164" s="302">
        <v>0</v>
      </c>
      <c r="H164" s="172">
        <v>13</v>
      </c>
      <c r="I164" s="303">
        <v>-0.75</v>
      </c>
      <c r="J164" s="264">
        <v>312.4</v>
      </c>
      <c r="K164" s="69">
        <v>314.15</v>
      </c>
      <c r="L164" s="135">
        <f t="shared" si="8"/>
        <v>-1.75</v>
      </c>
      <c r="M164" s="306">
        <f t="shared" si="9"/>
        <v>-0.5570587299060958</v>
      </c>
      <c r="N164" s="78">
        <f>Margins!B164</f>
        <v>850</v>
      </c>
      <c r="O164" s="25">
        <f t="shared" si="10"/>
        <v>0</v>
      </c>
      <c r="P164" s="25">
        <f t="shared" si="11"/>
        <v>0</v>
      </c>
      <c r="Q164" s="69"/>
    </row>
    <row r="165" spans="1:17" ht="15" customHeight="1">
      <c r="A165" s="193" t="s">
        <v>150</v>
      </c>
      <c r="B165" s="172">
        <v>2906</v>
      </c>
      <c r="C165" s="302">
        <v>0.01</v>
      </c>
      <c r="D165" s="172">
        <v>12</v>
      </c>
      <c r="E165" s="302">
        <v>-0.54</v>
      </c>
      <c r="F165" s="172">
        <v>2</v>
      </c>
      <c r="G165" s="302">
        <v>-0.33</v>
      </c>
      <c r="H165" s="172">
        <v>2920</v>
      </c>
      <c r="I165" s="303">
        <v>0</v>
      </c>
      <c r="J165" s="264">
        <v>534.2</v>
      </c>
      <c r="K165" s="69">
        <v>538.55</v>
      </c>
      <c r="L165" s="135">
        <f t="shared" si="8"/>
        <v>-4.349999999999909</v>
      </c>
      <c r="M165" s="306">
        <f t="shared" si="9"/>
        <v>-0.8077244452696889</v>
      </c>
      <c r="N165" s="78">
        <f>Margins!B165</f>
        <v>438</v>
      </c>
      <c r="O165" s="25">
        <f t="shared" si="10"/>
        <v>5256</v>
      </c>
      <c r="P165" s="25">
        <f t="shared" si="11"/>
        <v>876</v>
      </c>
      <c r="Q165" s="69"/>
    </row>
    <row r="166" spans="1:17" ht="15" customHeight="1">
      <c r="A166" s="193" t="s">
        <v>435</v>
      </c>
      <c r="B166" s="172">
        <v>562</v>
      </c>
      <c r="C166" s="302">
        <v>-0.31</v>
      </c>
      <c r="D166" s="172">
        <v>0</v>
      </c>
      <c r="E166" s="302">
        <v>0</v>
      </c>
      <c r="F166" s="172">
        <v>0</v>
      </c>
      <c r="G166" s="302">
        <v>0</v>
      </c>
      <c r="H166" s="172">
        <v>562</v>
      </c>
      <c r="I166" s="303">
        <v>-0.31</v>
      </c>
      <c r="J166" s="264">
        <v>159.75</v>
      </c>
      <c r="K166" s="69">
        <v>160.95</v>
      </c>
      <c r="L166" s="135">
        <f t="shared" si="8"/>
        <v>-1.1999999999999886</v>
      </c>
      <c r="M166" s="306">
        <f t="shared" si="9"/>
        <v>-0.7455731593662558</v>
      </c>
      <c r="N166" s="78">
        <f>Margins!B166</f>
        <v>1250</v>
      </c>
      <c r="O166" s="25">
        <f t="shared" si="10"/>
        <v>0</v>
      </c>
      <c r="P166" s="25">
        <f t="shared" si="11"/>
        <v>0</v>
      </c>
      <c r="Q166" s="69"/>
    </row>
    <row r="167" spans="1:17" ht="15" customHeight="1">
      <c r="A167" s="193" t="s">
        <v>436</v>
      </c>
      <c r="B167" s="172">
        <v>876</v>
      </c>
      <c r="C167" s="302">
        <v>0.08</v>
      </c>
      <c r="D167" s="172">
        <v>1</v>
      </c>
      <c r="E167" s="302">
        <v>0</v>
      </c>
      <c r="F167" s="172">
        <v>0</v>
      </c>
      <c r="G167" s="302">
        <v>0</v>
      </c>
      <c r="H167" s="172">
        <v>877</v>
      </c>
      <c r="I167" s="303">
        <v>0.08</v>
      </c>
      <c r="J167" s="264">
        <v>210.35</v>
      </c>
      <c r="K167" s="69">
        <v>206.95</v>
      </c>
      <c r="L167" s="135">
        <f t="shared" si="8"/>
        <v>3.4000000000000057</v>
      </c>
      <c r="M167" s="306">
        <f t="shared" si="9"/>
        <v>1.64290891519691</v>
      </c>
      <c r="N167" s="78">
        <f>Margins!B167</f>
        <v>1050</v>
      </c>
      <c r="O167" s="25">
        <f t="shared" si="10"/>
        <v>1050</v>
      </c>
      <c r="P167" s="25">
        <f t="shared" si="11"/>
        <v>0</v>
      </c>
      <c r="Q167" s="69"/>
    </row>
    <row r="168" spans="1:17" ht="15" customHeight="1">
      <c r="A168" s="193" t="s">
        <v>151</v>
      </c>
      <c r="B168" s="172">
        <v>1267</v>
      </c>
      <c r="C168" s="302">
        <v>0.58</v>
      </c>
      <c r="D168" s="172">
        <v>0</v>
      </c>
      <c r="E168" s="302">
        <v>0</v>
      </c>
      <c r="F168" s="172">
        <v>0</v>
      </c>
      <c r="G168" s="302">
        <v>0</v>
      </c>
      <c r="H168" s="172">
        <v>1267</v>
      </c>
      <c r="I168" s="303">
        <v>0.58</v>
      </c>
      <c r="J168" s="264">
        <v>1066.25</v>
      </c>
      <c r="K168" s="69">
        <v>1087.5</v>
      </c>
      <c r="L168" s="135">
        <f t="shared" si="8"/>
        <v>-21.25</v>
      </c>
      <c r="M168" s="306">
        <f t="shared" si="9"/>
        <v>-1.9540229885057472</v>
      </c>
      <c r="N168" s="78">
        <f>Margins!B168</f>
        <v>225</v>
      </c>
      <c r="O168" s="25">
        <f t="shared" si="10"/>
        <v>0</v>
      </c>
      <c r="P168" s="25">
        <f t="shared" si="11"/>
        <v>0</v>
      </c>
      <c r="Q168" s="69"/>
    </row>
    <row r="169" spans="1:17" ht="15" customHeight="1">
      <c r="A169" s="193" t="s">
        <v>214</v>
      </c>
      <c r="B169" s="172">
        <v>3515</v>
      </c>
      <c r="C169" s="302">
        <v>-0.32</v>
      </c>
      <c r="D169" s="172">
        <v>0</v>
      </c>
      <c r="E169" s="302">
        <v>0</v>
      </c>
      <c r="F169" s="172">
        <v>0</v>
      </c>
      <c r="G169" s="302">
        <v>0</v>
      </c>
      <c r="H169" s="172">
        <v>3515</v>
      </c>
      <c r="I169" s="303">
        <v>-0.32</v>
      </c>
      <c r="J169" s="264">
        <v>1412.3</v>
      </c>
      <c r="K169" s="69">
        <v>1361.7</v>
      </c>
      <c r="L169" s="135">
        <f t="shared" si="8"/>
        <v>50.59999999999991</v>
      </c>
      <c r="M169" s="306">
        <f t="shared" si="9"/>
        <v>3.715943306161409</v>
      </c>
      <c r="N169" s="78">
        <f>Margins!B169</f>
        <v>125</v>
      </c>
      <c r="O169" s="25">
        <f t="shared" si="10"/>
        <v>0</v>
      </c>
      <c r="P169" s="25">
        <f t="shared" si="11"/>
        <v>0</v>
      </c>
      <c r="Q169" s="69"/>
    </row>
    <row r="170" spans="1:17" ht="15" customHeight="1">
      <c r="A170" s="193" t="s">
        <v>229</v>
      </c>
      <c r="B170" s="172">
        <v>1973</v>
      </c>
      <c r="C170" s="302">
        <v>-0.46</v>
      </c>
      <c r="D170" s="172">
        <v>5</v>
      </c>
      <c r="E170" s="302">
        <v>-0.17</v>
      </c>
      <c r="F170" s="172">
        <v>0</v>
      </c>
      <c r="G170" s="302">
        <v>-1</v>
      </c>
      <c r="H170" s="172">
        <v>1978</v>
      </c>
      <c r="I170" s="303">
        <v>-0.46</v>
      </c>
      <c r="J170" s="264">
        <v>1154.05</v>
      </c>
      <c r="K170" s="69">
        <v>1154.75</v>
      </c>
      <c r="L170" s="135">
        <f t="shared" si="8"/>
        <v>-0.7000000000000455</v>
      </c>
      <c r="M170" s="306">
        <f t="shared" si="9"/>
        <v>-0.06061918164105178</v>
      </c>
      <c r="N170" s="78">
        <f>Margins!B170</f>
        <v>200</v>
      </c>
      <c r="O170" s="25">
        <f t="shared" si="10"/>
        <v>1000</v>
      </c>
      <c r="P170" s="25">
        <f t="shared" si="11"/>
        <v>0</v>
      </c>
      <c r="Q170" s="69"/>
    </row>
    <row r="171" spans="1:17" ht="15" customHeight="1">
      <c r="A171" s="193" t="s">
        <v>91</v>
      </c>
      <c r="B171" s="172">
        <v>918</v>
      </c>
      <c r="C171" s="302">
        <v>-0.57</v>
      </c>
      <c r="D171" s="172">
        <v>99</v>
      </c>
      <c r="E171" s="302">
        <v>-0.42</v>
      </c>
      <c r="F171" s="172">
        <v>13</v>
      </c>
      <c r="G171" s="302">
        <v>0.18</v>
      </c>
      <c r="H171" s="172">
        <v>1030</v>
      </c>
      <c r="I171" s="303">
        <v>-0.56</v>
      </c>
      <c r="J171" s="264">
        <v>78.55</v>
      </c>
      <c r="K171" s="69">
        <v>81.15</v>
      </c>
      <c r="L171" s="135">
        <f t="shared" si="8"/>
        <v>-2.6000000000000085</v>
      </c>
      <c r="M171" s="306">
        <f t="shared" si="9"/>
        <v>-3.203943314849055</v>
      </c>
      <c r="N171" s="78">
        <f>Margins!B171</f>
        <v>3800</v>
      </c>
      <c r="O171" s="25">
        <f t="shared" si="10"/>
        <v>376200</v>
      </c>
      <c r="P171" s="25">
        <f t="shared" si="11"/>
        <v>49400</v>
      </c>
      <c r="Q171" s="69"/>
    </row>
    <row r="172" spans="1:17" ht="15" customHeight="1">
      <c r="A172" s="193" t="s">
        <v>152</v>
      </c>
      <c r="B172" s="172">
        <v>417</v>
      </c>
      <c r="C172" s="302">
        <v>-0.75</v>
      </c>
      <c r="D172" s="172">
        <v>15</v>
      </c>
      <c r="E172" s="302">
        <v>-0.52</v>
      </c>
      <c r="F172" s="172">
        <v>1</v>
      </c>
      <c r="G172" s="302">
        <v>-0.67</v>
      </c>
      <c r="H172" s="172">
        <v>433</v>
      </c>
      <c r="I172" s="303">
        <v>-0.75</v>
      </c>
      <c r="J172" s="264">
        <v>255.75</v>
      </c>
      <c r="K172" s="69">
        <v>257.7</v>
      </c>
      <c r="L172" s="135">
        <f t="shared" si="8"/>
        <v>-1.9499999999999886</v>
      </c>
      <c r="M172" s="306">
        <f t="shared" si="9"/>
        <v>-0.75669383003492</v>
      </c>
      <c r="N172" s="78">
        <f>Margins!B172</f>
        <v>1350</v>
      </c>
      <c r="O172" s="25">
        <f t="shared" si="10"/>
        <v>20250</v>
      </c>
      <c r="P172" s="25">
        <f t="shared" si="11"/>
        <v>1350</v>
      </c>
      <c r="Q172" s="69"/>
    </row>
    <row r="173" spans="1:17" ht="15" customHeight="1">
      <c r="A173" s="193" t="s">
        <v>208</v>
      </c>
      <c r="B173" s="172">
        <v>5543</v>
      </c>
      <c r="C173" s="302">
        <v>-0.52</v>
      </c>
      <c r="D173" s="172">
        <v>181</v>
      </c>
      <c r="E173" s="302">
        <v>-0.2</v>
      </c>
      <c r="F173" s="172">
        <v>2</v>
      </c>
      <c r="G173" s="302">
        <v>-0.87</v>
      </c>
      <c r="H173" s="172">
        <v>5726</v>
      </c>
      <c r="I173" s="303">
        <v>-0.51</v>
      </c>
      <c r="J173" s="264">
        <v>712.7</v>
      </c>
      <c r="K173" s="69">
        <v>708</v>
      </c>
      <c r="L173" s="135">
        <f t="shared" si="8"/>
        <v>4.7000000000000455</v>
      </c>
      <c r="M173" s="306">
        <f t="shared" si="9"/>
        <v>0.6638418079096109</v>
      </c>
      <c r="N173" s="78">
        <f>Margins!B173</f>
        <v>412</v>
      </c>
      <c r="O173" s="25">
        <f t="shared" si="10"/>
        <v>74572</v>
      </c>
      <c r="P173" s="25">
        <f t="shared" si="11"/>
        <v>824</v>
      </c>
      <c r="Q173" s="69"/>
    </row>
    <row r="174" spans="1:17" ht="15" customHeight="1">
      <c r="A174" s="193" t="s">
        <v>230</v>
      </c>
      <c r="B174" s="172">
        <v>504</v>
      </c>
      <c r="C174" s="302">
        <v>-0.77</v>
      </c>
      <c r="D174" s="172">
        <v>0</v>
      </c>
      <c r="E174" s="302">
        <v>-1</v>
      </c>
      <c r="F174" s="172">
        <v>0</v>
      </c>
      <c r="G174" s="302">
        <v>0</v>
      </c>
      <c r="H174" s="172">
        <v>504</v>
      </c>
      <c r="I174" s="303">
        <v>-0.77</v>
      </c>
      <c r="J174" s="264">
        <v>602.5</v>
      </c>
      <c r="K174" s="69">
        <v>608.45</v>
      </c>
      <c r="L174" s="135">
        <f t="shared" si="8"/>
        <v>-5.9500000000000455</v>
      </c>
      <c r="M174" s="306">
        <f t="shared" si="9"/>
        <v>-0.977894650341038</v>
      </c>
      <c r="N174" s="78">
        <f>Margins!B174</f>
        <v>400</v>
      </c>
      <c r="O174" s="25">
        <f t="shared" si="10"/>
        <v>0</v>
      </c>
      <c r="P174" s="25">
        <f t="shared" si="11"/>
        <v>0</v>
      </c>
      <c r="Q174" s="69"/>
    </row>
    <row r="175" spans="1:17" ht="15" customHeight="1">
      <c r="A175" s="193" t="s">
        <v>185</v>
      </c>
      <c r="B175" s="172">
        <v>21481</v>
      </c>
      <c r="C175" s="302">
        <v>-0.43</v>
      </c>
      <c r="D175" s="172">
        <v>3504</v>
      </c>
      <c r="E175" s="302">
        <v>-0.54</v>
      </c>
      <c r="F175" s="172">
        <v>1629</v>
      </c>
      <c r="G175" s="302">
        <v>-0.24</v>
      </c>
      <c r="H175" s="172">
        <v>26614</v>
      </c>
      <c r="I175" s="303">
        <v>-0.44</v>
      </c>
      <c r="J175" s="264">
        <v>631.7</v>
      </c>
      <c r="K175" s="69">
        <v>659.65</v>
      </c>
      <c r="L175" s="135">
        <f t="shared" si="8"/>
        <v>-27.949999999999932</v>
      </c>
      <c r="M175" s="306">
        <f t="shared" si="9"/>
        <v>-4.2370954293943655</v>
      </c>
      <c r="N175" s="78">
        <f>Margins!B175</f>
        <v>675</v>
      </c>
      <c r="O175" s="25">
        <f t="shared" si="10"/>
        <v>2365200</v>
      </c>
      <c r="P175" s="25">
        <f t="shared" si="11"/>
        <v>1099575</v>
      </c>
      <c r="Q175" s="69"/>
    </row>
    <row r="176" spans="1:17" ht="15" customHeight="1">
      <c r="A176" s="193" t="s">
        <v>206</v>
      </c>
      <c r="B176" s="172">
        <v>2183</v>
      </c>
      <c r="C176" s="302">
        <v>-0.57</v>
      </c>
      <c r="D176" s="172">
        <v>3</v>
      </c>
      <c r="E176" s="302">
        <v>-0.88</v>
      </c>
      <c r="F176" s="172">
        <v>0</v>
      </c>
      <c r="G176" s="302">
        <v>0</v>
      </c>
      <c r="H176" s="172">
        <v>2186</v>
      </c>
      <c r="I176" s="303">
        <v>-0.57</v>
      </c>
      <c r="J176" s="264">
        <v>882.5</v>
      </c>
      <c r="K176" s="69">
        <v>874.85</v>
      </c>
      <c r="L176" s="135">
        <f t="shared" si="8"/>
        <v>7.649999999999977</v>
      </c>
      <c r="M176" s="306">
        <f t="shared" si="9"/>
        <v>0.8744356175344319</v>
      </c>
      <c r="N176" s="78">
        <f>Margins!B176</f>
        <v>550</v>
      </c>
      <c r="O176" s="25">
        <f t="shared" si="10"/>
        <v>1650</v>
      </c>
      <c r="P176" s="25">
        <f t="shared" si="11"/>
        <v>0</v>
      </c>
      <c r="Q176" s="69"/>
    </row>
    <row r="177" spans="1:17" ht="15" customHeight="1">
      <c r="A177" s="193" t="s">
        <v>118</v>
      </c>
      <c r="B177" s="172">
        <v>6735</v>
      </c>
      <c r="C177" s="302">
        <v>0.76</v>
      </c>
      <c r="D177" s="172">
        <v>140</v>
      </c>
      <c r="E177" s="302">
        <v>0.54</v>
      </c>
      <c r="F177" s="172">
        <v>4</v>
      </c>
      <c r="G177" s="302">
        <v>0</v>
      </c>
      <c r="H177" s="172">
        <v>6879</v>
      </c>
      <c r="I177" s="303">
        <v>0.76</v>
      </c>
      <c r="J177" s="264">
        <v>1224.75</v>
      </c>
      <c r="K177" s="69">
        <v>1233.4</v>
      </c>
      <c r="L177" s="135">
        <f t="shared" si="8"/>
        <v>-8.650000000000091</v>
      </c>
      <c r="M177" s="306">
        <f t="shared" si="9"/>
        <v>-0.7013134425166281</v>
      </c>
      <c r="N177" s="78">
        <f>Margins!B177</f>
        <v>250</v>
      </c>
      <c r="O177" s="25">
        <f t="shared" si="10"/>
        <v>35000</v>
      </c>
      <c r="P177" s="25">
        <f t="shared" si="11"/>
        <v>1000</v>
      </c>
      <c r="Q177" s="69"/>
    </row>
    <row r="178" spans="1:17" ht="15" customHeight="1">
      <c r="A178" s="193" t="s">
        <v>231</v>
      </c>
      <c r="B178" s="172">
        <v>3012</v>
      </c>
      <c r="C178" s="302">
        <v>-0.14</v>
      </c>
      <c r="D178" s="172">
        <v>0</v>
      </c>
      <c r="E178" s="302">
        <v>-1</v>
      </c>
      <c r="F178" s="172">
        <v>0</v>
      </c>
      <c r="G178" s="302">
        <v>0</v>
      </c>
      <c r="H178" s="172">
        <v>3012</v>
      </c>
      <c r="I178" s="303">
        <v>-0.14</v>
      </c>
      <c r="J178" s="264">
        <v>1067.55</v>
      </c>
      <c r="K178" s="69">
        <v>1100.1</v>
      </c>
      <c r="L178" s="135">
        <f t="shared" si="8"/>
        <v>-32.549999999999955</v>
      </c>
      <c r="M178" s="306">
        <f t="shared" si="9"/>
        <v>-2.958821925279516</v>
      </c>
      <c r="N178" s="78">
        <f>Margins!B178</f>
        <v>206</v>
      </c>
      <c r="O178" s="25">
        <f t="shared" si="10"/>
        <v>0</v>
      </c>
      <c r="P178" s="25">
        <f t="shared" si="11"/>
        <v>0</v>
      </c>
      <c r="Q178" s="69"/>
    </row>
    <row r="179" spans="1:17" ht="15" customHeight="1">
      <c r="A179" s="193" t="s">
        <v>300</v>
      </c>
      <c r="B179" s="172">
        <v>149</v>
      </c>
      <c r="C179" s="302">
        <v>-0.39</v>
      </c>
      <c r="D179" s="172">
        <v>1</v>
      </c>
      <c r="E179" s="302">
        <v>-0.75</v>
      </c>
      <c r="F179" s="172">
        <v>0</v>
      </c>
      <c r="G179" s="302">
        <v>0</v>
      </c>
      <c r="H179" s="172">
        <v>150</v>
      </c>
      <c r="I179" s="303">
        <v>-0.39</v>
      </c>
      <c r="J179" s="264">
        <v>54.7</v>
      </c>
      <c r="K179" s="69">
        <v>54.75</v>
      </c>
      <c r="L179" s="135">
        <f t="shared" si="8"/>
        <v>-0.04999999999999716</v>
      </c>
      <c r="M179" s="306">
        <f t="shared" si="9"/>
        <v>-0.09132420091323681</v>
      </c>
      <c r="N179" s="78">
        <f>Margins!B179</f>
        <v>7700</v>
      </c>
      <c r="O179" s="25">
        <f t="shared" si="10"/>
        <v>7700</v>
      </c>
      <c r="P179" s="25">
        <f t="shared" si="11"/>
        <v>0</v>
      </c>
      <c r="Q179" s="69"/>
    </row>
    <row r="180" spans="1:17" ht="15" customHeight="1">
      <c r="A180" s="193" t="s">
        <v>301</v>
      </c>
      <c r="B180" s="172">
        <v>1780</v>
      </c>
      <c r="C180" s="302">
        <v>-0.46</v>
      </c>
      <c r="D180" s="172">
        <v>358</v>
      </c>
      <c r="E180" s="302">
        <v>-0.26</v>
      </c>
      <c r="F180" s="172">
        <v>39</v>
      </c>
      <c r="G180" s="302">
        <v>-0.32</v>
      </c>
      <c r="H180" s="172">
        <v>2177</v>
      </c>
      <c r="I180" s="303">
        <v>-0.43</v>
      </c>
      <c r="J180" s="264">
        <v>28.1</v>
      </c>
      <c r="K180" s="69">
        <v>28.2</v>
      </c>
      <c r="L180" s="135">
        <f t="shared" si="8"/>
        <v>-0.09999999999999787</v>
      </c>
      <c r="M180" s="306">
        <f t="shared" si="9"/>
        <v>-0.35460992907800665</v>
      </c>
      <c r="N180" s="78">
        <f>Margins!B180</f>
        <v>10450</v>
      </c>
      <c r="O180" s="25">
        <f t="shared" si="10"/>
        <v>3741100</v>
      </c>
      <c r="P180" s="25">
        <f t="shared" si="11"/>
        <v>407550</v>
      </c>
      <c r="Q180" s="69"/>
    </row>
    <row r="181" spans="1:17" ht="15" customHeight="1">
      <c r="A181" s="193" t="s">
        <v>173</v>
      </c>
      <c r="B181" s="172">
        <v>2071</v>
      </c>
      <c r="C181" s="302">
        <v>0.3</v>
      </c>
      <c r="D181" s="172">
        <v>134</v>
      </c>
      <c r="E181" s="302">
        <v>0.41</v>
      </c>
      <c r="F181" s="172">
        <v>9</v>
      </c>
      <c r="G181" s="302">
        <v>0.29</v>
      </c>
      <c r="H181" s="172">
        <v>2214</v>
      </c>
      <c r="I181" s="303">
        <v>0.31</v>
      </c>
      <c r="J181" s="264">
        <v>67.9</v>
      </c>
      <c r="K181" s="69">
        <v>64.3</v>
      </c>
      <c r="L181" s="135">
        <f t="shared" si="8"/>
        <v>3.6000000000000085</v>
      </c>
      <c r="M181" s="306">
        <f t="shared" si="9"/>
        <v>5.598755832037339</v>
      </c>
      <c r="N181" s="78">
        <f>Margins!B181</f>
        <v>2950</v>
      </c>
      <c r="O181" s="25">
        <f t="shared" si="10"/>
        <v>395300</v>
      </c>
      <c r="P181" s="25">
        <f t="shared" si="11"/>
        <v>26550</v>
      </c>
      <c r="Q181" s="69"/>
    </row>
    <row r="182" spans="1:17" ht="15" customHeight="1">
      <c r="A182" s="193" t="s">
        <v>302</v>
      </c>
      <c r="B182" s="172">
        <v>469</v>
      </c>
      <c r="C182" s="302">
        <v>-0.73</v>
      </c>
      <c r="D182" s="172">
        <v>0</v>
      </c>
      <c r="E182" s="302">
        <v>0</v>
      </c>
      <c r="F182" s="172">
        <v>0</v>
      </c>
      <c r="G182" s="302">
        <v>0</v>
      </c>
      <c r="H182" s="172">
        <v>469</v>
      </c>
      <c r="I182" s="303">
        <v>-0.73</v>
      </c>
      <c r="J182" s="264">
        <v>810.2</v>
      </c>
      <c r="K182" s="69">
        <v>809.5</v>
      </c>
      <c r="L182" s="135">
        <f t="shared" si="8"/>
        <v>0.7000000000000455</v>
      </c>
      <c r="M182" s="306">
        <f t="shared" si="9"/>
        <v>0.08647313156269863</v>
      </c>
      <c r="N182" s="78">
        <f>Margins!B182</f>
        <v>200</v>
      </c>
      <c r="O182" s="25">
        <f t="shared" si="10"/>
        <v>0</v>
      </c>
      <c r="P182" s="25">
        <f t="shared" si="11"/>
        <v>0</v>
      </c>
      <c r="Q182" s="69"/>
    </row>
    <row r="183" spans="1:17" ht="15" customHeight="1">
      <c r="A183" s="193" t="s">
        <v>82</v>
      </c>
      <c r="B183" s="172">
        <v>432</v>
      </c>
      <c r="C183" s="302">
        <v>-0.31</v>
      </c>
      <c r="D183" s="172">
        <v>4</v>
      </c>
      <c r="E183" s="302">
        <v>0</v>
      </c>
      <c r="F183" s="172">
        <v>1</v>
      </c>
      <c r="G183" s="302">
        <v>0</v>
      </c>
      <c r="H183" s="172">
        <v>437</v>
      </c>
      <c r="I183" s="303">
        <v>-0.31</v>
      </c>
      <c r="J183" s="264">
        <v>119.8</v>
      </c>
      <c r="K183" s="69">
        <v>123.5</v>
      </c>
      <c r="L183" s="135">
        <f t="shared" si="8"/>
        <v>-3.700000000000003</v>
      </c>
      <c r="M183" s="306">
        <f t="shared" si="9"/>
        <v>-2.995951417004051</v>
      </c>
      <c r="N183" s="78">
        <f>Margins!B183</f>
        <v>2100</v>
      </c>
      <c r="O183" s="25">
        <f t="shared" si="10"/>
        <v>8400</v>
      </c>
      <c r="P183" s="25">
        <f t="shared" si="11"/>
        <v>2100</v>
      </c>
      <c r="Q183" s="69"/>
    </row>
    <row r="184" spans="1:17" ht="15" customHeight="1">
      <c r="A184" s="193" t="s">
        <v>437</v>
      </c>
      <c r="B184" s="172">
        <v>1547</v>
      </c>
      <c r="C184" s="302">
        <v>6.23</v>
      </c>
      <c r="D184" s="172">
        <v>2</v>
      </c>
      <c r="E184" s="302">
        <v>0</v>
      </c>
      <c r="F184" s="172">
        <v>0</v>
      </c>
      <c r="G184" s="302">
        <v>0</v>
      </c>
      <c r="H184" s="172">
        <v>1549</v>
      </c>
      <c r="I184" s="303">
        <v>6.24</v>
      </c>
      <c r="J184" s="264">
        <v>291.55</v>
      </c>
      <c r="K184" s="69">
        <v>288.9</v>
      </c>
      <c r="L184" s="135">
        <f t="shared" si="8"/>
        <v>2.650000000000034</v>
      </c>
      <c r="M184" s="306">
        <f t="shared" si="9"/>
        <v>0.9172724125995273</v>
      </c>
      <c r="N184" s="78">
        <f>Margins!B184</f>
        <v>700</v>
      </c>
      <c r="O184" s="25">
        <f t="shared" si="10"/>
        <v>1400</v>
      </c>
      <c r="P184" s="25">
        <f t="shared" si="11"/>
        <v>0</v>
      </c>
      <c r="Q184" s="69"/>
    </row>
    <row r="185" spans="1:17" ht="15" customHeight="1">
      <c r="A185" s="193" t="s">
        <v>438</v>
      </c>
      <c r="B185" s="172">
        <v>3785</v>
      </c>
      <c r="C185" s="302">
        <v>-0.64</v>
      </c>
      <c r="D185" s="172">
        <v>15</v>
      </c>
      <c r="E185" s="302">
        <v>-0.4</v>
      </c>
      <c r="F185" s="172">
        <v>3</v>
      </c>
      <c r="G185" s="302">
        <v>0</v>
      </c>
      <c r="H185" s="172">
        <v>3803</v>
      </c>
      <c r="I185" s="303">
        <v>-0.64</v>
      </c>
      <c r="J185" s="264">
        <v>551.85</v>
      </c>
      <c r="K185" s="69">
        <v>560.85</v>
      </c>
      <c r="L185" s="135">
        <f t="shared" si="8"/>
        <v>-9</v>
      </c>
      <c r="M185" s="306">
        <f t="shared" si="9"/>
        <v>-1.6047071409467772</v>
      </c>
      <c r="N185" s="78">
        <f>Margins!B185</f>
        <v>450</v>
      </c>
      <c r="O185" s="25">
        <f t="shared" si="10"/>
        <v>6750</v>
      </c>
      <c r="P185" s="25">
        <f t="shared" si="11"/>
        <v>1350</v>
      </c>
      <c r="Q185" s="69"/>
    </row>
    <row r="186" spans="1:17" ht="15" customHeight="1">
      <c r="A186" s="193" t="s">
        <v>153</v>
      </c>
      <c r="B186" s="172">
        <v>1837</v>
      </c>
      <c r="C186" s="302">
        <v>-0.39</v>
      </c>
      <c r="D186" s="172">
        <v>1</v>
      </c>
      <c r="E186" s="302">
        <v>-0.5</v>
      </c>
      <c r="F186" s="172">
        <v>0</v>
      </c>
      <c r="G186" s="302">
        <v>0</v>
      </c>
      <c r="H186" s="172">
        <v>1838</v>
      </c>
      <c r="I186" s="303">
        <v>-0.39</v>
      </c>
      <c r="J186" s="264">
        <v>571.9</v>
      </c>
      <c r="K186" s="69">
        <v>581.3</v>
      </c>
      <c r="L186" s="135">
        <f t="shared" si="8"/>
        <v>-9.399999999999977</v>
      </c>
      <c r="M186" s="306">
        <f t="shared" si="9"/>
        <v>-1.6170651986925817</v>
      </c>
      <c r="N186" s="78">
        <f>Margins!B186</f>
        <v>450</v>
      </c>
      <c r="O186" s="25">
        <f t="shared" si="10"/>
        <v>450</v>
      </c>
      <c r="P186" s="25">
        <f t="shared" si="11"/>
        <v>0</v>
      </c>
      <c r="Q186" s="69"/>
    </row>
    <row r="187" spans="1:17" ht="15" customHeight="1">
      <c r="A187" s="193" t="s">
        <v>154</v>
      </c>
      <c r="B187" s="172">
        <v>346</v>
      </c>
      <c r="C187" s="302">
        <v>-0.09</v>
      </c>
      <c r="D187" s="172">
        <v>9</v>
      </c>
      <c r="E187" s="302">
        <v>-0.25</v>
      </c>
      <c r="F187" s="172">
        <v>0</v>
      </c>
      <c r="G187" s="302">
        <v>0</v>
      </c>
      <c r="H187" s="172">
        <v>355</v>
      </c>
      <c r="I187" s="303">
        <v>-0.09</v>
      </c>
      <c r="J187" s="264">
        <v>47</v>
      </c>
      <c r="K187" s="69">
        <v>48.05</v>
      </c>
      <c r="L187" s="135">
        <f t="shared" si="8"/>
        <v>-1.0499999999999972</v>
      </c>
      <c r="M187" s="306">
        <f t="shared" si="9"/>
        <v>-2.1852237252861544</v>
      </c>
      <c r="N187" s="78">
        <f>Margins!B187</f>
        <v>6900</v>
      </c>
      <c r="O187" s="25">
        <f t="shared" si="10"/>
        <v>62100</v>
      </c>
      <c r="P187" s="25">
        <f t="shared" si="11"/>
        <v>0</v>
      </c>
      <c r="Q187" s="69"/>
    </row>
    <row r="188" spans="1:17" ht="15" customHeight="1">
      <c r="A188" s="193" t="s">
        <v>303</v>
      </c>
      <c r="B188" s="172">
        <v>4335</v>
      </c>
      <c r="C188" s="302">
        <v>1.12</v>
      </c>
      <c r="D188" s="172">
        <v>75</v>
      </c>
      <c r="E188" s="302">
        <v>2.75</v>
      </c>
      <c r="F188" s="172">
        <v>0</v>
      </c>
      <c r="G188" s="302">
        <v>0</v>
      </c>
      <c r="H188" s="172">
        <v>4410</v>
      </c>
      <c r="I188" s="303">
        <v>1.13</v>
      </c>
      <c r="J188" s="264">
        <v>99.25</v>
      </c>
      <c r="K188" s="69">
        <v>96.7</v>
      </c>
      <c r="L188" s="135">
        <f t="shared" si="8"/>
        <v>2.549999999999997</v>
      </c>
      <c r="M188" s="306">
        <f t="shared" si="9"/>
        <v>2.637021716649428</v>
      </c>
      <c r="N188" s="78">
        <f>Margins!B188</f>
        <v>3600</v>
      </c>
      <c r="O188" s="25">
        <f t="shared" si="10"/>
        <v>270000</v>
      </c>
      <c r="P188" s="25">
        <f t="shared" si="11"/>
        <v>0</v>
      </c>
      <c r="Q188" s="69"/>
    </row>
    <row r="189" spans="1:17" ht="15" customHeight="1">
      <c r="A189" s="193" t="s">
        <v>155</v>
      </c>
      <c r="B189" s="172">
        <v>1690</v>
      </c>
      <c r="C189" s="302">
        <v>-0.69</v>
      </c>
      <c r="D189" s="172">
        <v>2</v>
      </c>
      <c r="E189" s="302">
        <v>-0.82</v>
      </c>
      <c r="F189" s="172">
        <v>0</v>
      </c>
      <c r="G189" s="302">
        <v>0</v>
      </c>
      <c r="H189" s="172">
        <v>1692</v>
      </c>
      <c r="I189" s="303">
        <v>-0.69</v>
      </c>
      <c r="J189" s="264">
        <v>473.7</v>
      </c>
      <c r="K189" s="69">
        <v>478.05</v>
      </c>
      <c r="L189" s="135">
        <f t="shared" si="8"/>
        <v>-4.350000000000023</v>
      </c>
      <c r="M189" s="306">
        <f t="shared" si="9"/>
        <v>-0.9099466582993457</v>
      </c>
      <c r="N189" s="78">
        <f>Margins!B189</f>
        <v>525</v>
      </c>
      <c r="O189" s="25">
        <f t="shared" si="10"/>
        <v>1050</v>
      </c>
      <c r="P189" s="25">
        <f t="shared" si="11"/>
        <v>0</v>
      </c>
      <c r="Q189" s="69"/>
    </row>
    <row r="190" spans="1:17" ht="15" customHeight="1">
      <c r="A190" s="193" t="s">
        <v>38</v>
      </c>
      <c r="B190" s="172">
        <v>2580</v>
      </c>
      <c r="C190" s="302">
        <v>0.59</v>
      </c>
      <c r="D190" s="172">
        <v>11</v>
      </c>
      <c r="E190" s="302">
        <v>-0.27</v>
      </c>
      <c r="F190" s="172">
        <v>1</v>
      </c>
      <c r="G190" s="302">
        <v>0</v>
      </c>
      <c r="H190" s="172">
        <v>2592</v>
      </c>
      <c r="I190" s="303">
        <v>0.59</v>
      </c>
      <c r="J190" s="264">
        <v>532.4</v>
      </c>
      <c r="K190" s="69">
        <v>534.95</v>
      </c>
      <c r="L190" s="135">
        <f t="shared" si="8"/>
        <v>-2.550000000000068</v>
      </c>
      <c r="M190" s="306">
        <f t="shared" si="9"/>
        <v>-0.4766800635573545</v>
      </c>
      <c r="N190" s="78">
        <f>Margins!B190</f>
        <v>600</v>
      </c>
      <c r="O190" s="25">
        <f t="shared" si="10"/>
        <v>6600</v>
      </c>
      <c r="P190" s="25">
        <f t="shared" si="11"/>
        <v>600</v>
      </c>
      <c r="Q190" s="69"/>
    </row>
    <row r="191" spans="1:17" ht="15" customHeight="1">
      <c r="A191" s="193" t="s">
        <v>156</v>
      </c>
      <c r="B191" s="172">
        <v>312</v>
      </c>
      <c r="C191" s="302">
        <v>1.36</v>
      </c>
      <c r="D191" s="172">
        <v>0</v>
      </c>
      <c r="E191" s="302">
        <v>0</v>
      </c>
      <c r="F191" s="172">
        <v>0</v>
      </c>
      <c r="G191" s="302">
        <v>0</v>
      </c>
      <c r="H191" s="172">
        <v>312</v>
      </c>
      <c r="I191" s="303">
        <v>1.36</v>
      </c>
      <c r="J191" s="264">
        <v>406.05</v>
      </c>
      <c r="K191" s="69">
        <v>407.85</v>
      </c>
      <c r="L191" s="135">
        <f t="shared" si="8"/>
        <v>-1.8000000000000114</v>
      </c>
      <c r="M191" s="306">
        <f t="shared" si="9"/>
        <v>-0.4413387274733386</v>
      </c>
      <c r="N191" s="78">
        <f>Margins!B191</f>
        <v>600</v>
      </c>
      <c r="O191" s="25">
        <f t="shared" si="10"/>
        <v>0</v>
      </c>
      <c r="P191" s="25">
        <f t="shared" si="11"/>
        <v>0</v>
      </c>
      <c r="Q191" s="69"/>
    </row>
    <row r="192" spans="1:17" ht="15" customHeight="1" thickBot="1">
      <c r="A192" s="323" t="s">
        <v>395</v>
      </c>
      <c r="B192" s="172">
        <v>1824</v>
      </c>
      <c r="C192" s="302">
        <v>-0.45</v>
      </c>
      <c r="D192" s="172">
        <v>1</v>
      </c>
      <c r="E192" s="302">
        <v>-0.5</v>
      </c>
      <c r="F192" s="172">
        <v>0</v>
      </c>
      <c r="G192" s="302">
        <v>0</v>
      </c>
      <c r="H192" s="172">
        <v>1825</v>
      </c>
      <c r="I192" s="303">
        <v>-0.45</v>
      </c>
      <c r="J192" s="264">
        <v>299.85</v>
      </c>
      <c r="K192" s="69">
        <v>309.7</v>
      </c>
      <c r="L192" s="135">
        <f t="shared" si="8"/>
        <v>-9.849999999999966</v>
      </c>
      <c r="M192" s="306">
        <f t="shared" si="9"/>
        <v>-3.180497255408449</v>
      </c>
      <c r="N192" s="78">
        <f>Margins!B192</f>
        <v>700</v>
      </c>
      <c r="O192" s="25">
        <f t="shared" si="10"/>
        <v>700</v>
      </c>
      <c r="P192" s="25">
        <f t="shared" si="11"/>
        <v>0</v>
      </c>
      <c r="Q192" s="69"/>
    </row>
    <row r="193" spans="2:17" ht="13.5" customHeight="1" hidden="1">
      <c r="B193" s="309">
        <f>SUM(B4:B192)</f>
        <v>1096972</v>
      </c>
      <c r="C193" s="310"/>
      <c r="D193" s="309">
        <f>SUM(D4:D192)</f>
        <v>120663</v>
      </c>
      <c r="E193" s="310"/>
      <c r="F193" s="309">
        <f>SUM(F4:F192)</f>
        <v>109327</v>
      </c>
      <c r="G193" s="310"/>
      <c r="H193" s="172">
        <f>SUM(H4:H192)</f>
        <v>1326962</v>
      </c>
      <c r="I193" s="310"/>
      <c r="J193" s="311"/>
      <c r="K193" s="69"/>
      <c r="L193" s="135"/>
      <c r="M193" s="136"/>
      <c r="N193" s="69"/>
      <c r="O193" s="25">
        <f>SUM(O4:O192)</f>
        <v>55625178</v>
      </c>
      <c r="P193" s="25">
        <f>SUM(P4:P192)</f>
        <v>13255263</v>
      </c>
      <c r="Q193" s="69"/>
    </row>
    <row r="194" spans="11:17" ht="14.25" customHeight="1">
      <c r="K194" s="69"/>
      <c r="L194" s="135"/>
      <c r="M194" s="136"/>
      <c r="N194" s="69"/>
      <c r="O194" s="69"/>
      <c r="P194" s="50">
        <f>P193/O193</f>
        <v>0.23829610037382712</v>
      </c>
      <c r="Q194" s="69"/>
    </row>
    <row r="195" spans="11:13" ht="12.75" customHeight="1">
      <c r="K195" s="69"/>
      <c r="L195" s="135"/>
      <c r="M195"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35"/>
  <sheetViews>
    <sheetView workbookViewId="0" topLeftCell="A1">
      <pane xSplit="1" ySplit="3" topLeftCell="B4" activePane="bottomRight" state="frozen"/>
      <selection pane="topLeft" activeCell="K4" sqref="K4:K192"/>
      <selection pane="topRight" activeCell="K4" sqref="K4:K192"/>
      <selection pane="bottomLeft" activeCell="K4" sqref="K4:K192"/>
      <selection pane="bottomRight" activeCell="E253" sqref="E253"/>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2" t="s">
        <v>189</v>
      </c>
      <c r="B1" s="393"/>
      <c r="C1" s="393"/>
      <c r="D1" s="393"/>
      <c r="E1" s="393"/>
      <c r="F1" s="393"/>
      <c r="G1" s="393"/>
      <c r="H1" s="393"/>
      <c r="I1" s="393"/>
      <c r="J1" s="393"/>
      <c r="K1" s="414"/>
      <c r="L1" s="155"/>
      <c r="M1" s="112"/>
      <c r="N1" s="62"/>
      <c r="O1" s="2"/>
      <c r="P1" s="107"/>
      <c r="Q1" s="108"/>
      <c r="R1" s="69"/>
      <c r="S1" s="103"/>
      <c r="T1" s="103"/>
      <c r="U1" s="103"/>
      <c r="V1" s="103"/>
      <c r="W1" s="103"/>
      <c r="X1" s="103"/>
      <c r="Y1" s="103"/>
      <c r="Z1" s="103"/>
      <c r="AA1" s="103"/>
      <c r="AB1" s="74"/>
    </row>
    <row r="2" spans="1:28" s="58" customFormat="1" ht="16.5" customHeight="1" thickBot="1">
      <c r="A2" s="134"/>
      <c r="B2" s="411" t="s">
        <v>59</v>
      </c>
      <c r="C2" s="412"/>
      <c r="D2" s="412"/>
      <c r="E2" s="413"/>
      <c r="F2" s="401" t="s">
        <v>186</v>
      </c>
      <c r="G2" s="402"/>
      <c r="H2" s="403"/>
      <c r="I2" s="401" t="s">
        <v>187</v>
      </c>
      <c r="J2" s="402"/>
      <c r="K2" s="403"/>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5" t="s">
        <v>188</v>
      </c>
      <c r="D3" s="313" t="s">
        <v>22</v>
      </c>
      <c r="E3" s="326"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7">
        <f>'Open Int.'!E4</f>
        <v>150</v>
      </c>
      <c r="C4" s="327">
        <f>'Open Int.'!F4</f>
        <v>0</v>
      </c>
      <c r="D4" s="328">
        <f>'Open Int.'!H4</f>
        <v>0</v>
      </c>
      <c r="E4" s="328">
        <f>'Open Int.'!I4</f>
        <v>0</v>
      </c>
      <c r="F4" s="265">
        <f>IF('Open Int.'!E4=0,0,'Open Int.'!H4/'Open Int.'!E4)</f>
        <v>0</v>
      </c>
      <c r="G4" s="320">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77" t="s">
        <v>74</v>
      </c>
      <c r="B5" s="188">
        <f>'Open Int.'!E5</f>
        <v>0</v>
      </c>
      <c r="C5" s="189">
        <f>'Open Int.'!F5</f>
        <v>0</v>
      </c>
      <c r="D5" s="190">
        <f>'Open Int.'!H5</f>
        <v>0</v>
      </c>
      <c r="E5" s="329">
        <f>'Open Int.'!I5</f>
        <v>0</v>
      </c>
      <c r="F5" s="191">
        <f>IF('Open Int.'!E5=0,0,'Open Int.'!H5/'Open Int.'!E5)</f>
        <v>0</v>
      </c>
      <c r="G5" s="155">
        <v>0</v>
      </c>
      <c r="H5" s="170">
        <f aca="true" t="shared" si="0" ref="H5:H68">IF(G5=0,0,(F5-G5)/G5)</f>
        <v>0</v>
      </c>
      <c r="I5" s="185">
        <f>IF(Volume!D5=0,0,Volume!F5/Volume!D5)</f>
        <v>0</v>
      </c>
      <c r="J5" s="176">
        <v>0</v>
      </c>
      <c r="K5" s="170">
        <f aca="true" t="shared" si="1" ref="K5:K68">IF(J5=0,0,(I5-J5)/J5)</f>
        <v>0</v>
      </c>
      <c r="L5" s="60"/>
      <c r="M5" s="6"/>
      <c r="N5" s="59"/>
      <c r="O5" s="3"/>
      <c r="P5" s="3"/>
      <c r="Q5" s="3"/>
      <c r="R5" s="3"/>
      <c r="S5" s="3"/>
      <c r="T5" s="3"/>
      <c r="U5" s="61"/>
      <c r="V5" s="3"/>
      <c r="W5" s="3"/>
      <c r="X5" s="3"/>
      <c r="Y5" s="3"/>
      <c r="Z5" s="3"/>
      <c r="AA5" s="2"/>
      <c r="AB5" s="78"/>
      <c r="AC5" s="77"/>
    </row>
    <row r="6" spans="1:29" s="58" customFormat="1" ht="15">
      <c r="A6" s="177" t="s">
        <v>9</v>
      </c>
      <c r="B6" s="188">
        <f>'Open Int.'!E6</f>
        <v>15337200</v>
      </c>
      <c r="C6" s="189">
        <f>'Open Int.'!F6</f>
        <v>665100</v>
      </c>
      <c r="D6" s="190">
        <f>'Open Int.'!H6</f>
        <v>22320450</v>
      </c>
      <c r="E6" s="329">
        <f>'Open Int.'!I6</f>
        <v>647800</v>
      </c>
      <c r="F6" s="191">
        <f>IF('Open Int.'!E6=0,0,'Open Int.'!H6/'Open Int.'!E6)</f>
        <v>1.4553145293795477</v>
      </c>
      <c r="G6" s="155">
        <v>1.4771334710096033</v>
      </c>
      <c r="H6" s="170">
        <f t="shared" si="0"/>
        <v>-0.014771137516193855</v>
      </c>
      <c r="I6" s="185">
        <f>IF(Volume!D6=0,0,Volume!F6/Volume!D6)</f>
        <v>1.146182516376779</v>
      </c>
      <c r="J6" s="176">
        <v>1.0902585474186384</v>
      </c>
      <c r="K6" s="170">
        <f t="shared" si="1"/>
        <v>0.05129422657639283</v>
      </c>
      <c r="L6" s="60"/>
      <c r="M6" s="6"/>
      <c r="N6" s="59"/>
      <c r="O6" s="3"/>
      <c r="P6" s="3"/>
      <c r="Q6" s="3"/>
      <c r="R6" s="3"/>
      <c r="S6" s="3"/>
      <c r="T6" s="3"/>
      <c r="U6" s="61"/>
      <c r="V6" s="3"/>
      <c r="W6" s="3"/>
      <c r="X6" s="3"/>
      <c r="Y6" s="3"/>
      <c r="Z6" s="3"/>
      <c r="AA6" s="2"/>
      <c r="AB6" s="78"/>
      <c r="AC6" s="77"/>
    </row>
    <row r="7" spans="1:27" s="7" customFormat="1" ht="15">
      <c r="A7" s="177" t="s">
        <v>279</v>
      </c>
      <c r="B7" s="188">
        <f>'Open Int.'!E7</f>
        <v>1600</v>
      </c>
      <c r="C7" s="189">
        <f>'Open Int.'!F7</f>
        <v>400</v>
      </c>
      <c r="D7" s="190">
        <f>'Open Int.'!H7</f>
        <v>0</v>
      </c>
      <c r="E7" s="329">
        <f>'Open Int.'!I7</f>
        <v>0</v>
      </c>
      <c r="F7" s="191">
        <f>IF('Open Int.'!E7=0,0,'Open Int.'!H7/'Open Int.'!E7)</f>
        <v>0</v>
      </c>
      <c r="G7" s="155">
        <v>0</v>
      </c>
      <c r="H7" s="170">
        <f t="shared" si="0"/>
        <v>0</v>
      </c>
      <c r="I7" s="185">
        <f>IF(Volume!D7=0,0,Volume!F7/Volume!D7)</f>
        <v>0</v>
      </c>
      <c r="J7" s="176">
        <v>0</v>
      </c>
      <c r="K7" s="170">
        <f t="shared" si="1"/>
        <v>0</v>
      </c>
      <c r="L7" s="60"/>
      <c r="M7" s="6"/>
      <c r="N7" s="59"/>
      <c r="O7" s="3"/>
      <c r="P7" s="3"/>
      <c r="Q7" s="3"/>
      <c r="R7" s="3"/>
      <c r="S7" s="3"/>
      <c r="T7" s="3"/>
      <c r="U7" s="61"/>
      <c r="V7" s="3"/>
      <c r="W7" s="3"/>
      <c r="X7" s="3"/>
      <c r="Y7" s="3"/>
      <c r="Z7" s="3"/>
      <c r="AA7" s="2"/>
    </row>
    <row r="8" spans="1:29" s="58" customFormat="1" ht="15">
      <c r="A8" s="177" t="s">
        <v>134</v>
      </c>
      <c r="B8" s="188">
        <f>'Open Int.'!E8</f>
        <v>500</v>
      </c>
      <c r="C8" s="189">
        <f>'Open Int.'!F8</f>
        <v>0</v>
      </c>
      <c r="D8" s="190">
        <f>'Open Int.'!H8</f>
        <v>600</v>
      </c>
      <c r="E8" s="329">
        <f>'Open Int.'!I8</f>
        <v>100</v>
      </c>
      <c r="F8" s="191">
        <f>IF('Open Int.'!E8=0,0,'Open Int.'!H8/'Open Int.'!E8)</f>
        <v>1.2</v>
      </c>
      <c r="G8" s="155">
        <v>1</v>
      </c>
      <c r="H8" s="170">
        <f t="shared" si="0"/>
        <v>0.19999999999999996</v>
      </c>
      <c r="I8" s="185">
        <f>IF(Volume!D8=0,0,Volume!F8/Volume!D8)</f>
        <v>2</v>
      </c>
      <c r="J8" s="176">
        <v>0</v>
      </c>
      <c r="K8" s="170">
        <f t="shared" si="1"/>
        <v>0</v>
      </c>
      <c r="L8" s="60"/>
      <c r="M8" s="6"/>
      <c r="N8" s="59"/>
      <c r="O8" s="3"/>
      <c r="P8" s="3"/>
      <c r="Q8" s="3"/>
      <c r="R8" s="3"/>
      <c r="S8" s="3"/>
      <c r="T8" s="3"/>
      <c r="U8" s="61"/>
      <c r="V8" s="3"/>
      <c r="W8" s="3"/>
      <c r="X8" s="3"/>
      <c r="Y8" s="3"/>
      <c r="Z8" s="3"/>
      <c r="AA8" s="2"/>
      <c r="AB8" s="78"/>
      <c r="AC8" s="77"/>
    </row>
    <row r="9" spans="1:29" s="58" customFormat="1" ht="15">
      <c r="A9" s="177" t="s">
        <v>408</v>
      </c>
      <c r="B9" s="188">
        <f>'Open Int.'!E9</f>
        <v>600</v>
      </c>
      <c r="C9" s="189">
        <f>'Open Int.'!F9</f>
        <v>0</v>
      </c>
      <c r="D9" s="190">
        <f>'Open Int.'!H9</f>
        <v>0</v>
      </c>
      <c r="E9" s="329">
        <f>'Open Int.'!I9</f>
        <v>0</v>
      </c>
      <c r="F9" s="191">
        <f>IF('Open Int.'!E9=0,0,'Open Int.'!H9/'Open Int.'!E9)</f>
        <v>0</v>
      </c>
      <c r="G9" s="155">
        <v>0</v>
      </c>
      <c r="H9" s="170">
        <f t="shared" si="0"/>
        <v>0</v>
      </c>
      <c r="I9" s="185">
        <f>IF(Volume!D9=0,0,Volume!F9/Volume!D9)</f>
        <v>0</v>
      </c>
      <c r="J9" s="176">
        <v>0</v>
      </c>
      <c r="K9" s="170">
        <f t="shared" si="1"/>
        <v>0</v>
      </c>
      <c r="L9" s="60"/>
      <c r="M9" s="6"/>
      <c r="N9" s="59"/>
      <c r="O9" s="3"/>
      <c r="P9" s="3"/>
      <c r="Q9" s="3"/>
      <c r="R9" s="3"/>
      <c r="S9" s="3"/>
      <c r="T9" s="3"/>
      <c r="U9" s="61"/>
      <c r="V9" s="3"/>
      <c r="W9" s="3"/>
      <c r="X9" s="3"/>
      <c r="Y9" s="3"/>
      <c r="Z9" s="3"/>
      <c r="AA9" s="2"/>
      <c r="AB9" s="78"/>
      <c r="AC9" s="77"/>
    </row>
    <row r="10" spans="1:29" s="58" customFormat="1" ht="15">
      <c r="A10" s="177" t="s">
        <v>0</v>
      </c>
      <c r="B10" s="188">
        <f>'Open Int.'!E10</f>
        <v>143625</v>
      </c>
      <c r="C10" s="189">
        <f>'Open Int.'!F10</f>
        <v>3750</v>
      </c>
      <c r="D10" s="190">
        <f>'Open Int.'!H10</f>
        <v>49500</v>
      </c>
      <c r="E10" s="329">
        <f>'Open Int.'!I10</f>
        <v>375</v>
      </c>
      <c r="F10" s="191">
        <f>IF('Open Int.'!E10=0,0,'Open Int.'!H10/'Open Int.'!E10)</f>
        <v>0.34464751958224543</v>
      </c>
      <c r="G10" s="155">
        <v>0.3512064343163539</v>
      </c>
      <c r="H10" s="170">
        <f t="shared" si="0"/>
        <v>-0.018675383174217238</v>
      </c>
      <c r="I10" s="185">
        <f>IF(Volume!D10=0,0,Volume!F10/Volume!D10)</f>
        <v>0.22580645161290322</v>
      </c>
      <c r="J10" s="176">
        <v>0.05263157894736842</v>
      </c>
      <c r="K10" s="170">
        <f t="shared" si="1"/>
        <v>3.2903225806451615</v>
      </c>
      <c r="L10" s="60"/>
      <c r="M10" s="6"/>
      <c r="N10" s="59"/>
      <c r="O10" s="3"/>
      <c r="P10" s="3"/>
      <c r="Q10" s="3"/>
      <c r="R10" s="3"/>
      <c r="S10" s="3"/>
      <c r="T10" s="3"/>
      <c r="U10" s="61"/>
      <c r="V10" s="3"/>
      <c r="W10" s="3"/>
      <c r="X10" s="3"/>
      <c r="Y10" s="3"/>
      <c r="Z10" s="3"/>
      <c r="AA10" s="2"/>
      <c r="AB10" s="78"/>
      <c r="AC10" s="77"/>
    </row>
    <row r="11" spans="1:29" s="58" customFormat="1" ht="15">
      <c r="A11" s="177" t="s">
        <v>409</v>
      </c>
      <c r="B11" s="188">
        <f>'Open Int.'!E11</f>
        <v>1350</v>
      </c>
      <c r="C11" s="189">
        <f>'Open Int.'!F11</f>
        <v>0</v>
      </c>
      <c r="D11" s="190">
        <f>'Open Int.'!H11</f>
        <v>0</v>
      </c>
      <c r="E11" s="329">
        <f>'Open Int.'!I11</f>
        <v>0</v>
      </c>
      <c r="F11" s="191">
        <f>IF('Open Int.'!E11=0,0,'Open Int.'!H11/'Open Int.'!E11)</f>
        <v>0</v>
      </c>
      <c r="G11" s="155">
        <v>0</v>
      </c>
      <c r="H11" s="170">
        <f t="shared" si="0"/>
        <v>0</v>
      </c>
      <c r="I11" s="185">
        <f>IF(Volume!D11=0,0,Volume!F11/Volume!D11)</f>
        <v>0</v>
      </c>
      <c r="J11" s="176">
        <v>0</v>
      </c>
      <c r="K11" s="170">
        <f t="shared" si="1"/>
        <v>0</v>
      </c>
      <c r="L11" s="60"/>
      <c r="M11" s="6"/>
      <c r="N11" s="59"/>
      <c r="O11" s="3"/>
      <c r="P11" s="3"/>
      <c r="Q11" s="3"/>
      <c r="R11" s="3"/>
      <c r="S11" s="3"/>
      <c r="T11" s="3"/>
      <c r="U11" s="61"/>
      <c r="V11" s="3"/>
      <c r="W11" s="3"/>
      <c r="X11" s="3"/>
      <c r="Y11" s="3"/>
      <c r="Z11" s="3"/>
      <c r="AA11" s="2"/>
      <c r="AB11" s="78"/>
      <c r="AC11" s="77"/>
    </row>
    <row r="12" spans="1:29" s="58" customFormat="1" ht="15">
      <c r="A12" s="177" t="s">
        <v>410</v>
      </c>
      <c r="B12" s="188">
        <f>'Open Int.'!E12</f>
        <v>400</v>
      </c>
      <c r="C12" s="189">
        <f>'Open Int.'!F12</f>
        <v>400</v>
      </c>
      <c r="D12" s="190">
        <f>'Open Int.'!H12</f>
        <v>0</v>
      </c>
      <c r="E12" s="329">
        <f>'Open Int.'!I12</f>
        <v>0</v>
      </c>
      <c r="F12" s="191">
        <f>IF('Open Int.'!E12=0,0,'Open Int.'!H12/'Open Int.'!E12)</f>
        <v>0</v>
      </c>
      <c r="G12" s="155">
        <v>0</v>
      </c>
      <c r="H12" s="170">
        <f t="shared" si="0"/>
        <v>0</v>
      </c>
      <c r="I12" s="185">
        <f>IF(Volume!D12=0,0,Volume!F12/Volume!D12)</f>
        <v>0</v>
      </c>
      <c r="J12" s="176">
        <v>0</v>
      </c>
      <c r="K12" s="170">
        <f t="shared" si="1"/>
        <v>0</v>
      </c>
      <c r="L12" s="60"/>
      <c r="M12" s="6"/>
      <c r="N12" s="59"/>
      <c r="O12" s="3"/>
      <c r="P12" s="3"/>
      <c r="Q12" s="3"/>
      <c r="R12" s="3"/>
      <c r="S12" s="3"/>
      <c r="T12" s="3"/>
      <c r="U12" s="61"/>
      <c r="V12" s="3"/>
      <c r="W12" s="3"/>
      <c r="X12" s="3"/>
      <c r="Y12" s="3"/>
      <c r="Z12" s="3"/>
      <c r="AA12" s="2"/>
      <c r="AB12" s="78"/>
      <c r="AC12" s="77"/>
    </row>
    <row r="13" spans="1:29" s="58" customFormat="1" ht="15">
      <c r="A13" s="177" t="s">
        <v>411</v>
      </c>
      <c r="B13" s="188">
        <f>'Open Int.'!E13</f>
        <v>37400</v>
      </c>
      <c r="C13" s="189">
        <f>'Open Int.'!F13</f>
        <v>0</v>
      </c>
      <c r="D13" s="190">
        <f>'Open Int.'!H13</f>
        <v>5100</v>
      </c>
      <c r="E13" s="329">
        <f>'Open Int.'!I13</f>
        <v>0</v>
      </c>
      <c r="F13" s="191">
        <f>IF('Open Int.'!E13=0,0,'Open Int.'!H13/'Open Int.'!E13)</f>
        <v>0.13636363636363635</v>
      </c>
      <c r="G13" s="155">
        <v>0.13636363636363635</v>
      </c>
      <c r="H13" s="170">
        <f t="shared" si="0"/>
        <v>0</v>
      </c>
      <c r="I13" s="185">
        <f>IF(Volume!D13=0,0,Volume!F13/Volume!D13)</f>
        <v>0</v>
      </c>
      <c r="J13" s="176">
        <v>0.21428571428571427</v>
      </c>
      <c r="K13" s="170">
        <f t="shared" si="1"/>
        <v>-1</v>
      </c>
      <c r="L13" s="60"/>
      <c r="M13" s="6"/>
      <c r="N13" s="59"/>
      <c r="O13" s="3"/>
      <c r="P13" s="3"/>
      <c r="Q13" s="3"/>
      <c r="R13" s="3"/>
      <c r="S13" s="3"/>
      <c r="T13" s="3"/>
      <c r="U13" s="61"/>
      <c r="V13" s="3"/>
      <c r="W13" s="3"/>
      <c r="X13" s="3"/>
      <c r="Y13" s="3"/>
      <c r="Z13" s="3"/>
      <c r="AA13" s="2"/>
      <c r="AB13" s="78"/>
      <c r="AC13" s="77"/>
    </row>
    <row r="14" spans="1:27" s="7" customFormat="1" ht="15">
      <c r="A14" s="177" t="s">
        <v>135</v>
      </c>
      <c r="B14" s="188">
        <f>'Open Int.'!E14</f>
        <v>578200</v>
      </c>
      <c r="C14" s="189">
        <f>'Open Int.'!F14</f>
        <v>17150</v>
      </c>
      <c r="D14" s="190">
        <f>'Open Int.'!H14</f>
        <v>12250</v>
      </c>
      <c r="E14" s="329">
        <f>'Open Int.'!I14</f>
        <v>0</v>
      </c>
      <c r="F14" s="191">
        <f>IF('Open Int.'!E14=0,0,'Open Int.'!H14/'Open Int.'!E14)</f>
        <v>0.0211864406779661</v>
      </c>
      <c r="G14" s="155">
        <v>0.021834061135371178</v>
      </c>
      <c r="H14" s="170">
        <f t="shared" si="0"/>
        <v>-0.029661016949152536</v>
      </c>
      <c r="I14" s="185">
        <f>IF(Volume!D14=0,0,Volume!F14/Volume!D14)</f>
        <v>0</v>
      </c>
      <c r="J14" s="176">
        <v>0.07692307692307693</v>
      </c>
      <c r="K14" s="170">
        <f t="shared" si="1"/>
        <v>-1</v>
      </c>
      <c r="L14" s="60"/>
      <c r="M14" s="6"/>
      <c r="N14" s="59"/>
      <c r="O14" s="3"/>
      <c r="P14" s="3"/>
      <c r="Q14" s="3"/>
      <c r="R14" s="3"/>
      <c r="S14" s="3"/>
      <c r="T14" s="3"/>
      <c r="U14" s="61"/>
      <c r="V14" s="3"/>
      <c r="W14" s="3"/>
      <c r="X14" s="3"/>
      <c r="Y14" s="3"/>
      <c r="Z14" s="3"/>
      <c r="AA14" s="2"/>
    </row>
    <row r="15" spans="1:27" s="7" customFormat="1" ht="15">
      <c r="A15" s="177" t="s">
        <v>174</v>
      </c>
      <c r="B15" s="188">
        <f>'Open Int.'!E15</f>
        <v>807350</v>
      </c>
      <c r="C15" s="189">
        <f>'Open Int.'!F15</f>
        <v>6700</v>
      </c>
      <c r="D15" s="190">
        <f>'Open Int.'!H15</f>
        <v>20100</v>
      </c>
      <c r="E15" s="329">
        <f>'Open Int.'!I15</f>
        <v>0</v>
      </c>
      <c r="F15" s="191">
        <f>IF('Open Int.'!E15=0,0,'Open Int.'!H15/'Open Int.'!E15)</f>
        <v>0.024896265560165973</v>
      </c>
      <c r="G15" s="155">
        <v>0.02510460251046025</v>
      </c>
      <c r="H15" s="170">
        <f t="shared" si="0"/>
        <v>-0.008298755186722044</v>
      </c>
      <c r="I15" s="185">
        <f>IF(Volume!D15=0,0,Volume!F15/Volume!D15)</f>
        <v>0</v>
      </c>
      <c r="J15" s="176">
        <v>0.07142857142857142</v>
      </c>
      <c r="K15" s="170">
        <f t="shared" si="1"/>
        <v>-1</v>
      </c>
      <c r="L15" s="60"/>
      <c r="M15" s="6"/>
      <c r="N15" s="59"/>
      <c r="O15" s="3"/>
      <c r="P15" s="3"/>
      <c r="Q15" s="3"/>
      <c r="R15" s="3"/>
      <c r="S15" s="3"/>
      <c r="T15" s="3"/>
      <c r="U15" s="61"/>
      <c r="V15" s="3"/>
      <c r="W15" s="3"/>
      <c r="X15" s="3"/>
      <c r="Y15" s="3"/>
      <c r="Z15" s="3"/>
      <c r="AA15" s="2"/>
    </row>
    <row r="16" spans="1:29" s="58" customFormat="1" ht="15">
      <c r="A16" s="177" t="s">
        <v>280</v>
      </c>
      <c r="B16" s="188">
        <f>'Open Int.'!E16</f>
        <v>0</v>
      </c>
      <c r="C16" s="189">
        <f>'Open Int.'!F16</f>
        <v>0</v>
      </c>
      <c r="D16" s="190">
        <f>'Open Int.'!H16</f>
        <v>0</v>
      </c>
      <c r="E16" s="329">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c r="AB16" s="78"/>
      <c r="AC16" s="77"/>
    </row>
    <row r="17" spans="1:29" s="58" customFormat="1" ht="15">
      <c r="A17" s="177" t="s">
        <v>75</v>
      </c>
      <c r="B17" s="188">
        <f>'Open Int.'!E17</f>
        <v>246100</v>
      </c>
      <c r="C17" s="189">
        <f>'Open Int.'!F17</f>
        <v>6900</v>
      </c>
      <c r="D17" s="190">
        <f>'Open Int.'!H17</f>
        <v>13800</v>
      </c>
      <c r="E17" s="329">
        <f>'Open Int.'!I17</f>
        <v>2300</v>
      </c>
      <c r="F17" s="191">
        <f>IF('Open Int.'!E17=0,0,'Open Int.'!H17/'Open Int.'!E17)</f>
        <v>0.056074766355140186</v>
      </c>
      <c r="G17" s="155">
        <v>0.04807692307692308</v>
      </c>
      <c r="H17" s="170">
        <f t="shared" si="0"/>
        <v>0.1663551401869158</v>
      </c>
      <c r="I17" s="185">
        <f>IF(Volume!D17=0,0,Volume!F17/Volume!D17)</f>
        <v>0.23076923076923078</v>
      </c>
      <c r="J17" s="176">
        <v>0</v>
      </c>
      <c r="K17" s="170">
        <f t="shared" si="1"/>
        <v>0</v>
      </c>
      <c r="L17" s="60"/>
      <c r="M17" s="6"/>
      <c r="N17" s="59"/>
      <c r="O17" s="3"/>
      <c r="P17" s="3"/>
      <c r="Q17" s="3"/>
      <c r="R17" s="3"/>
      <c r="S17" s="3"/>
      <c r="T17" s="3"/>
      <c r="U17" s="61"/>
      <c r="V17" s="3"/>
      <c r="W17" s="3"/>
      <c r="X17" s="3"/>
      <c r="Y17" s="3"/>
      <c r="Z17" s="3"/>
      <c r="AA17" s="2"/>
      <c r="AB17" s="78"/>
      <c r="AC17" s="77"/>
    </row>
    <row r="18" spans="1:29" s="58" customFormat="1" ht="15">
      <c r="A18" s="177" t="s">
        <v>412</v>
      </c>
      <c r="B18" s="188">
        <f>'Open Int.'!E18</f>
        <v>650</v>
      </c>
      <c r="C18" s="189">
        <f>'Open Int.'!F18</f>
        <v>0</v>
      </c>
      <c r="D18" s="190">
        <f>'Open Int.'!H18</f>
        <v>650</v>
      </c>
      <c r="E18" s="329">
        <f>'Open Int.'!I18</f>
        <v>0</v>
      </c>
      <c r="F18" s="191">
        <f>IF('Open Int.'!E18=0,0,'Open Int.'!H18/'Open Int.'!E18)</f>
        <v>1</v>
      </c>
      <c r="G18" s="155">
        <v>1</v>
      </c>
      <c r="H18" s="170">
        <f t="shared" si="0"/>
        <v>0</v>
      </c>
      <c r="I18" s="185">
        <f>IF(Volume!D18=0,0,Volume!F18/Volume!D18)</f>
        <v>0</v>
      </c>
      <c r="J18" s="176">
        <v>0</v>
      </c>
      <c r="K18" s="170">
        <f t="shared" si="1"/>
        <v>0</v>
      </c>
      <c r="L18" s="60"/>
      <c r="M18" s="6"/>
      <c r="N18" s="59"/>
      <c r="O18" s="3"/>
      <c r="P18" s="3"/>
      <c r="Q18" s="3"/>
      <c r="R18" s="3"/>
      <c r="S18" s="3"/>
      <c r="T18" s="3"/>
      <c r="U18" s="61"/>
      <c r="V18" s="3"/>
      <c r="W18" s="3"/>
      <c r="X18" s="3"/>
      <c r="Y18" s="3"/>
      <c r="Z18" s="3"/>
      <c r="AA18" s="2"/>
      <c r="AB18" s="78"/>
      <c r="AC18" s="77"/>
    </row>
    <row r="19" spans="1:29" s="58" customFormat="1" ht="15">
      <c r="A19" s="177" t="s">
        <v>413</v>
      </c>
      <c r="B19" s="188">
        <f>'Open Int.'!E19</f>
        <v>0</v>
      </c>
      <c r="C19" s="189">
        <f>'Open Int.'!F19</f>
        <v>0</v>
      </c>
      <c r="D19" s="190">
        <f>'Open Int.'!H19</f>
        <v>0</v>
      </c>
      <c r="E19" s="329">
        <f>'Open Int.'!I19</f>
        <v>0</v>
      </c>
      <c r="F19" s="191">
        <f>IF('Open Int.'!E19=0,0,'Open Int.'!H19/'Open Int.'!E19)</f>
        <v>0</v>
      </c>
      <c r="G19" s="155">
        <v>0</v>
      </c>
      <c r="H19" s="170">
        <f t="shared" si="0"/>
        <v>0</v>
      </c>
      <c r="I19" s="185">
        <f>IF(Volume!D19=0,0,Volume!F19/Volume!D19)</f>
        <v>0</v>
      </c>
      <c r="J19" s="176">
        <v>0</v>
      </c>
      <c r="K19" s="170">
        <f t="shared" si="1"/>
        <v>0</v>
      </c>
      <c r="L19" s="60"/>
      <c r="M19" s="6"/>
      <c r="N19" s="59"/>
      <c r="O19" s="3"/>
      <c r="P19" s="3"/>
      <c r="Q19" s="3"/>
      <c r="R19" s="3"/>
      <c r="S19" s="3"/>
      <c r="T19" s="3"/>
      <c r="U19" s="61"/>
      <c r="V19" s="3"/>
      <c r="W19" s="3"/>
      <c r="X19" s="3"/>
      <c r="Y19" s="3"/>
      <c r="Z19" s="3"/>
      <c r="AA19" s="2"/>
      <c r="AB19" s="78"/>
      <c r="AC19" s="77"/>
    </row>
    <row r="20" spans="1:29" s="58" customFormat="1" ht="15">
      <c r="A20" s="177" t="s">
        <v>88</v>
      </c>
      <c r="B20" s="188">
        <f>'Open Int.'!E20</f>
        <v>2537000</v>
      </c>
      <c r="C20" s="189">
        <f>'Open Int.'!F20</f>
        <v>-43000</v>
      </c>
      <c r="D20" s="190">
        <f>'Open Int.'!H20</f>
        <v>253700</v>
      </c>
      <c r="E20" s="329">
        <f>'Open Int.'!I20</f>
        <v>-4300</v>
      </c>
      <c r="F20" s="191">
        <f>IF('Open Int.'!E20=0,0,'Open Int.'!H20/'Open Int.'!E20)</f>
        <v>0.1</v>
      </c>
      <c r="G20" s="155">
        <v>0.1</v>
      </c>
      <c r="H20" s="170">
        <f t="shared" si="0"/>
        <v>0</v>
      </c>
      <c r="I20" s="185">
        <f>IF(Volume!D20=0,0,Volume!F20/Volume!D20)</f>
        <v>0.09090909090909091</v>
      </c>
      <c r="J20" s="176">
        <v>0</v>
      </c>
      <c r="K20" s="170">
        <f t="shared" si="1"/>
        <v>0</v>
      </c>
      <c r="L20" s="60"/>
      <c r="M20" s="6"/>
      <c r="N20" s="59"/>
      <c r="O20" s="3"/>
      <c r="P20" s="3"/>
      <c r="Q20" s="3"/>
      <c r="R20" s="3"/>
      <c r="S20" s="3"/>
      <c r="T20" s="3"/>
      <c r="U20" s="61"/>
      <c r="V20" s="3"/>
      <c r="W20" s="3"/>
      <c r="X20" s="3"/>
      <c r="Y20" s="3"/>
      <c r="Z20" s="3"/>
      <c r="AA20" s="2"/>
      <c r="AB20" s="78"/>
      <c r="AC20" s="77"/>
    </row>
    <row r="21" spans="1:29" s="58" customFormat="1" ht="15">
      <c r="A21" s="177" t="s">
        <v>136</v>
      </c>
      <c r="B21" s="188">
        <f>'Open Int.'!E21</f>
        <v>8480400</v>
      </c>
      <c r="C21" s="189">
        <f>'Open Int.'!F21</f>
        <v>42975</v>
      </c>
      <c r="D21" s="190">
        <f>'Open Int.'!H21</f>
        <v>1375200</v>
      </c>
      <c r="E21" s="329">
        <f>'Open Int.'!I21</f>
        <v>47750</v>
      </c>
      <c r="F21" s="191">
        <f>IF('Open Int.'!E21=0,0,'Open Int.'!H21/'Open Int.'!E21)</f>
        <v>0.16216216216216217</v>
      </c>
      <c r="G21" s="155">
        <v>0.15732880588568196</v>
      </c>
      <c r="H21" s="170">
        <f t="shared" si="0"/>
        <v>0.03072136885086522</v>
      </c>
      <c r="I21" s="185">
        <f>IF(Volume!D21=0,0,Volume!F21/Volume!D21)</f>
        <v>0.17543859649122806</v>
      </c>
      <c r="J21" s="176">
        <v>0.10982658959537572</v>
      </c>
      <c r="K21" s="170">
        <f t="shared" si="1"/>
        <v>0.5974145891043396</v>
      </c>
      <c r="L21" s="60"/>
      <c r="M21" s="6"/>
      <c r="N21" s="59"/>
      <c r="O21" s="3"/>
      <c r="P21" s="3"/>
      <c r="Q21" s="3"/>
      <c r="R21" s="3"/>
      <c r="S21" s="3"/>
      <c r="T21" s="3"/>
      <c r="U21" s="61"/>
      <c r="V21" s="3"/>
      <c r="W21" s="3"/>
      <c r="X21" s="3"/>
      <c r="Y21" s="3"/>
      <c r="Z21" s="3"/>
      <c r="AA21" s="2"/>
      <c r="AB21" s="78"/>
      <c r="AC21" s="77"/>
    </row>
    <row r="22" spans="1:27" s="8" customFormat="1" ht="15">
      <c r="A22" s="177" t="s">
        <v>157</v>
      </c>
      <c r="B22" s="188">
        <f>'Open Int.'!E22</f>
        <v>0</v>
      </c>
      <c r="C22" s="189">
        <f>'Open Int.'!F22</f>
        <v>0</v>
      </c>
      <c r="D22" s="190">
        <f>'Open Int.'!H22</f>
        <v>0</v>
      </c>
      <c r="E22" s="329">
        <f>'Open Int.'!I22</f>
        <v>0</v>
      </c>
      <c r="F22" s="191">
        <f>IF('Open Int.'!E22=0,0,'Open Int.'!H22/'Open Int.'!E22)</f>
        <v>0</v>
      </c>
      <c r="G22" s="155">
        <v>0</v>
      </c>
      <c r="H22" s="170">
        <f t="shared" si="0"/>
        <v>0</v>
      </c>
      <c r="I22" s="185">
        <f>IF(Volume!D22=0,0,Volume!F22/Volume!D22)</f>
        <v>0</v>
      </c>
      <c r="J22" s="176">
        <v>0</v>
      </c>
      <c r="K22" s="170">
        <f t="shared" si="1"/>
        <v>0</v>
      </c>
      <c r="L22" s="60"/>
      <c r="M22" s="6"/>
      <c r="N22" s="59"/>
      <c r="O22" s="3"/>
      <c r="P22" s="3"/>
      <c r="Q22" s="3"/>
      <c r="R22" s="3"/>
      <c r="S22" s="3"/>
      <c r="T22" s="3"/>
      <c r="U22" s="61"/>
      <c r="V22" s="3"/>
      <c r="W22" s="3"/>
      <c r="X22" s="3"/>
      <c r="Y22" s="3"/>
      <c r="Z22" s="3"/>
      <c r="AA22" s="2"/>
    </row>
    <row r="23" spans="1:27" s="8" customFormat="1" ht="15">
      <c r="A23" s="177" t="s">
        <v>193</v>
      </c>
      <c r="B23" s="188">
        <f>'Open Int.'!E23</f>
        <v>206600</v>
      </c>
      <c r="C23" s="189">
        <f>'Open Int.'!F23</f>
        <v>4100</v>
      </c>
      <c r="D23" s="190">
        <f>'Open Int.'!H23</f>
        <v>5200</v>
      </c>
      <c r="E23" s="329">
        <f>'Open Int.'!I23</f>
        <v>400</v>
      </c>
      <c r="F23" s="191">
        <f>IF('Open Int.'!E23=0,0,'Open Int.'!H23/'Open Int.'!E23)</f>
        <v>0.02516940948693127</v>
      </c>
      <c r="G23" s="155">
        <v>0.023703703703703703</v>
      </c>
      <c r="H23" s="170">
        <f t="shared" si="0"/>
        <v>0.061834462729913</v>
      </c>
      <c r="I23" s="185">
        <f>IF(Volume!D23=0,0,Volume!F23/Volume!D23)</f>
        <v>0.036036036036036036</v>
      </c>
      <c r="J23" s="176">
        <v>0.06550218340611354</v>
      </c>
      <c r="K23" s="170">
        <f t="shared" si="1"/>
        <v>-0.4498498498498499</v>
      </c>
      <c r="L23" s="60"/>
      <c r="M23" s="6"/>
      <c r="N23" s="59"/>
      <c r="O23" s="3"/>
      <c r="P23" s="3"/>
      <c r="Q23" s="3"/>
      <c r="R23" s="3"/>
      <c r="S23" s="3"/>
      <c r="T23" s="3"/>
      <c r="U23" s="61"/>
      <c r="V23" s="3"/>
      <c r="W23" s="3"/>
      <c r="X23" s="3"/>
      <c r="Y23" s="3"/>
      <c r="Z23" s="3"/>
      <c r="AA23" s="2"/>
    </row>
    <row r="24" spans="1:29" s="58" customFormat="1" ht="15">
      <c r="A24" s="177" t="s">
        <v>281</v>
      </c>
      <c r="B24" s="188">
        <f>'Open Int.'!E24</f>
        <v>687800</v>
      </c>
      <c r="C24" s="189">
        <f>'Open Int.'!F24</f>
        <v>9500</v>
      </c>
      <c r="D24" s="190">
        <f>'Open Int.'!H24</f>
        <v>108300</v>
      </c>
      <c r="E24" s="329">
        <f>'Open Int.'!I24</f>
        <v>0</v>
      </c>
      <c r="F24" s="191">
        <f>IF('Open Int.'!E24=0,0,'Open Int.'!H24/'Open Int.'!E24)</f>
        <v>0.1574585635359116</v>
      </c>
      <c r="G24" s="155">
        <v>0.15966386554621848</v>
      </c>
      <c r="H24" s="170">
        <f t="shared" si="0"/>
        <v>-0.013812154696132607</v>
      </c>
      <c r="I24" s="185">
        <f>IF(Volume!D24=0,0,Volume!F24/Volume!D24)</f>
        <v>0.05128205128205128</v>
      </c>
      <c r="J24" s="176">
        <v>0.13114754098360656</v>
      </c>
      <c r="K24" s="170">
        <f t="shared" si="1"/>
        <v>-0.608974358974359</v>
      </c>
      <c r="L24" s="60"/>
      <c r="M24" s="6"/>
      <c r="N24" s="59"/>
      <c r="O24" s="3"/>
      <c r="P24" s="3"/>
      <c r="Q24" s="3"/>
      <c r="R24" s="3"/>
      <c r="S24" s="3"/>
      <c r="T24" s="3"/>
      <c r="U24" s="61"/>
      <c r="V24" s="3"/>
      <c r="W24" s="3"/>
      <c r="X24" s="3"/>
      <c r="Y24" s="3"/>
      <c r="Z24" s="3"/>
      <c r="AA24" s="2"/>
      <c r="AB24" s="78"/>
      <c r="AC24" s="77"/>
    </row>
    <row r="25" spans="1:27" s="7" customFormat="1" ht="15">
      <c r="A25" s="177" t="s">
        <v>282</v>
      </c>
      <c r="B25" s="188">
        <f>'Open Int.'!E25</f>
        <v>1785600</v>
      </c>
      <c r="C25" s="189">
        <f>'Open Int.'!F25</f>
        <v>38400</v>
      </c>
      <c r="D25" s="190">
        <f>'Open Int.'!H25</f>
        <v>720000</v>
      </c>
      <c r="E25" s="329">
        <f>'Open Int.'!I25</f>
        <v>0</v>
      </c>
      <c r="F25" s="191">
        <f>IF('Open Int.'!E25=0,0,'Open Int.'!H25/'Open Int.'!E25)</f>
        <v>0.4032258064516129</v>
      </c>
      <c r="G25" s="155">
        <v>0.41208791208791207</v>
      </c>
      <c r="H25" s="170">
        <f t="shared" si="0"/>
        <v>-0.021505376344086034</v>
      </c>
      <c r="I25" s="185">
        <f>IF(Volume!D25=0,0,Volume!F25/Volume!D25)</f>
        <v>0.13043478260869565</v>
      </c>
      <c r="J25" s="176">
        <v>0.2014388489208633</v>
      </c>
      <c r="K25" s="170">
        <f t="shared" si="1"/>
        <v>-0.35248447204968947</v>
      </c>
      <c r="L25" s="60"/>
      <c r="M25" s="6"/>
      <c r="N25" s="59"/>
      <c r="O25" s="3"/>
      <c r="P25" s="3"/>
      <c r="Q25" s="3"/>
      <c r="R25" s="3"/>
      <c r="S25" s="3"/>
      <c r="T25" s="3"/>
      <c r="U25" s="61"/>
      <c r="V25" s="3"/>
      <c r="W25" s="3"/>
      <c r="X25" s="3"/>
      <c r="Y25" s="3"/>
      <c r="Z25" s="3"/>
      <c r="AA25" s="2"/>
    </row>
    <row r="26" spans="1:27" s="7" customFormat="1" ht="15">
      <c r="A26" s="177" t="s">
        <v>76</v>
      </c>
      <c r="B26" s="188">
        <f>'Open Int.'!E26</f>
        <v>74200</v>
      </c>
      <c r="C26" s="189">
        <f>'Open Int.'!F26</f>
        <v>5600</v>
      </c>
      <c r="D26" s="190">
        <f>'Open Int.'!H26</f>
        <v>26600</v>
      </c>
      <c r="E26" s="329">
        <f>'Open Int.'!I26</f>
        <v>0</v>
      </c>
      <c r="F26" s="191">
        <f>IF('Open Int.'!E26=0,0,'Open Int.'!H26/'Open Int.'!E26)</f>
        <v>0.3584905660377358</v>
      </c>
      <c r="G26" s="155">
        <v>0.3877551020408163</v>
      </c>
      <c r="H26" s="170">
        <f t="shared" si="0"/>
        <v>-0.07547169811320757</v>
      </c>
      <c r="I26" s="185">
        <f>IF(Volume!D26=0,0,Volume!F26/Volume!D26)</f>
        <v>0</v>
      </c>
      <c r="J26" s="176">
        <v>0</v>
      </c>
      <c r="K26" s="170">
        <f t="shared" si="1"/>
        <v>0</v>
      </c>
      <c r="L26" s="60"/>
      <c r="M26" s="6"/>
      <c r="N26" s="59"/>
      <c r="O26" s="3"/>
      <c r="P26" s="3"/>
      <c r="Q26" s="3"/>
      <c r="R26" s="3"/>
      <c r="S26" s="3"/>
      <c r="T26" s="3"/>
      <c r="U26" s="61"/>
      <c r="V26" s="3"/>
      <c r="W26" s="3"/>
      <c r="X26" s="3"/>
      <c r="Y26" s="3"/>
      <c r="Z26" s="3"/>
      <c r="AA26" s="2"/>
    </row>
    <row r="27" spans="1:29" s="58" customFormat="1" ht="15">
      <c r="A27" s="177" t="s">
        <v>77</v>
      </c>
      <c r="B27" s="188">
        <f>'Open Int.'!E27</f>
        <v>589000</v>
      </c>
      <c r="C27" s="189">
        <f>'Open Int.'!F27</f>
        <v>3800</v>
      </c>
      <c r="D27" s="190">
        <f>'Open Int.'!H27</f>
        <v>286900</v>
      </c>
      <c r="E27" s="329">
        <f>'Open Int.'!I27</f>
        <v>9500</v>
      </c>
      <c r="F27" s="191">
        <f>IF('Open Int.'!E27=0,0,'Open Int.'!H27/'Open Int.'!E27)</f>
        <v>0.4870967741935484</v>
      </c>
      <c r="G27" s="155">
        <v>0.474025974025974</v>
      </c>
      <c r="H27" s="170">
        <f t="shared" si="0"/>
        <v>0.027574016791869268</v>
      </c>
      <c r="I27" s="185">
        <f>IF(Volume!D27=0,0,Volume!F27/Volume!D27)</f>
        <v>0.19444444444444445</v>
      </c>
      <c r="J27" s="176">
        <v>0.15966386554621848</v>
      </c>
      <c r="K27" s="170">
        <f t="shared" si="1"/>
        <v>0.21783625730994163</v>
      </c>
      <c r="L27" s="60"/>
      <c r="M27" s="6"/>
      <c r="N27" s="59"/>
      <c r="O27" s="3"/>
      <c r="P27" s="3"/>
      <c r="Q27" s="3"/>
      <c r="R27" s="3"/>
      <c r="S27" s="3"/>
      <c r="T27" s="3"/>
      <c r="U27" s="61"/>
      <c r="V27" s="3"/>
      <c r="W27" s="3"/>
      <c r="X27" s="3"/>
      <c r="Y27" s="3"/>
      <c r="Z27" s="3"/>
      <c r="AA27" s="2"/>
      <c r="AB27" s="78"/>
      <c r="AC27" s="77"/>
    </row>
    <row r="28" spans="1:29" s="58" customFormat="1" ht="15">
      <c r="A28" s="177" t="s">
        <v>283</v>
      </c>
      <c r="B28" s="188">
        <f>'Open Int.'!E28</f>
        <v>12600</v>
      </c>
      <c r="C28" s="189">
        <f>'Open Int.'!F28</f>
        <v>1050</v>
      </c>
      <c r="D28" s="190">
        <f>'Open Int.'!H28</f>
        <v>48300</v>
      </c>
      <c r="E28" s="329">
        <f>'Open Int.'!I28</f>
        <v>0</v>
      </c>
      <c r="F28" s="191">
        <f>IF('Open Int.'!E28=0,0,'Open Int.'!H28/'Open Int.'!E28)</f>
        <v>3.8333333333333335</v>
      </c>
      <c r="G28" s="155">
        <v>4.181818181818182</v>
      </c>
      <c r="H28" s="170">
        <f t="shared" si="0"/>
        <v>-0.08333333333333326</v>
      </c>
      <c r="I28" s="185">
        <f>IF(Volume!D28=0,0,Volume!F28/Volume!D28)</f>
        <v>0</v>
      </c>
      <c r="J28" s="176">
        <v>0</v>
      </c>
      <c r="K28" s="170">
        <f t="shared" si="1"/>
        <v>0</v>
      </c>
      <c r="L28" s="60"/>
      <c r="M28" s="6"/>
      <c r="N28" s="59"/>
      <c r="O28" s="3"/>
      <c r="P28" s="3"/>
      <c r="Q28" s="3"/>
      <c r="R28" s="3"/>
      <c r="S28" s="3"/>
      <c r="T28" s="3"/>
      <c r="U28" s="61"/>
      <c r="V28" s="3"/>
      <c r="W28" s="3"/>
      <c r="X28" s="3"/>
      <c r="Y28" s="3"/>
      <c r="Z28" s="3"/>
      <c r="AA28" s="2"/>
      <c r="AB28" s="78"/>
      <c r="AC28" s="77"/>
    </row>
    <row r="29" spans="1:27" s="7" customFormat="1" ht="15">
      <c r="A29" s="177" t="s">
        <v>34</v>
      </c>
      <c r="B29" s="188">
        <f>'Open Int.'!E29</f>
        <v>1100</v>
      </c>
      <c r="C29" s="189">
        <f>'Open Int.'!F29</f>
        <v>0</v>
      </c>
      <c r="D29" s="190">
        <f>'Open Int.'!H29</f>
        <v>0</v>
      </c>
      <c r="E29" s="329">
        <f>'Open Int.'!I29</f>
        <v>0</v>
      </c>
      <c r="F29" s="191">
        <f>IF('Open Int.'!E29=0,0,'Open Int.'!H29/'Open Int.'!E29)</f>
        <v>0</v>
      </c>
      <c r="G29" s="155">
        <v>0</v>
      </c>
      <c r="H29" s="170">
        <f t="shared" si="0"/>
        <v>0</v>
      </c>
      <c r="I29" s="185">
        <f>IF(Volume!D29=0,0,Volume!F29/Volume!D29)</f>
        <v>0</v>
      </c>
      <c r="J29" s="176">
        <v>0</v>
      </c>
      <c r="K29" s="170">
        <f t="shared" si="1"/>
        <v>0</v>
      </c>
      <c r="L29" s="60"/>
      <c r="M29" s="6"/>
      <c r="N29" s="59"/>
      <c r="O29" s="3"/>
      <c r="P29" s="3"/>
      <c r="Q29" s="3"/>
      <c r="R29" s="3"/>
      <c r="S29" s="3"/>
      <c r="T29" s="3"/>
      <c r="U29" s="61"/>
      <c r="V29" s="3"/>
      <c r="W29" s="3"/>
      <c r="X29" s="3"/>
      <c r="Y29" s="3"/>
      <c r="Z29" s="3"/>
      <c r="AA29" s="2"/>
    </row>
    <row r="30" spans="1:27" s="7" customFormat="1" ht="15">
      <c r="A30" s="177" t="s">
        <v>284</v>
      </c>
      <c r="B30" s="188">
        <f>'Open Int.'!E30</f>
        <v>2250</v>
      </c>
      <c r="C30" s="189">
        <f>'Open Int.'!F30</f>
        <v>0</v>
      </c>
      <c r="D30" s="190">
        <f>'Open Int.'!H30</f>
        <v>250</v>
      </c>
      <c r="E30" s="329">
        <f>'Open Int.'!I30</f>
        <v>0</v>
      </c>
      <c r="F30" s="191">
        <f>IF('Open Int.'!E30=0,0,'Open Int.'!H30/'Open Int.'!E30)</f>
        <v>0.1111111111111111</v>
      </c>
      <c r="G30" s="155">
        <v>0.1111111111111111</v>
      </c>
      <c r="H30" s="170">
        <f t="shared" si="0"/>
        <v>0</v>
      </c>
      <c r="I30" s="185">
        <f>IF(Volume!D30=0,0,Volume!F30/Volume!D30)</f>
        <v>0</v>
      </c>
      <c r="J30" s="176">
        <v>0</v>
      </c>
      <c r="K30" s="170">
        <f t="shared" si="1"/>
        <v>0</v>
      </c>
      <c r="L30" s="60"/>
      <c r="M30" s="6"/>
      <c r="N30" s="59"/>
      <c r="O30" s="3"/>
      <c r="P30" s="3"/>
      <c r="Q30" s="3"/>
      <c r="R30" s="3"/>
      <c r="S30" s="3"/>
      <c r="T30" s="3"/>
      <c r="U30" s="61"/>
      <c r="V30" s="3"/>
      <c r="W30" s="3"/>
      <c r="X30" s="3"/>
      <c r="Y30" s="3"/>
      <c r="Z30" s="3"/>
      <c r="AA30" s="2"/>
    </row>
    <row r="31" spans="1:27" s="7" customFormat="1" ht="15">
      <c r="A31" s="177" t="s">
        <v>137</v>
      </c>
      <c r="B31" s="188">
        <f>'Open Int.'!E31</f>
        <v>61000</v>
      </c>
      <c r="C31" s="189">
        <f>'Open Int.'!F31</f>
        <v>-1000</v>
      </c>
      <c r="D31" s="190">
        <f>'Open Int.'!H31</f>
        <v>4000</v>
      </c>
      <c r="E31" s="329">
        <f>'Open Int.'!I31</f>
        <v>-2000</v>
      </c>
      <c r="F31" s="191">
        <f>IF('Open Int.'!E31=0,0,'Open Int.'!H31/'Open Int.'!E31)</f>
        <v>0.06557377049180328</v>
      </c>
      <c r="G31" s="155">
        <v>0.0967741935483871</v>
      </c>
      <c r="H31" s="170">
        <f t="shared" si="0"/>
        <v>-0.3224043715846994</v>
      </c>
      <c r="I31" s="185">
        <f>IF(Volume!D31=0,0,Volume!F31/Volume!D31)</f>
        <v>1.5</v>
      </c>
      <c r="J31" s="176">
        <v>0</v>
      </c>
      <c r="K31" s="170">
        <f t="shared" si="1"/>
        <v>0</v>
      </c>
      <c r="L31" s="60"/>
      <c r="M31" s="6"/>
      <c r="N31" s="59"/>
      <c r="O31" s="3"/>
      <c r="P31" s="3"/>
      <c r="Q31" s="3"/>
      <c r="R31" s="3"/>
      <c r="S31" s="3"/>
      <c r="T31" s="3"/>
      <c r="U31" s="61"/>
      <c r="V31" s="3"/>
      <c r="W31" s="3"/>
      <c r="X31" s="3"/>
      <c r="Y31" s="3"/>
      <c r="Z31" s="3"/>
      <c r="AA31" s="2"/>
    </row>
    <row r="32" spans="1:27" s="7" customFormat="1" ht="15">
      <c r="A32" s="177" t="s">
        <v>232</v>
      </c>
      <c r="B32" s="188">
        <f>'Open Int.'!E32</f>
        <v>358000</v>
      </c>
      <c r="C32" s="189">
        <f>'Open Int.'!F32</f>
        <v>12000</v>
      </c>
      <c r="D32" s="190">
        <f>'Open Int.'!H32</f>
        <v>85000</v>
      </c>
      <c r="E32" s="329">
        <f>'Open Int.'!I32</f>
        <v>500</v>
      </c>
      <c r="F32" s="191">
        <f>IF('Open Int.'!E32=0,0,'Open Int.'!H32/'Open Int.'!E32)</f>
        <v>0.23743016759776536</v>
      </c>
      <c r="G32" s="155">
        <v>0.24421965317919075</v>
      </c>
      <c r="H32" s="170">
        <f t="shared" si="0"/>
        <v>-0.0278007338600377</v>
      </c>
      <c r="I32" s="185">
        <f>IF(Volume!D32=0,0,Volume!F32/Volume!D32)</f>
        <v>0.04504504504504504</v>
      </c>
      <c r="J32" s="176">
        <v>0.06201550387596899</v>
      </c>
      <c r="K32" s="170">
        <f t="shared" si="1"/>
        <v>-0.2736486486486487</v>
      </c>
      <c r="L32" s="60"/>
      <c r="M32" s="6"/>
      <c r="N32" s="59"/>
      <c r="O32" s="3"/>
      <c r="P32" s="3"/>
      <c r="Q32" s="3"/>
      <c r="R32" s="3"/>
      <c r="S32" s="3"/>
      <c r="T32" s="3"/>
      <c r="U32" s="61"/>
      <c r="V32" s="3"/>
      <c r="W32" s="3"/>
      <c r="X32" s="3"/>
      <c r="Y32" s="3"/>
      <c r="Z32" s="3"/>
      <c r="AA32" s="2"/>
    </row>
    <row r="33" spans="1:27" s="7" customFormat="1" ht="15">
      <c r="A33" s="177" t="s">
        <v>1</v>
      </c>
      <c r="B33" s="188">
        <f>'Open Int.'!E33</f>
        <v>43050</v>
      </c>
      <c r="C33" s="189">
        <f>'Open Int.'!F33</f>
        <v>1200</v>
      </c>
      <c r="D33" s="190">
        <f>'Open Int.'!H33</f>
        <v>6150</v>
      </c>
      <c r="E33" s="329">
        <f>'Open Int.'!I33</f>
        <v>150</v>
      </c>
      <c r="F33" s="191">
        <f>IF('Open Int.'!E33=0,0,'Open Int.'!H33/'Open Int.'!E33)</f>
        <v>0.14285714285714285</v>
      </c>
      <c r="G33" s="155">
        <v>0.14336917562724014</v>
      </c>
      <c r="H33" s="170">
        <f t="shared" si="0"/>
        <v>-0.003571428571428578</v>
      </c>
      <c r="I33" s="185">
        <f>IF(Volume!D33=0,0,Volume!F33/Volume!D33)</f>
        <v>0.046511627906976744</v>
      </c>
      <c r="J33" s="176">
        <v>0.06293706293706294</v>
      </c>
      <c r="K33" s="170">
        <f t="shared" si="1"/>
        <v>-0.2609819121447029</v>
      </c>
      <c r="L33" s="60"/>
      <c r="M33" s="6"/>
      <c r="N33" s="59"/>
      <c r="O33" s="3"/>
      <c r="P33" s="3"/>
      <c r="Q33" s="3"/>
      <c r="R33" s="3"/>
      <c r="S33" s="3"/>
      <c r="T33" s="3"/>
      <c r="U33" s="61"/>
      <c r="V33" s="3"/>
      <c r="W33" s="3"/>
      <c r="X33" s="3"/>
      <c r="Y33" s="3"/>
      <c r="Z33" s="3"/>
      <c r="AA33" s="2"/>
    </row>
    <row r="34" spans="1:27" s="7" customFormat="1" ht="15">
      <c r="A34" s="177" t="s">
        <v>158</v>
      </c>
      <c r="B34" s="188">
        <f>'Open Int.'!E34</f>
        <v>146300</v>
      </c>
      <c r="C34" s="189">
        <f>'Open Int.'!F34</f>
        <v>19000</v>
      </c>
      <c r="D34" s="190">
        <f>'Open Int.'!H34</f>
        <v>55100</v>
      </c>
      <c r="E34" s="329">
        <f>'Open Int.'!I34</f>
        <v>0</v>
      </c>
      <c r="F34" s="191">
        <f>IF('Open Int.'!E34=0,0,'Open Int.'!H34/'Open Int.'!E34)</f>
        <v>0.37662337662337664</v>
      </c>
      <c r="G34" s="155">
        <v>0.43283582089552236</v>
      </c>
      <c r="H34" s="170">
        <f t="shared" si="0"/>
        <v>-0.12987012987012977</v>
      </c>
      <c r="I34" s="185">
        <f>IF(Volume!D34=0,0,Volume!F34/Volume!D34)</f>
        <v>0</v>
      </c>
      <c r="J34" s="176">
        <v>0</v>
      </c>
      <c r="K34" s="170">
        <f t="shared" si="1"/>
        <v>0</v>
      </c>
      <c r="L34" s="60"/>
      <c r="M34" s="6"/>
      <c r="N34" s="59"/>
      <c r="O34" s="3"/>
      <c r="P34" s="3"/>
      <c r="Q34" s="3"/>
      <c r="R34" s="3"/>
      <c r="S34" s="3"/>
      <c r="T34" s="3"/>
      <c r="U34" s="61"/>
      <c r="V34" s="3"/>
      <c r="W34" s="3"/>
      <c r="X34" s="3"/>
      <c r="Y34" s="3"/>
      <c r="Z34" s="3"/>
      <c r="AA34" s="2"/>
    </row>
    <row r="35" spans="1:27" s="7" customFormat="1" ht="15">
      <c r="A35" s="177" t="s">
        <v>414</v>
      </c>
      <c r="B35" s="188">
        <f>'Open Int.'!E35</f>
        <v>128700</v>
      </c>
      <c r="C35" s="189">
        <f>'Open Int.'!F35</f>
        <v>4950</v>
      </c>
      <c r="D35" s="190">
        <f>'Open Int.'!H35</f>
        <v>4950</v>
      </c>
      <c r="E35" s="329">
        <f>'Open Int.'!I35</f>
        <v>0</v>
      </c>
      <c r="F35" s="191">
        <f>IF('Open Int.'!E35=0,0,'Open Int.'!H35/'Open Int.'!E35)</f>
        <v>0.038461538461538464</v>
      </c>
      <c r="G35" s="155">
        <v>0.04</v>
      </c>
      <c r="H35" s="170">
        <f t="shared" si="0"/>
        <v>-0.03846153846153843</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415</v>
      </c>
      <c r="B36" s="188">
        <f>'Open Int.'!E36</f>
        <v>0</v>
      </c>
      <c r="C36" s="189">
        <f>'Open Int.'!F36</f>
        <v>0</v>
      </c>
      <c r="D36" s="190">
        <f>'Open Int.'!H36</f>
        <v>0</v>
      </c>
      <c r="E36" s="329">
        <f>'Open Int.'!I36</f>
        <v>0</v>
      </c>
      <c r="F36" s="191">
        <f>IF('Open Int.'!E36=0,0,'Open Int.'!H36/'Open Int.'!E36)</f>
        <v>0</v>
      </c>
      <c r="G36" s="155">
        <v>0</v>
      </c>
      <c r="H36" s="170">
        <f t="shared" si="0"/>
        <v>0</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285</v>
      </c>
      <c r="B37" s="188">
        <f>'Open Int.'!E37</f>
        <v>0</v>
      </c>
      <c r="C37" s="189">
        <f>'Open Int.'!F37</f>
        <v>0</v>
      </c>
      <c r="D37" s="190">
        <f>'Open Int.'!H37</f>
        <v>0</v>
      </c>
      <c r="E37" s="329">
        <f>'Open Int.'!I37</f>
        <v>0</v>
      </c>
      <c r="F37" s="191">
        <f>IF('Open Int.'!E37=0,0,'Open Int.'!H37/'Open Int.'!E37)</f>
        <v>0</v>
      </c>
      <c r="G37" s="155">
        <v>0</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159</v>
      </c>
      <c r="B38" s="188">
        <f>'Open Int.'!E38</f>
        <v>598500</v>
      </c>
      <c r="C38" s="189">
        <f>'Open Int.'!F38</f>
        <v>-9000</v>
      </c>
      <c r="D38" s="190">
        <f>'Open Int.'!H38</f>
        <v>117000</v>
      </c>
      <c r="E38" s="329">
        <f>'Open Int.'!I38</f>
        <v>-36000</v>
      </c>
      <c r="F38" s="191">
        <f>IF('Open Int.'!E38=0,0,'Open Int.'!H38/'Open Int.'!E38)</f>
        <v>0.19548872180451127</v>
      </c>
      <c r="G38" s="155">
        <v>0.2518518518518518</v>
      </c>
      <c r="H38" s="170">
        <f t="shared" si="0"/>
        <v>-0.22379478107032283</v>
      </c>
      <c r="I38" s="185">
        <f>IF(Volume!D38=0,0,Volume!F38/Volume!D38)</f>
        <v>1.6</v>
      </c>
      <c r="J38" s="176">
        <v>0</v>
      </c>
      <c r="K38" s="170">
        <f t="shared" si="1"/>
        <v>0</v>
      </c>
      <c r="L38" s="60"/>
      <c r="M38" s="6"/>
      <c r="N38" s="59"/>
      <c r="O38" s="3"/>
      <c r="P38" s="3"/>
      <c r="Q38" s="3"/>
      <c r="R38" s="3"/>
      <c r="S38" s="3"/>
      <c r="T38" s="3"/>
      <c r="U38" s="61"/>
      <c r="V38" s="3"/>
      <c r="W38" s="3"/>
      <c r="X38" s="3"/>
      <c r="Y38" s="3"/>
      <c r="Z38" s="3"/>
      <c r="AA38" s="2"/>
    </row>
    <row r="39" spans="1:27" s="7" customFormat="1" ht="15">
      <c r="A39" s="177" t="s">
        <v>2</v>
      </c>
      <c r="B39" s="188">
        <f>'Open Int.'!E39</f>
        <v>145200</v>
      </c>
      <c r="C39" s="189">
        <f>'Open Int.'!F39</f>
        <v>0</v>
      </c>
      <c r="D39" s="190">
        <f>'Open Int.'!H39</f>
        <v>27500</v>
      </c>
      <c r="E39" s="329">
        <f>'Open Int.'!I39</f>
        <v>1100</v>
      </c>
      <c r="F39" s="191">
        <f>IF('Open Int.'!E39=0,0,'Open Int.'!H39/'Open Int.'!E39)</f>
        <v>0.1893939393939394</v>
      </c>
      <c r="G39" s="155">
        <v>0.18181818181818182</v>
      </c>
      <c r="H39" s="170">
        <f t="shared" si="0"/>
        <v>0.04166666666666663</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416</v>
      </c>
      <c r="B40" s="188">
        <f>'Open Int.'!E40</f>
        <v>1150</v>
      </c>
      <c r="C40" s="189">
        <f>'Open Int.'!F40</f>
        <v>0</v>
      </c>
      <c r="D40" s="190">
        <f>'Open Int.'!H40</f>
        <v>0</v>
      </c>
      <c r="E40" s="329">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391</v>
      </c>
      <c r="B41" s="188">
        <f>'Open Int.'!E41</f>
        <v>1170000</v>
      </c>
      <c r="C41" s="189">
        <f>'Open Int.'!F41</f>
        <v>40000</v>
      </c>
      <c r="D41" s="190">
        <f>'Open Int.'!H41</f>
        <v>235000</v>
      </c>
      <c r="E41" s="329">
        <f>'Open Int.'!I41</f>
        <v>7500</v>
      </c>
      <c r="F41" s="191">
        <f>IF('Open Int.'!E41=0,0,'Open Int.'!H41/'Open Int.'!E41)</f>
        <v>0.20085470085470086</v>
      </c>
      <c r="G41" s="155">
        <v>0.2013274336283186</v>
      </c>
      <c r="H41" s="170">
        <f t="shared" si="0"/>
        <v>-0.002348079271156192</v>
      </c>
      <c r="I41" s="185">
        <f>IF(Volume!D41=0,0,Volume!F41/Volume!D41)</f>
        <v>0.23529411764705882</v>
      </c>
      <c r="J41" s="176">
        <v>0.15789473684210525</v>
      </c>
      <c r="K41" s="170">
        <f t="shared" si="1"/>
        <v>0.4901960784313726</v>
      </c>
      <c r="L41" s="60"/>
      <c r="M41" s="6"/>
      <c r="N41" s="59"/>
      <c r="O41" s="3"/>
      <c r="P41" s="3"/>
      <c r="Q41" s="3"/>
      <c r="R41" s="3"/>
      <c r="S41" s="3"/>
      <c r="T41" s="3"/>
      <c r="U41" s="61"/>
      <c r="V41" s="3"/>
      <c r="W41" s="3"/>
      <c r="X41" s="3"/>
      <c r="Y41" s="3"/>
      <c r="Z41" s="3"/>
      <c r="AA41" s="2"/>
    </row>
    <row r="42" spans="1:27" s="7" customFormat="1" ht="15">
      <c r="A42" s="177" t="s">
        <v>78</v>
      </c>
      <c r="B42" s="188">
        <f>'Open Int.'!E42</f>
        <v>16000</v>
      </c>
      <c r="C42" s="189">
        <f>'Open Int.'!F42</f>
        <v>-6400</v>
      </c>
      <c r="D42" s="190">
        <f>'Open Int.'!H42</f>
        <v>8000</v>
      </c>
      <c r="E42" s="329">
        <f>'Open Int.'!I42</f>
        <v>0</v>
      </c>
      <c r="F42" s="191">
        <f>IF('Open Int.'!E42=0,0,'Open Int.'!H42/'Open Int.'!E42)</f>
        <v>0.5</v>
      </c>
      <c r="G42" s="155">
        <v>0.35714285714285715</v>
      </c>
      <c r="H42" s="170">
        <f t="shared" si="0"/>
        <v>0.39999999999999997</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138</v>
      </c>
      <c r="B43" s="188">
        <f>'Open Int.'!E43</f>
        <v>89675</v>
      </c>
      <c r="C43" s="189">
        <f>'Open Int.'!F43</f>
        <v>1700</v>
      </c>
      <c r="D43" s="190">
        <f>'Open Int.'!H43</f>
        <v>19975</v>
      </c>
      <c r="E43" s="329">
        <f>'Open Int.'!I43</f>
        <v>-425</v>
      </c>
      <c r="F43" s="191">
        <f>IF('Open Int.'!E43=0,0,'Open Int.'!H43/'Open Int.'!E43)</f>
        <v>0.22274881516587677</v>
      </c>
      <c r="G43" s="155">
        <v>0.2318840579710145</v>
      </c>
      <c r="H43" s="170">
        <f t="shared" si="0"/>
        <v>-0.03939573459715642</v>
      </c>
      <c r="I43" s="185">
        <f>IF(Volume!D43=0,0,Volume!F43/Volume!D43)</f>
        <v>0.0967741935483871</v>
      </c>
      <c r="J43" s="176">
        <v>0.09090909090909091</v>
      </c>
      <c r="K43" s="170">
        <f t="shared" si="1"/>
        <v>0.06451612903225801</v>
      </c>
      <c r="L43" s="60"/>
      <c r="M43" s="6"/>
      <c r="N43" s="59"/>
      <c r="O43" s="3"/>
      <c r="P43" s="3"/>
      <c r="Q43" s="3"/>
      <c r="R43" s="3"/>
      <c r="S43" s="3"/>
      <c r="T43" s="3"/>
      <c r="U43" s="61"/>
      <c r="V43" s="3"/>
      <c r="W43" s="3"/>
      <c r="X43" s="3"/>
      <c r="Y43" s="3"/>
      <c r="Z43" s="3"/>
      <c r="AA43" s="2"/>
    </row>
    <row r="44" spans="1:27" s="7" customFormat="1" ht="15">
      <c r="A44" s="177" t="s">
        <v>160</v>
      </c>
      <c r="B44" s="188">
        <f>'Open Int.'!E44</f>
        <v>21450</v>
      </c>
      <c r="C44" s="189">
        <f>'Open Int.'!F44</f>
        <v>550</v>
      </c>
      <c r="D44" s="190">
        <f>'Open Int.'!H44</f>
        <v>0</v>
      </c>
      <c r="E44" s="329">
        <f>'Open Int.'!I44</f>
        <v>0</v>
      </c>
      <c r="F44" s="191">
        <f>IF('Open Int.'!E44=0,0,'Open Int.'!H44/'Open Int.'!E44)</f>
        <v>0</v>
      </c>
      <c r="G44" s="155">
        <v>0</v>
      </c>
      <c r="H44" s="170">
        <f t="shared" si="0"/>
        <v>0</v>
      </c>
      <c r="I44" s="185">
        <f>IF(Volume!D44=0,0,Volume!F44/Volume!D44)</f>
        <v>0</v>
      </c>
      <c r="J44" s="176">
        <v>0</v>
      </c>
      <c r="K44" s="170">
        <f t="shared" si="1"/>
        <v>0</v>
      </c>
      <c r="L44" s="60"/>
      <c r="M44" s="6"/>
      <c r="N44" s="59"/>
      <c r="O44" s="3"/>
      <c r="P44" s="3"/>
      <c r="Q44" s="3"/>
      <c r="R44" s="3"/>
      <c r="S44" s="3"/>
      <c r="T44" s="3"/>
      <c r="U44" s="61"/>
      <c r="V44" s="3"/>
      <c r="W44" s="3"/>
      <c r="X44" s="3"/>
      <c r="Y44" s="3"/>
      <c r="Z44" s="3"/>
      <c r="AA44" s="2"/>
    </row>
    <row r="45" spans="1:27" s="7" customFormat="1" ht="15">
      <c r="A45" s="177" t="s">
        <v>161</v>
      </c>
      <c r="B45" s="188">
        <f>'Open Int.'!E45</f>
        <v>1918200</v>
      </c>
      <c r="C45" s="189">
        <f>'Open Int.'!F45</f>
        <v>48300</v>
      </c>
      <c r="D45" s="190">
        <f>'Open Int.'!H45</f>
        <v>62100</v>
      </c>
      <c r="E45" s="329">
        <f>'Open Int.'!I45</f>
        <v>0</v>
      </c>
      <c r="F45" s="191">
        <f>IF('Open Int.'!E45=0,0,'Open Int.'!H45/'Open Int.'!E45)</f>
        <v>0.03237410071942446</v>
      </c>
      <c r="G45" s="155">
        <v>0.033210332103321034</v>
      </c>
      <c r="H45" s="170">
        <f t="shared" si="0"/>
        <v>-0.02517985611510795</v>
      </c>
      <c r="I45" s="185">
        <f>IF(Volume!D45=0,0,Volume!F45/Volume!D45)</f>
        <v>0</v>
      </c>
      <c r="J45" s="176">
        <v>0</v>
      </c>
      <c r="K45" s="170">
        <f t="shared" si="1"/>
        <v>0</v>
      </c>
      <c r="L45" s="60"/>
      <c r="M45" s="6"/>
      <c r="N45" s="59"/>
      <c r="O45" s="3"/>
      <c r="P45" s="3"/>
      <c r="Q45" s="3"/>
      <c r="R45" s="3"/>
      <c r="S45" s="3"/>
      <c r="T45" s="3"/>
      <c r="U45" s="61"/>
      <c r="V45" s="3"/>
      <c r="W45" s="3"/>
      <c r="X45" s="3"/>
      <c r="Y45" s="3"/>
      <c r="Z45" s="3"/>
      <c r="AA45" s="2"/>
    </row>
    <row r="46" spans="1:27" s="7" customFormat="1" ht="15">
      <c r="A46" s="177" t="s">
        <v>392</v>
      </c>
      <c r="B46" s="188">
        <f>'Open Int.'!E46</f>
        <v>0</v>
      </c>
      <c r="C46" s="189">
        <f>'Open Int.'!F46</f>
        <v>0</v>
      </c>
      <c r="D46" s="190">
        <f>'Open Int.'!H46</f>
        <v>0</v>
      </c>
      <c r="E46" s="329">
        <f>'Open Int.'!I46</f>
        <v>0</v>
      </c>
      <c r="F46" s="191">
        <f>IF('Open Int.'!E46=0,0,'Open Int.'!H46/'Open Int.'!E46)</f>
        <v>0</v>
      </c>
      <c r="G46" s="155">
        <v>0</v>
      </c>
      <c r="H46" s="170">
        <f t="shared" si="0"/>
        <v>0</v>
      </c>
      <c r="I46" s="185">
        <f>IF(Volume!D46=0,0,Volume!F46/Volume!D46)</f>
        <v>0</v>
      </c>
      <c r="J46" s="176">
        <v>0</v>
      </c>
      <c r="K46" s="170">
        <f t="shared" si="1"/>
        <v>0</v>
      </c>
      <c r="L46" s="60"/>
      <c r="M46" s="6"/>
      <c r="N46" s="59"/>
      <c r="O46" s="3"/>
      <c r="P46" s="3"/>
      <c r="Q46" s="3"/>
      <c r="R46" s="3"/>
      <c r="S46" s="3"/>
      <c r="T46" s="3"/>
      <c r="U46" s="61"/>
      <c r="V46" s="3"/>
      <c r="W46" s="3"/>
      <c r="X46" s="3"/>
      <c r="Y46" s="3"/>
      <c r="Z46" s="3"/>
      <c r="AA46" s="2"/>
    </row>
    <row r="47" spans="1:27" s="7" customFormat="1" ht="15">
      <c r="A47" s="177" t="s">
        <v>3</v>
      </c>
      <c r="B47" s="188">
        <f>'Open Int.'!E47</f>
        <v>926250</v>
      </c>
      <c r="C47" s="189">
        <f>'Open Int.'!F47</f>
        <v>3750</v>
      </c>
      <c r="D47" s="190">
        <f>'Open Int.'!H47</f>
        <v>220000</v>
      </c>
      <c r="E47" s="329">
        <f>'Open Int.'!I47</f>
        <v>-5000</v>
      </c>
      <c r="F47" s="191">
        <f>IF('Open Int.'!E47=0,0,'Open Int.'!H47/'Open Int.'!E47)</f>
        <v>0.23751686909581646</v>
      </c>
      <c r="G47" s="155">
        <v>0.24390243902439024</v>
      </c>
      <c r="H47" s="170">
        <f t="shared" si="0"/>
        <v>-0.026180836707152502</v>
      </c>
      <c r="I47" s="185">
        <f>IF(Volume!D47=0,0,Volume!F47/Volume!D47)</f>
        <v>0.07142857142857142</v>
      </c>
      <c r="J47" s="176">
        <v>0.015625</v>
      </c>
      <c r="K47" s="170">
        <f t="shared" si="1"/>
        <v>3.571428571428571</v>
      </c>
      <c r="L47" s="60"/>
      <c r="M47" s="6"/>
      <c r="N47" s="59"/>
      <c r="O47" s="3"/>
      <c r="P47" s="3"/>
      <c r="Q47" s="3"/>
      <c r="R47" s="3"/>
      <c r="S47" s="3"/>
      <c r="T47" s="3"/>
      <c r="U47" s="61"/>
      <c r="V47" s="3"/>
      <c r="W47" s="3"/>
      <c r="X47" s="3"/>
      <c r="Y47" s="3"/>
      <c r="Z47" s="3"/>
      <c r="AA47" s="2"/>
    </row>
    <row r="48" spans="1:27" s="7" customFormat="1" ht="15">
      <c r="A48" s="177" t="s">
        <v>218</v>
      </c>
      <c r="B48" s="188">
        <f>'Open Int.'!E48</f>
        <v>26250</v>
      </c>
      <c r="C48" s="189">
        <f>'Open Int.'!F48</f>
        <v>-3150</v>
      </c>
      <c r="D48" s="190">
        <f>'Open Int.'!H48</f>
        <v>0</v>
      </c>
      <c r="E48" s="329">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162</v>
      </c>
      <c r="B49" s="188">
        <f>'Open Int.'!E49</f>
        <v>0</v>
      </c>
      <c r="C49" s="189">
        <f>'Open Int.'!F49</f>
        <v>0</v>
      </c>
      <c r="D49" s="190">
        <f>'Open Int.'!H49</f>
        <v>0</v>
      </c>
      <c r="E49" s="329">
        <f>'Open Int.'!I49</f>
        <v>0</v>
      </c>
      <c r="F49" s="191">
        <f>IF('Open Int.'!E49=0,0,'Open Int.'!H49/'Open Int.'!E49)</f>
        <v>0</v>
      </c>
      <c r="G49" s="155">
        <v>0</v>
      </c>
      <c r="H49" s="170">
        <f t="shared" si="0"/>
        <v>0</v>
      </c>
      <c r="I49" s="185">
        <f>IF(Volume!D49=0,0,Volume!F49/Volume!D49)</f>
        <v>0</v>
      </c>
      <c r="J49" s="176">
        <v>0</v>
      </c>
      <c r="K49" s="170">
        <f t="shared" si="1"/>
        <v>0</v>
      </c>
      <c r="L49" s="60"/>
      <c r="M49" s="6"/>
      <c r="N49" s="59"/>
      <c r="O49" s="3"/>
      <c r="P49" s="3"/>
      <c r="Q49" s="3"/>
      <c r="R49" s="3"/>
      <c r="S49" s="3"/>
      <c r="T49" s="3"/>
      <c r="U49" s="61"/>
      <c r="V49" s="3"/>
      <c r="W49" s="3"/>
      <c r="X49" s="3"/>
      <c r="Y49" s="3"/>
      <c r="Z49" s="3"/>
      <c r="AA49" s="2"/>
    </row>
    <row r="50" spans="1:27" s="7" customFormat="1" ht="15">
      <c r="A50" s="177" t="s">
        <v>286</v>
      </c>
      <c r="B50" s="188">
        <f>'Open Int.'!E50</f>
        <v>1000</v>
      </c>
      <c r="C50" s="189">
        <f>'Open Int.'!F50</f>
        <v>0</v>
      </c>
      <c r="D50" s="190">
        <f>'Open Int.'!H50</f>
        <v>0</v>
      </c>
      <c r="E50" s="329">
        <f>'Open Int.'!I50</f>
        <v>0</v>
      </c>
      <c r="F50" s="191">
        <f>IF('Open Int.'!E50=0,0,'Open Int.'!H50/'Open Int.'!E50)</f>
        <v>0</v>
      </c>
      <c r="G50" s="155">
        <v>0</v>
      </c>
      <c r="H50" s="170">
        <f t="shared" si="0"/>
        <v>0</v>
      </c>
      <c r="I50" s="185">
        <f>IF(Volume!D50=0,0,Volume!F50/Volume!D50)</f>
        <v>0</v>
      </c>
      <c r="J50" s="176">
        <v>0</v>
      </c>
      <c r="K50" s="170">
        <f t="shared" si="1"/>
        <v>0</v>
      </c>
      <c r="L50" s="60"/>
      <c r="M50" s="6"/>
      <c r="N50" s="59"/>
      <c r="O50" s="3"/>
      <c r="P50" s="3"/>
      <c r="Q50" s="3"/>
      <c r="R50" s="3"/>
      <c r="S50" s="3"/>
      <c r="T50" s="3"/>
      <c r="U50" s="61"/>
      <c r="V50" s="3"/>
      <c r="W50" s="3"/>
      <c r="X50" s="3"/>
      <c r="Y50" s="3"/>
      <c r="Z50" s="3"/>
      <c r="AA50" s="2"/>
    </row>
    <row r="51" spans="1:27" s="7" customFormat="1" ht="15">
      <c r="A51" s="177" t="s">
        <v>183</v>
      </c>
      <c r="B51" s="188">
        <f>'Open Int.'!E51</f>
        <v>3800</v>
      </c>
      <c r="C51" s="189">
        <f>'Open Int.'!F51</f>
        <v>0</v>
      </c>
      <c r="D51" s="190">
        <f>'Open Int.'!H51</f>
        <v>3800</v>
      </c>
      <c r="E51" s="329">
        <f>'Open Int.'!I51</f>
        <v>0</v>
      </c>
      <c r="F51" s="191">
        <f>IF('Open Int.'!E51=0,0,'Open Int.'!H51/'Open Int.'!E51)</f>
        <v>1</v>
      </c>
      <c r="G51" s="155">
        <v>1</v>
      </c>
      <c r="H51" s="170">
        <f t="shared" si="0"/>
        <v>0</v>
      </c>
      <c r="I51" s="185">
        <f>IF(Volume!D51=0,0,Volume!F51/Volume!D51)</f>
        <v>0</v>
      </c>
      <c r="J51" s="176">
        <v>0</v>
      </c>
      <c r="K51" s="170">
        <f t="shared" si="1"/>
        <v>0</v>
      </c>
      <c r="L51" s="60"/>
      <c r="M51" s="6"/>
      <c r="N51" s="59"/>
      <c r="O51" s="3"/>
      <c r="P51" s="3"/>
      <c r="Q51" s="3"/>
      <c r="R51" s="3"/>
      <c r="S51" s="3"/>
      <c r="T51" s="3"/>
      <c r="U51" s="61"/>
      <c r="V51" s="3"/>
      <c r="W51" s="3"/>
      <c r="X51" s="3"/>
      <c r="Y51" s="3"/>
      <c r="Z51" s="3"/>
      <c r="AA51" s="2"/>
    </row>
    <row r="52" spans="1:27" s="7" customFormat="1" ht="15">
      <c r="A52" s="177" t="s">
        <v>219</v>
      </c>
      <c r="B52" s="188">
        <f>'Open Int.'!E52</f>
        <v>432000</v>
      </c>
      <c r="C52" s="189">
        <f>'Open Int.'!F52</f>
        <v>-2700</v>
      </c>
      <c r="D52" s="190">
        <f>'Open Int.'!H52</f>
        <v>2700</v>
      </c>
      <c r="E52" s="329">
        <f>'Open Int.'!I52</f>
        <v>0</v>
      </c>
      <c r="F52" s="191">
        <f>IF('Open Int.'!E52=0,0,'Open Int.'!H52/'Open Int.'!E52)</f>
        <v>0.00625</v>
      </c>
      <c r="G52" s="155">
        <v>0.006211180124223602</v>
      </c>
      <c r="H52" s="170">
        <f t="shared" si="0"/>
        <v>0.0062500000000001235</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417</v>
      </c>
      <c r="B53" s="188">
        <f>'Open Int.'!E53</f>
        <v>808500</v>
      </c>
      <c r="C53" s="189">
        <f>'Open Int.'!F53</f>
        <v>63000</v>
      </c>
      <c r="D53" s="190">
        <f>'Open Int.'!H53</f>
        <v>236250</v>
      </c>
      <c r="E53" s="329">
        <f>'Open Int.'!I53</f>
        <v>-5250</v>
      </c>
      <c r="F53" s="191">
        <f>IF('Open Int.'!E53=0,0,'Open Int.'!H53/'Open Int.'!E53)</f>
        <v>0.2922077922077922</v>
      </c>
      <c r="G53" s="155">
        <v>0.323943661971831</v>
      </c>
      <c r="H53" s="170">
        <f t="shared" si="0"/>
        <v>-0.09796725014116327</v>
      </c>
      <c r="I53" s="185">
        <f>IF(Volume!D53=0,0,Volume!F53/Volume!D53)</f>
        <v>0.08108108108108109</v>
      </c>
      <c r="J53" s="176">
        <v>0.14634146341463414</v>
      </c>
      <c r="K53" s="170">
        <f t="shared" si="1"/>
        <v>-0.4459459459459459</v>
      </c>
      <c r="L53" s="60"/>
      <c r="M53" s="6"/>
      <c r="N53" s="59"/>
      <c r="O53" s="3"/>
      <c r="P53" s="3"/>
      <c r="Q53" s="3"/>
      <c r="R53" s="3"/>
      <c r="S53" s="3"/>
      <c r="T53" s="3"/>
      <c r="U53" s="61"/>
      <c r="V53" s="3"/>
      <c r="W53" s="3"/>
      <c r="X53" s="3"/>
      <c r="Y53" s="3"/>
      <c r="Z53" s="3"/>
      <c r="AA53" s="2"/>
    </row>
    <row r="54" spans="1:27" s="7" customFormat="1" ht="15">
      <c r="A54" s="177" t="s">
        <v>163</v>
      </c>
      <c r="B54" s="188">
        <f>'Open Int.'!E54</f>
        <v>2790</v>
      </c>
      <c r="C54" s="189">
        <f>'Open Int.'!F54</f>
        <v>0</v>
      </c>
      <c r="D54" s="190">
        <f>'Open Int.'!H54</f>
        <v>1364</v>
      </c>
      <c r="E54" s="329">
        <f>'Open Int.'!I54</f>
        <v>248</v>
      </c>
      <c r="F54" s="191">
        <f>IF('Open Int.'!E54=0,0,'Open Int.'!H54/'Open Int.'!E54)</f>
        <v>0.4888888888888889</v>
      </c>
      <c r="G54" s="155">
        <v>0.4</v>
      </c>
      <c r="H54" s="170">
        <f t="shared" si="0"/>
        <v>0.22222222222222213</v>
      </c>
      <c r="I54" s="185">
        <f>IF(Volume!D54=0,0,Volume!F54/Volume!D54)</f>
        <v>4</v>
      </c>
      <c r="J54" s="176">
        <v>0.2857142857142857</v>
      </c>
      <c r="K54" s="170">
        <f t="shared" si="1"/>
        <v>13.000000000000002</v>
      </c>
      <c r="L54" s="60"/>
      <c r="M54" s="6"/>
      <c r="N54" s="59"/>
      <c r="O54" s="3"/>
      <c r="P54" s="3"/>
      <c r="Q54" s="3"/>
      <c r="R54" s="3"/>
      <c r="S54" s="3"/>
      <c r="T54" s="3"/>
      <c r="U54" s="61"/>
      <c r="V54" s="3"/>
      <c r="W54" s="3"/>
      <c r="X54" s="3"/>
      <c r="Y54" s="3"/>
      <c r="Z54" s="3"/>
      <c r="AA54" s="2"/>
    </row>
    <row r="55" spans="1:27" s="7" customFormat="1" ht="15">
      <c r="A55" s="177" t="s">
        <v>194</v>
      </c>
      <c r="B55" s="188">
        <f>'Open Int.'!E55</f>
        <v>259600</v>
      </c>
      <c r="C55" s="189">
        <f>'Open Int.'!F55</f>
        <v>9200</v>
      </c>
      <c r="D55" s="190">
        <f>'Open Int.'!H55</f>
        <v>23200</v>
      </c>
      <c r="E55" s="329">
        <f>'Open Int.'!I55</f>
        <v>0</v>
      </c>
      <c r="F55" s="191">
        <f>IF('Open Int.'!E55=0,0,'Open Int.'!H55/'Open Int.'!E55)</f>
        <v>0.08936825885978428</v>
      </c>
      <c r="G55" s="155">
        <v>0.0926517571884984</v>
      </c>
      <c r="H55" s="170">
        <f t="shared" si="0"/>
        <v>-0.03543913713405241</v>
      </c>
      <c r="I55" s="185">
        <f>IF(Volume!D55=0,0,Volume!F55/Volume!D55)</f>
        <v>0.08860759493670886</v>
      </c>
      <c r="J55" s="176">
        <v>0.02564102564102564</v>
      </c>
      <c r="K55" s="170">
        <f t="shared" si="1"/>
        <v>2.4556962025316458</v>
      </c>
      <c r="L55" s="60"/>
      <c r="M55" s="6"/>
      <c r="N55" s="59"/>
      <c r="O55" s="3"/>
      <c r="P55" s="3"/>
      <c r="Q55" s="3"/>
      <c r="R55" s="3"/>
      <c r="S55" s="3"/>
      <c r="T55" s="3"/>
      <c r="U55" s="61"/>
      <c r="V55" s="3"/>
      <c r="W55" s="3"/>
      <c r="X55" s="3"/>
      <c r="Y55" s="3"/>
      <c r="Z55" s="3"/>
      <c r="AA55" s="2"/>
    </row>
    <row r="56" spans="1:27" s="7" customFormat="1" ht="15">
      <c r="A56" s="177" t="s">
        <v>418</v>
      </c>
      <c r="B56" s="188">
        <f>'Open Int.'!E56</f>
        <v>0</v>
      </c>
      <c r="C56" s="189">
        <f>'Open Int.'!F56</f>
        <v>0</v>
      </c>
      <c r="D56" s="190">
        <f>'Open Int.'!H56</f>
        <v>0</v>
      </c>
      <c r="E56" s="329">
        <f>'Open Int.'!I56</f>
        <v>0</v>
      </c>
      <c r="F56" s="191">
        <f>IF('Open Int.'!E56=0,0,'Open Int.'!H56/'Open Int.'!E56)</f>
        <v>0</v>
      </c>
      <c r="G56" s="155">
        <v>0</v>
      </c>
      <c r="H56" s="170">
        <f t="shared" si="0"/>
        <v>0</v>
      </c>
      <c r="I56" s="185">
        <f>IF(Volume!D56=0,0,Volume!F56/Volume!D56)</f>
        <v>0</v>
      </c>
      <c r="J56" s="176">
        <v>0</v>
      </c>
      <c r="K56" s="170">
        <f t="shared" si="1"/>
        <v>0</v>
      </c>
      <c r="L56" s="60"/>
      <c r="M56" s="6"/>
      <c r="N56" s="59"/>
      <c r="O56" s="3"/>
      <c r="P56" s="3"/>
      <c r="Q56" s="3"/>
      <c r="R56" s="3"/>
      <c r="S56" s="3"/>
      <c r="T56" s="3"/>
      <c r="U56" s="61"/>
      <c r="V56" s="3"/>
      <c r="W56" s="3"/>
      <c r="X56" s="3"/>
      <c r="Y56" s="3"/>
      <c r="Z56" s="3"/>
      <c r="AA56" s="2"/>
    </row>
    <row r="57" spans="1:27" s="7" customFormat="1" ht="15">
      <c r="A57" s="177" t="s">
        <v>419</v>
      </c>
      <c r="B57" s="188">
        <f>'Open Int.'!E57</f>
        <v>200</v>
      </c>
      <c r="C57" s="189">
        <f>'Open Int.'!F57</f>
        <v>0</v>
      </c>
      <c r="D57" s="190">
        <f>'Open Int.'!H57</f>
        <v>0</v>
      </c>
      <c r="E57" s="329">
        <f>'Open Int.'!I57</f>
        <v>0</v>
      </c>
      <c r="F57" s="191">
        <f>IF('Open Int.'!E57=0,0,'Open Int.'!H57/'Open Int.'!E57)</f>
        <v>0</v>
      </c>
      <c r="G57" s="155">
        <v>0</v>
      </c>
      <c r="H57" s="170">
        <f t="shared" si="0"/>
        <v>0</v>
      </c>
      <c r="I57" s="185">
        <f>IF(Volume!D57=0,0,Volume!F57/Volume!D57)</f>
        <v>0</v>
      </c>
      <c r="J57" s="176">
        <v>0</v>
      </c>
      <c r="K57" s="170">
        <f t="shared" si="1"/>
        <v>0</v>
      </c>
      <c r="L57" s="60"/>
      <c r="M57" s="6"/>
      <c r="N57" s="59"/>
      <c r="O57" s="3"/>
      <c r="P57" s="3"/>
      <c r="Q57" s="3"/>
      <c r="R57" s="3"/>
      <c r="S57" s="3"/>
      <c r="T57" s="3"/>
      <c r="U57" s="61"/>
      <c r="V57" s="3"/>
      <c r="W57" s="3"/>
      <c r="X57" s="3"/>
      <c r="Y57" s="3"/>
      <c r="Z57" s="3"/>
      <c r="AA57" s="2"/>
    </row>
    <row r="58" spans="1:27" s="7" customFormat="1" ht="15">
      <c r="A58" s="177" t="s">
        <v>220</v>
      </c>
      <c r="B58" s="188">
        <f>'Open Int.'!E58</f>
        <v>307200</v>
      </c>
      <c r="C58" s="189">
        <f>'Open Int.'!F58</f>
        <v>9600</v>
      </c>
      <c r="D58" s="190">
        <f>'Open Int.'!H58</f>
        <v>21600</v>
      </c>
      <c r="E58" s="329">
        <f>'Open Int.'!I58</f>
        <v>0</v>
      </c>
      <c r="F58" s="191">
        <f>IF('Open Int.'!E58=0,0,'Open Int.'!H58/'Open Int.'!E58)</f>
        <v>0.0703125</v>
      </c>
      <c r="G58" s="155">
        <v>0.07258064516129033</v>
      </c>
      <c r="H58" s="170">
        <f t="shared" si="0"/>
        <v>-0.03125000000000006</v>
      </c>
      <c r="I58" s="185">
        <f>IF(Volume!D58=0,0,Volume!F58/Volume!D58)</f>
        <v>0</v>
      </c>
      <c r="J58" s="176">
        <v>0</v>
      </c>
      <c r="K58" s="170">
        <f t="shared" si="1"/>
        <v>0</v>
      </c>
      <c r="L58" s="60"/>
      <c r="M58" s="6"/>
      <c r="N58" s="59"/>
      <c r="O58" s="3"/>
      <c r="P58" s="3"/>
      <c r="Q58" s="3"/>
      <c r="R58" s="3"/>
      <c r="S58" s="3"/>
      <c r="T58" s="3"/>
      <c r="U58" s="61"/>
      <c r="V58" s="3"/>
      <c r="W58" s="3"/>
      <c r="X58" s="3"/>
      <c r="Y58" s="3"/>
      <c r="Z58" s="3"/>
      <c r="AA58" s="2"/>
    </row>
    <row r="59" spans="1:27" s="7" customFormat="1" ht="15">
      <c r="A59" s="177" t="s">
        <v>164</v>
      </c>
      <c r="B59" s="188">
        <f>'Open Int.'!E59</f>
        <v>1412500</v>
      </c>
      <c r="C59" s="189">
        <f>'Open Int.'!F59</f>
        <v>73450</v>
      </c>
      <c r="D59" s="190">
        <f>'Open Int.'!H59</f>
        <v>90400</v>
      </c>
      <c r="E59" s="329">
        <f>'Open Int.'!I59</f>
        <v>0</v>
      </c>
      <c r="F59" s="191">
        <f>IF('Open Int.'!E59=0,0,'Open Int.'!H59/'Open Int.'!E59)</f>
        <v>0.064</v>
      </c>
      <c r="G59" s="155">
        <v>0.06751054852320675</v>
      </c>
      <c r="H59" s="170">
        <f t="shared" si="0"/>
        <v>-0.0519999999999999</v>
      </c>
      <c r="I59" s="185">
        <f>IF(Volume!D59=0,0,Volume!F59/Volume!D59)</f>
        <v>0</v>
      </c>
      <c r="J59" s="176">
        <v>0</v>
      </c>
      <c r="K59" s="170">
        <f t="shared" si="1"/>
        <v>0</v>
      </c>
      <c r="L59" s="60"/>
      <c r="M59" s="6"/>
      <c r="N59" s="59"/>
      <c r="O59" s="3"/>
      <c r="P59" s="3"/>
      <c r="Q59" s="3"/>
      <c r="R59" s="3"/>
      <c r="S59" s="3"/>
      <c r="T59" s="3"/>
      <c r="U59" s="61"/>
      <c r="V59" s="3"/>
      <c r="W59" s="3"/>
      <c r="X59" s="3"/>
      <c r="Y59" s="3"/>
      <c r="Z59" s="3"/>
      <c r="AA59" s="2"/>
    </row>
    <row r="60" spans="1:27" s="7" customFormat="1" ht="15">
      <c r="A60" s="177" t="s">
        <v>165</v>
      </c>
      <c r="B60" s="188">
        <f>'Open Int.'!E60</f>
        <v>1300</v>
      </c>
      <c r="C60" s="189">
        <f>'Open Int.'!F60</f>
        <v>0</v>
      </c>
      <c r="D60" s="190">
        <f>'Open Int.'!H60</f>
        <v>0</v>
      </c>
      <c r="E60" s="329">
        <f>'Open Int.'!I60</f>
        <v>0</v>
      </c>
      <c r="F60" s="191">
        <f>IF('Open Int.'!E60=0,0,'Open Int.'!H60/'Open Int.'!E60)</f>
        <v>0</v>
      </c>
      <c r="G60" s="155">
        <v>0</v>
      </c>
      <c r="H60" s="170">
        <f t="shared" si="0"/>
        <v>0</v>
      </c>
      <c r="I60" s="185">
        <f>IF(Volume!D60=0,0,Volume!F60/Volume!D60)</f>
        <v>0</v>
      </c>
      <c r="J60" s="176">
        <v>0</v>
      </c>
      <c r="K60" s="170">
        <f t="shared" si="1"/>
        <v>0</v>
      </c>
      <c r="L60" s="60"/>
      <c r="M60" s="6"/>
      <c r="N60" s="59"/>
      <c r="O60" s="3"/>
      <c r="P60" s="3"/>
      <c r="Q60" s="3"/>
      <c r="R60" s="3"/>
      <c r="S60" s="3"/>
      <c r="T60" s="3"/>
      <c r="U60" s="61"/>
      <c r="V60" s="3"/>
      <c r="W60" s="3"/>
      <c r="X60" s="3"/>
      <c r="Y60" s="3"/>
      <c r="Z60" s="3"/>
      <c r="AA60" s="2"/>
    </row>
    <row r="61" spans="1:27" s="7" customFormat="1" ht="15">
      <c r="A61" s="177" t="s">
        <v>420</v>
      </c>
      <c r="B61" s="188">
        <f>'Open Int.'!E61</f>
        <v>450</v>
      </c>
      <c r="C61" s="189">
        <f>'Open Int.'!F61</f>
        <v>0</v>
      </c>
      <c r="D61" s="190">
        <f>'Open Int.'!H61</f>
        <v>0</v>
      </c>
      <c r="E61" s="329">
        <f>'Open Int.'!I61</f>
        <v>0</v>
      </c>
      <c r="F61" s="191">
        <f>IF('Open Int.'!E61=0,0,'Open Int.'!H61/'Open Int.'!E61)</f>
        <v>0</v>
      </c>
      <c r="G61" s="155">
        <v>0</v>
      </c>
      <c r="H61" s="170">
        <f t="shared" si="0"/>
        <v>0</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89</v>
      </c>
      <c r="B62" s="188">
        <f>'Open Int.'!E62</f>
        <v>227250</v>
      </c>
      <c r="C62" s="189">
        <f>'Open Int.'!F62</f>
        <v>750</v>
      </c>
      <c r="D62" s="190">
        <f>'Open Int.'!H62</f>
        <v>26250</v>
      </c>
      <c r="E62" s="329">
        <f>'Open Int.'!I62</f>
        <v>-750</v>
      </c>
      <c r="F62" s="191">
        <f>IF('Open Int.'!E62=0,0,'Open Int.'!H62/'Open Int.'!E62)</f>
        <v>0.11551155115511551</v>
      </c>
      <c r="G62" s="155">
        <v>0.11920529801324503</v>
      </c>
      <c r="H62" s="170">
        <f t="shared" si="0"/>
        <v>-0.030986431976531004</v>
      </c>
      <c r="I62" s="185">
        <f>IF(Volume!D62=0,0,Volume!F62/Volume!D62)</f>
        <v>0.25</v>
      </c>
      <c r="J62" s="176">
        <v>0.09523809523809523</v>
      </c>
      <c r="K62" s="170">
        <f t="shared" si="1"/>
        <v>1.6250000000000002</v>
      </c>
      <c r="L62" s="60"/>
      <c r="M62" s="6"/>
      <c r="N62" s="59"/>
      <c r="O62" s="3"/>
      <c r="P62" s="3"/>
      <c r="Q62" s="3"/>
      <c r="R62" s="3"/>
      <c r="S62" s="3"/>
      <c r="T62" s="3"/>
      <c r="U62" s="61"/>
      <c r="V62" s="3"/>
      <c r="W62" s="3"/>
      <c r="X62" s="3"/>
      <c r="Y62" s="3"/>
      <c r="Z62" s="3"/>
      <c r="AA62" s="2"/>
    </row>
    <row r="63" spans="1:27" s="7" customFormat="1" ht="15">
      <c r="A63" s="177" t="s">
        <v>287</v>
      </c>
      <c r="B63" s="188">
        <f>'Open Int.'!E63</f>
        <v>2000</v>
      </c>
      <c r="C63" s="189">
        <f>'Open Int.'!F63</f>
        <v>0</v>
      </c>
      <c r="D63" s="190">
        <f>'Open Int.'!H63</f>
        <v>2000</v>
      </c>
      <c r="E63" s="329">
        <f>'Open Int.'!I63</f>
        <v>0</v>
      </c>
      <c r="F63" s="191">
        <f>IF('Open Int.'!E63=0,0,'Open Int.'!H63/'Open Int.'!E63)</f>
        <v>1</v>
      </c>
      <c r="G63" s="155">
        <v>1</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421</v>
      </c>
      <c r="B64" s="188">
        <f>'Open Int.'!E64</f>
        <v>700</v>
      </c>
      <c r="C64" s="189">
        <f>'Open Int.'!F64</f>
        <v>0</v>
      </c>
      <c r="D64" s="190">
        <f>'Open Int.'!H64</f>
        <v>0</v>
      </c>
      <c r="E64" s="329">
        <f>'Open Int.'!I64</f>
        <v>0</v>
      </c>
      <c r="F64" s="191">
        <f>IF('Open Int.'!E64=0,0,'Open Int.'!H64/'Open Int.'!E64)</f>
        <v>0</v>
      </c>
      <c r="G64" s="155">
        <v>0</v>
      </c>
      <c r="H64" s="170">
        <f t="shared" si="0"/>
        <v>0</v>
      </c>
      <c r="I64" s="185">
        <f>IF(Volume!D64=0,0,Volume!F64/Volume!D64)</f>
        <v>0</v>
      </c>
      <c r="J64" s="176">
        <v>0</v>
      </c>
      <c r="K64" s="170">
        <f t="shared" si="1"/>
        <v>0</v>
      </c>
      <c r="L64" s="60"/>
      <c r="M64" s="6"/>
      <c r="N64" s="59"/>
      <c r="O64" s="3"/>
      <c r="P64" s="3"/>
      <c r="Q64" s="3"/>
      <c r="R64" s="3"/>
      <c r="S64" s="3"/>
      <c r="T64" s="3"/>
      <c r="U64" s="61"/>
      <c r="V64" s="3"/>
      <c r="W64" s="3"/>
      <c r="X64" s="3"/>
      <c r="Y64" s="3"/>
      <c r="Z64" s="3"/>
      <c r="AA64" s="2"/>
    </row>
    <row r="65" spans="1:27" s="7" customFormat="1" ht="15">
      <c r="A65" s="177" t="s">
        <v>271</v>
      </c>
      <c r="B65" s="188">
        <f>'Open Int.'!E65</f>
        <v>34800</v>
      </c>
      <c r="C65" s="189">
        <f>'Open Int.'!F65</f>
        <v>9600</v>
      </c>
      <c r="D65" s="190">
        <f>'Open Int.'!H65</f>
        <v>4800</v>
      </c>
      <c r="E65" s="329">
        <f>'Open Int.'!I65</f>
        <v>0</v>
      </c>
      <c r="F65" s="191">
        <f>IF('Open Int.'!E65=0,0,'Open Int.'!H65/'Open Int.'!E65)</f>
        <v>0.13793103448275862</v>
      </c>
      <c r="G65" s="155">
        <v>0.19047619047619047</v>
      </c>
      <c r="H65" s="170">
        <f t="shared" si="0"/>
        <v>-0.27586206896551724</v>
      </c>
      <c r="I65" s="185">
        <f>IF(Volume!D65=0,0,Volume!F65/Volume!D65)</f>
        <v>0</v>
      </c>
      <c r="J65" s="176">
        <v>0</v>
      </c>
      <c r="K65" s="170">
        <f t="shared" si="1"/>
        <v>0</v>
      </c>
      <c r="L65" s="60"/>
      <c r="M65" s="6"/>
      <c r="N65" s="59"/>
      <c r="O65" s="3"/>
      <c r="P65" s="3"/>
      <c r="Q65" s="3"/>
      <c r="R65" s="3"/>
      <c r="S65" s="3"/>
      <c r="T65" s="3"/>
      <c r="U65" s="61"/>
      <c r="V65" s="3"/>
      <c r="W65" s="3"/>
      <c r="X65" s="3"/>
      <c r="Y65" s="3"/>
      <c r="Z65" s="3"/>
      <c r="AA65" s="2"/>
    </row>
    <row r="66" spans="1:27" s="7" customFormat="1" ht="15">
      <c r="A66" s="177" t="s">
        <v>221</v>
      </c>
      <c r="B66" s="188">
        <f>'Open Int.'!E66</f>
        <v>1800</v>
      </c>
      <c r="C66" s="189">
        <f>'Open Int.'!F66</f>
        <v>0</v>
      </c>
      <c r="D66" s="190">
        <f>'Open Int.'!H66</f>
        <v>0</v>
      </c>
      <c r="E66" s="329">
        <f>'Open Int.'!I66</f>
        <v>0</v>
      </c>
      <c r="F66" s="191">
        <f>IF('Open Int.'!E66=0,0,'Open Int.'!H66/'Open Int.'!E66)</f>
        <v>0</v>
      </c>
      <c r="G66" s="155">
        <v>0</v>
      </c>
      <c r="H66" s="170">
        <f t="shared" si="0"/>
        <v>0</v>
      </c>
      <c r="I66" s="185">
        <f>IF(Volume!D66=0,0,Volume!F66/Volume!D66)</f>
        <v>0</v>
      </c>
      <c r="J66" s="176">
        <v>0</v>
      </c>
      <c r="K66" s="170">
        <f t="shared" si="1"/>
        <v>0</v>
      </c>
      <c r="L66" s="60"/>
      <c r="M66" s="6"/>
      <c r="N66" s="59"/>
      <c r="O66" s="3"/>
      <c r="P66" s="3"/>
      <c r="Q66" s="3"/>
      <c r="R66" s="3"/>
      <c r="S66" s="3"/>
      <c r="T66" s="3"/>
      <c r="U66" s="61"/>
      <c r="V66" s="3"/>
      <c r="W66" s="3"/>
      <c r="X66" s="3"/>
      <c r="Y66" s="3"/>
      <c r="Z66" s="3"/>
      <c r="AA66" s="2"/>
    </row>
    <row r="67" spans="1:27" s="7" customFormat="1" ht="15">
      <c r="A67" s="177" t="s">
        <v>233</v>
      </c>
      <c r="B67" s="188">
        <f>'Open Int.'!E67</f>
        <v>188000</v>
      </c>
      <c r="C67" s="189">
        <f>'Open Int.'!F67</f>
        <v>8000</v>
      </c>
      <c r="D67" s="190">
        <f>'Open Int.'!H67</f>
        <v>52000</v>
      </c>
      <c r="E67" s="329">
        <f>'Open Int.'!I67</f>
        <v>1000</v>
      </c>
      <c r="F67" s="191">
        <f>IF('Open Int.'!E67=0,0,'Open Int.'!H67/'Open Int.'!E67)</f>
        <v>0.2765957446808511</v>
      </c>
      <c r="G67" s="155">
        <v>0.2833333333333333</v>
      </c>
      <c r="H67" s="170">
        <f t="shared" si="0"/>
        <v>-0.023779724655819713</v>
      </c>
      <c r="I67" s="185">
        <f>IF(Volume!D67=0,0,Volume!F67/Volume!D67)</f>
        <v>0.047619047619047616</v>
      </c>
      <c r="J67" s="176">
        <v>0</v>
      </c>
      <c r="K67" s="170">
        <f t="shared" si="1"/>
        <v>0</v>
      </c>
      <c r="L67" s="60"/>
      <c r="M67" s="6"/>
      <c r="N67" s="59"/>
      <c r="O67" s="3"/>
      <c r="P67" s="3"/>
      <c r="Q67" s="3"/>
      <c r="R67" s="3"/>
      <c r="S67" s="3"/>
      <c r="T67" s="3"/>
      <c r="U67" s="61"/>
      <c r="V67" s="3"/>
      <c r="W67" s="3"/>
      <c r="X67" s="3"/>
      <c r="Y67" s="3"/>
      <c r="Z67" s="3"/>
      <c r="AA67" s="2"/>
    </row>
    <row r="68" spans="1:27" s="7" customFormat="1" ht="15">
      <c r="A68" s="177" t="s">
        <v>166</v>
      </c>
      <c r="B68" s="188">
        <f>'Open Int.'!E68</f>
        <v>295000</v>
      </c>
      <c r="C68" s="189">
        <f>'Open Int.'!F68</f>
        <v>2950</v>
      </c>
      <c r="D68" s="190">
        <f>'Open Int.'!H68</f>
        <v>76700</v>
      </c>
      <c r="E68" s="329">
        <f>'Open Int.'!I68</f>
        <v>0</v>
      </c>
      <c r="F68" s="191">
        <f>IF('Open Int.'!E68=0,0,'Open Int.'!H68/'Open Int.'!E68)</f>
        <v>0.26</v>
      </c>
      <c r="G68" s="155">
        <v>0.26262626262626265</v>
      </c>
      <c r="H68" s="170">
        <f t="shared" si="0"/>
        <v>-0.010000000000000063</v>
      </c>
      <c r="I68" s="185">
        <f>IF(Volume!D68=0,0,Volume!F68/Volume!D68)</f>
        <v>0</v>
      </c>
      <c r="J68" s="176">
        <v>0.3</v>
      </c>
      <c r="K68" s="170">
        <f t="shared" si="1"/>
        <v>-1</v>
      </c>
      <c r="L68" s="60"/>
      <c r="M68" s="6"/>
      <c r="N68" s="59"/>
      <c r="O68" s="3"/>
      <c r="P68" s="3"/>
      <c r="Q68" s="3"/>
      <c r="R68" s="3"/>
      <c r="S68" s="3"/>
      <c r="T68" s="3"/>
      <c r="U68" s="61"/>
      <c r="V68" s="3"/>
      <c r="W68" s="3"/>
      <c r="X68" s="3"/>
      <c r="Y68" s="3"/>
      <c r="Z68" s="3"/>
      <c r="AA68" s="2"/>
    </row>
    <row r="69" spans="1:27" s="7" customFormat="1" ht="15">
      <c r="A69" s="177" t="s">
        <v>222</v>
      </c>
      <c r="B69" s="188">
        <f>'Open Int.'!E69</f>
        <v>352</v>
      </c>
      <c r="C69" s="189">
        <f>'Open Int.'!F69</f>
        <v>0</v>
      </c>
      <c r="D69" s="190">
        <f>'Open Int.'!H69</f>
        <v>0</v>
      </c>
      <c r="E69" s="329">
        <f>'Open Int.'!I69</f>
        <v>0</v>
      </c>
      <c r="F69" s="191">
        <f>IF('Open Int.'!E69=0,0,'Open Int.'!H69/'Open Int.'!E69)</f>
        <v>0</v>
      </c>
      <c r="G69" s="155">
        <v>0</v>
      </c>
      <c r="H69" s="170">
        <f aca="true" t="shared" si="2" ref="H69:H132">IF(G69=0,0,(F69-G69)/G69)</f>
        <v>0</v>
      </c>
      <c r="I69" s="185">
        <f>IF(Volume!D69=0,0,Volume!F69/Volume!D69)</f>
        <v>0</v>
      </c>
      <c r="J69" s="176">
        <v>0</v>
      </c>
      <c r="K69" s="170">
        <f aca="true" t="shared" si="3" ref="K69:K132">IF(J69=0,0,(I69-J69)/J69)</f>
        <v>0</v>
      </c>
      <c r="L69" s="60"/>
      <c r="M69" s="6"/>
      <c r="N69" s="59"/>
      <c r="O69" s="3"/>
      <c r="P69" s="3"/>
      <c r="Q69" s="3"/>
      <c r="R69" s="3"/>
      <c r="S69" s="3"/>
      <c r="T69" s="3"/>
      <c r="U69" s="61"/>
      <c r="V69" s="3"/>
      <c r="W69" s="3"/>
      <c r="X69" s="3"/>
      <c r="Y69" s="3"/>
      <c r="Z69" s="3"/>
      <c r="AA69" s="2"/>
    </row>
    <row r="70" spans="1:27" s="7" customFormat="1" ht="15">
      <c r="A70" s="177" t="s">
        <v>288</v>
      </c>
      <c r="B70" s="188">
        <f>'Open Int.'!E70</f>
        <v>654000</v>
      </c>
      <c r="C70" s="189">
        <f>'Open Int.'!F70</f>
        <v>3000</v>
      </c>
      <c r="D70" s="190">
        <f>'Open Int.'!H70</f>
        <v>79500</v>
      </c>
      <c r="E70" s="329">
        <f>'Open Int.'!I70</f>
        <v>9000</v>
      </c>
      <c r="F70" s="191">
        <f>IF('Open Int.'!E70=0,0,'Open Int.'!H70/'Open Int.'!E70)</f>
        <v>0.12155963302752294</v>
      </c>
      <c r="G70" s="155">
        <v>0.10829493087557604</v>
      </c>
      <c r="H70" s="170">
        <f t="shared" si="2"/>
        <v>0.12248682412648841</v>
      </c>
      <c r="I70" s="185">
        <f>IF(Volume!D70=0,0,Volume!F70/Volume!D70)</f>
        <v>0.08450704225352113</v>
      </c>
      <c r="J70" s="176">
        <v>0.09375</v>
      </c>
      <c r="K70" s="170">
        <f t="shared" si="3"/>
        <v>-0.09859154929577467</v>
      </c>
      <c r="L70" s="60"/>
      <c r="M70" s="6"/>
      <c r="N70" s="59"/>
      <c r="O70" s="3"/>
      <c r="P70" s="3"/>
      <c r="Q70" s="3"/>
      <c r="R70" s="3"/>
      <c r="S70" s="3"/>
      <c r="T70" s="3"/>
      <c r="U70" s="61"/>
      <c r="V70" s="3"/>
      <c r="W70" s="3"/>
      <c r="X70" s="3"/>
      <c r="Y70" s="3"/>
      <c r="Z70" s="3"/>
      <c r="AA70" s="2"/>
    </row>
    <row r="71" spans="1:27" s="7" customFormat="1" ht="15">
      <c r="A71" s="177" t="s">
        <v>289</v>
      </c>
      <c r="B71" s="188">
        <f>'Open Int.'!E71</f>
        <v>64400</v>
      </c>
      <c r="C71" s="189">
        <f>'Open Int.'!F71</f>
        <v>0</v>
      </c>
      <c r="D71" s="190">
        <f>'Open Int.'!H71</f>
        <v>18200</v>
      </c>
      <c r="E71" s="329">
        <f>'Open Int.'!I71</f>
        <v>0</v>
      </c>
      <c r="F71" s="191">
        <f>IF('Open Int.'!E71=0,0,'Open Int.'!H71/'Open Int.'!E71)</f>
        <v>0.2826086956521739</v>
      </c>
      <c r="G71" s="155">
        <v>0.2826086956521739</v>
      </c>
      <c r="H71" s="170">
        <f t="shared" si="2"/>
        <v>0</v>
      </c>
      <c r="I71" s="185">
        <f>IF(Volume!D71=0,0,Volume!F71/Volume!D71)</f>
        <v>0</v>
      </c>
      <c r="J71" s="176">
        <v>0</v>
      </c>
      <c r="K71" s="170">
        <f t="shared" si="3"/>
        <v>0</v>
      </c>
      <c r="L71" s="60"/>
      <c r="M71" s="6"/>
      <c r="N71" s="59"/>
      <c r="O71" s="3"/>
      <c r="P71" s="3"/>
      <c r="Q71" s="3"/>
      <c r="R71" s="3"/>
      <c r="S71" s="3"/>
      <c r="T71" s="3"/>
      <c r="U71" s="61"/>
      <c r="V71" s="3"/>
      <c r="W71" s="3"/>
      <c r="X71" s="3"/>
      <c r="Y71" s="3"/>
      <c r="Z71" s="3"/>
      <c r="AA71" s="2"/>
    </row>
    <row r="72" spans="1:27" s="7" customFormat="1" ht="15">
      <c r="A72" s="177" t="s">
        <v>195</v>
      </c>
      <c r="B72" s="188">
        <f>'Open Int.'!E72</f>
        <v>2738336</v>
      </c>
      <c r="C72" s="189">
        <f>'Open Int.'!F72</f>
        <v>181456</v>
      </c>
      <c r="D72" s="190">
        <f>'Open Int.'!H72</f>
        <v>175270</v>
      </c>
      <c r="E72" s="329">
        <f>'Open Int.'!I72</f>
        <v>6186</v>
      </c>
      <c r="F72" s="191">
        <f>IF('Open Int.'!E72=0,0,'Open Int.'!H72/'Open Int.'!E72)</f>
        <v>0.06400602409638555</v>
      </c>
      <c r="G72" s="155">
        <v>0.06612903225806452</v>
      </c>
      <c r="H72" s="170">
        <f t="shared" si="2"/>
        <v>-0.032104025859535666</v>
      </c>
      <c r="I72" s="185">
        <f>IF(Volume!D72=0,0,Volume!F72/Volume!D72)</f>
        <v>0.06726457399103139</v>
      </c>
      <c r="J72" s="176">
        <v>0.06343283582089553</v>
      </c>
      <c r="K72" s="170">
        <f t="shared" si="3"/>
        <v>0.06040622527037716</v>
      </c>
      <c r="L72" s="60"/>
      <c r="M72" s="6"/>
      <c r="N72" s="59"/>
      <c r="O72" s="3"/>
      <c r="P72" s="3"/>
      <c r="Q72" s="3"/>
      <c r="R72" s="3"/>
      <c r="S72" s="3"/>
      <c r="T72" s="3"/>
      <c r="U72" s="61"/>
      <c r="V72" s="3"/>
      <c r="W72" s="3"/>
      <c r="X72" s="3"/>
      <c r="Y72" s="3"/>
      <c r="Z72" s="3"/>
      <c r="AA72" s="2"/>
    </row>
    <row r="73" spans="1:27" s="7" customFormat="1" ht="15">
      <c r="A73" s="177" t="s">
        <v>290</v>
      </c>
      <c r="B73" s="188">
        <f>'Open Int.'!E73</f>
        <v>639800</v>
      </c>
      <c r="C73" s="189">
        <f>'Open Int.'!F73</f>
        <v>7000</v>
      </c>
      <c r="D73" s="190">
        <f>'Open Int.'!H73</f>
        <v>63000</v>
      </c>
      <c r="E73" s="329">
        <f>'Open Int.'!I73</f>
        <v>0</v>
      </c>
      <c r="F73" s="191">
        <f>IF('Open Int.'!E73=0,0,'Open Int.'!H73/'Open Int.'!E73)</f>
        <v>0.09846827133479212</v>
      </c>
      <c r="G73" s="155">
        <v>0.09955752212389381</v>
      </c>
      <c r="H73" s="170">
        <f t="shared" si="2"/>
        <v>-0.010940919037199164</v>
      </c>
      <c r="I73" s="185">
        <f>IF(Volume!D73=0,0,Volume!F73/Volume!D73)</f>
        <v>0.2222222222222222</v>
      </c>
      <c r="J73" s="176">
        <v>0.11764705882352941</v>
      </c>
      <c r="K73" s="170">
        <f t="shared" si="3"/>
        <v>0.8888888888888888</v>
      </c>
      <c r="L73" s="60"/>
      <c r="M73" s="6"/>
      <c r="N73" s="59"/>
      <c r="O73" s="3"/>
      <c r="P73" s="3"/>
      <c r="Q73" s="3"/>
      <c r="R73" s="3"/>
      <c r="S73" s="3"/>
      <c r="T73" s="3"/>
      <c r="U73" s="61"/>
      <c r="V73" s="3"/>
      <c r="W73" s="3"/>
      <c r="X73" s="3"/>
      <c r="Y73" s="3"/>
      <c r="Z73" s="3"/>
      <c r="AA73" s="2"/>
    </row>
    <row r="74" spans="1:27" s="7" customFormat="1" ht="15">
      <c r="A74" s="177" t="s">
        <v>197</v>
      </c>
      <c r="B74" s="188">
        <f>'Open Int.'!E74</f>
        <v>16900</v>
      </c>
      <c r="C74" s="189">
        <f>'Open Int.'!F74</f>
        <v>0</v>
      </c>
      <c r="D74" s="190">
        <f>'Open Int.'!H74</f>
        <v>7800</v>
      </c>
      <c r="E74" s="329">
        <f>'Open Int.'!I74</f>
        <v>-650</v>
      </c>
      <c r="F74" s="191">
        <f>IF('Open Int.'!E74=0,0,'Open Int.'!H74/'Open Int.'!E74)</f>
        <v>0.46153846153846156</v>
      </c>
      <c r="G74" s="155">
        <v>0.5</v>
      </c>
      <c r="H74" s="170">
        <f t="shared" si="2"/>
        <v>-0.07692307692307687</v>
      </c>
      <c r="I74" s="185">
        <f>IF(Volume!D74=0,0,Volume!F74/Volume!D74)</f>
        <v>0</v>
      </c>
      <c r="J74" s="176">
        <v>0</v>
      </c>
      <c r="K74" s="170">
        <f t="shared" si="3"/>
        <v>0</v>
      </c>
      <c r="L74" s="60"/>
      <c r="M74" s="6"/>
      <c r="N74" s="59"/>
      <c r="O74" s="3"/>
      <c r="P74" s="3"/>
      <c r="Q74" s="3"/>
      <c r="R74" s="3"/>
      <c r="S74" s="3"/>
      <c r="T74" s="3"/>
      <c r="U74" s="61"/>
      <c r="V74" s="3"/>
      <c r="W74" s="3"/>
      <c r="X74" s="3"/>
      <c r="Y74" s="3"/>
      <c r="Z74" s="3"/>
      <c r="AA74" s="2"/>
    </row>
    <row r="75" spans="1:27" s="7" customFormat="1" ht="15">
      <c r="A75" s="177" t="s">
        <v>4</v>
      </c>
      <c r="B75" s="188">
        <f>'Open Int.'!E75</f>
        <v>0</v>
      </c>
      <c r="C75" s="189">
        <f>'Open Int.'!F75</f>
        <v>0</v>
      </c>
      <c r="D75" s="190">
        <f>'Open Int.'!H75</f>
        <v>0</v>
      </c>
      <c r="E75" s="329">
        <f>'Open Int.'!I75</f>
        <v>0</v>
      </c>
      <c r="F75" s="191">
        <f>IF('Open Int.'!E75=0,0,'Open Int.'!H75/'Open Int.'!E75)</f>
        <v>0</v>
      </c>
      <c r="G75" s="155">
        <v>0</v>
      </c>
      <c r="H75" s="170">
        <f t="shared" si="2"/>
        <v>0</v>
      </c>
      <c r="I75" s="185">
        <f>IF(Volume!D75=0,0,Volume!F75/Volume!D75)</f>
        <v>0</v>
      </c>
      <c r="J75" s="176">
        <v>0</v>
      </c>
      <c r="K75" s="170">
        <f t="shared" si="3"/>
        <v>0</v>
      </c>
      <c r="L75" s="60"/>
      <c r="M75" s="6"/>
      <c r="N75" s="59"/>
      <c r="O75" s="3"/>
      <c r="P75" s="3"/>
      <c r="Q75" s="3"/>
      <c r="R75" s="3"/>
      <c r="S75" s="3"/>
      <c r="T75" s="3"/>
      <c r="U75" s="61"/>
      <c r="V75" s="3"/>
      <c r="W75" s="3"/>
      <c r="X75" s="3"/>
      <c r="Y75" s="3"/>
      <c r="Z75" s="3"/>
      <c r="AA75" s="2"/>
    </row>
    <row r="76" spans="1:27" s="7" customFormat="1" ht="15">
      <c r="A76" s="177" t="s">
        <v>79</v>
      </c>
      <c r="B76" s="188">
        <f>'Open Int.'!E76</f>
        <v>3400</v>
      </c>
      <c r="C76" s="189">
        <f>'Open Int.'!F76</f>
        <v>0</v>
      </c>
      <c r="D76" s="190">
        <f>'Open Int.'!H76</f>
        <v>0</v>
      </c>
      <c r="E76" s="329">
        <f>'Open Int.'!I76</f>
        <v>0</v>
      </c>
      <c r="F76" s="191">
        <f>IF('Open Int.'!E76=0,0,'Open Int.'!H76/'Open Int.'!E76)</f>
        <v>0</v>
      </c>
      <c r="G76" s="155">
        <v>0</v>
      </c>
      <c r="H76" s="170">
        <f t="shared" si="2"/>
        <v>0</v>
      </c>
      <c r="I76" s="185">
        <f>IF(Volume!D76=0,0,Volume!F76/Volume!D76)</f>
        <v>0</v>
      </c>
      <c r="J76" s="176">
        <v>0</v>
      </c>
      <c r="K76" s="170">
        <f t="shared" si="3"/>
        <v>0</v>
      </c>
      <c r="L76" s="60"/>
      <c r="M76" s="6"/>
      <c r="N76" s="59"/>
      <c r="O76" s="3"/>
      <c r="P76" s="3"/>
      <c r="Q76" s="3"/>
      <c r="R76" s="3"/>
      <c r="S76" s="3"/>
      <c r="T76" s="3"/>
      <c r="U76" s="61"/>
      <c r="V76" s="3"/>
      <c r="W76" s="3"/>
      <c r="X76" s="3"/>
      <c r="Y76" s="3"/>
      <c r="Z76" s="3"/>
      <c r="AA76" s="2"/>
    </row>
    <row r="77" spans="1:27" s="7" customFormat="1" ht="15">
      <c r="A77" s="177" t="s">
        <v>196</v>
      </c>
      <c r="B77" s="188">
        <f>'Open Int.'!E77</f>
        <v>6400</v>
      </c>
      <c r="C77" s="189">
        <f>'Open Int.'!F77</f>
        <v>0</v>
      </c>
      <c r="D77" s="190">
        <f>'Open Int.'!H77</f>
        <v>0</v>
      </c>
      <c r="E77" s="329">
        <f>'Open Int.'!I77</f>
        <v>0</v>
      </c>
      <c r="F77" s="191">
        <f>IF('Open Int.'!E77=0,0,'Open Int.'!H77/'Open Int.'!E77)</f>
        <v>0</v>
      </c>
      <c r="G77" s="155">
        <v>0</v>
      </c>
      <c r="H77" s="170">
        <f t="shared" si="2"/>
        <v>0</v>
      </c>
      <c r="I77" s="185">
        <f>IF(Volume!D77=0,0,Volume!F77/Volume!D77)</f>
        <v>0</v>
      </c>
      <c r="J77" s="176">
        <v>0</v>
      </c>
      <c r="K77" s="170">
        <f t="shared" si="3"/>
        <v>0</v>
      </c>
      <c r="L77" s="60"/>
      <c r="M77" s="6"/>
      <c r="N77" s="59"/>
      <c r="O77" s="3"/>
      <c r="P77" s="3"/>
      <c r="Q77" s="3"/>
      <c r="R77" s="3"/>
      <c r="S77" s="3"/>
      <c r="T77" s="3"/>
      <c r="U77" s="61"/>
      <c r="V77" s="3"/>
      <c r="W77" s="3"/>
      <c r="X77" s="3"/>
      <c r="Y77" s="3"/>
      <c r="Z77" s="3"/>
      <c r="AA77" s="2"/>
    </row>
    <row r="78" spans="1:27" s="7" customFormat="1" ht="15">
      <c r="A78" s="177" t="s">
        <v>5</v>
      </c>
      <c r="B78" s="188">
        <f>'Open Int.'!E78</f>
        <v>3274535</v>
      </c>
      <c r="C78" s="189">
        <f>'Open Int.'!F78</f>
        <v>90915</v>
      </c>
      <c r="D78" s="190">
        <f>'Open Int.'!H78</f>
        <v>457765</v>
      </c>
      <c r="E78" s="329">
        <f>'Open Int.'!I78</f>
        <v>9570</v>
      </c>
      <c r="F78" s="191">
        <f>IF('Open Int.'!E78=0,0,'Open Int.'!H78/'Open Int.'!E78)</f>
        <v>0.13979542133463224</v>
      </c>
      <c r="G78" s="155">
        <v>0.1407815631262525</v>
      </c>
      <c r="H78" s="170">
        <f t="shared" si="2"/>
        <v>-0.007004765181758183</v>
      </c>
      <c r="I78" s="185">
        <f>IF(Volume!D78=0,0,Volume!F78/Volume!D78)</f>
        <v>0.031496062992125984</v>
      </c>
      <c r="J78" s="176">
        <v>0.1039426523297491</v>
      </c>
      <c r="K78" s="170">
        <f t="shared" si="3"/>
        <v>-0.6969861525929948</v>
      </c>
      <c r="L78" s="60"/>
      <c r="M78" s="6"/>
      <c r="N78" s="59"/>
      <c r="O78" s="3"/>
      <c r="P78" s="3"/>
      <c r="Q78" s="3"/>
      <c r="R78" s="3"/>
      <c r="S78" s="3"/>
      <c r="T78" s="3"/>
      <c r="U78" s="61"/>
      <c r="V78" s="3"/>
      <c r="W78" s="3"/>
      <c r="X78" s="3"/>
      <c r="Y78" s="3"/>
      <c r="Z78" s="3"/>
      <c r="AA78" s="2"/>
    </row>
    <row r="79" spans="1:27" s="7" customFormat="1" ht="15">
      <c r="A79" s="177" t="s">
        <v>198</v>
      </c>
      <c r="B79" s="188">
        <f>'Open Int.'!E79</f>
        <v>2366000</v>
      </c>
      <c r="C79" s="189">
        <f>'Open Int.'!F79</f>
        <v>5000</v>
      </c>
      <c r="D79" s="190">
        <f>'Open Int.'!H79</f>
        <v>330000</v>
      </c>
      <c r="E79" s="329">
        <f>'Open Int.'!I79</f>
        <v>0</v>
      </c>
      <c r="F79" s="191">
        <f>IF('Open Int.'!E79=0,0,'Open Int.'!H79/'Open Int.'!E79)</f>
        <v>0.13947590870667795</v>
      </c>
      <c r="G79" s="155">
        <v>0.1397712833545108</v>
      </c>
      <c r="H79" s="170">
        <f t="shared" si="2"/>
        <v>-0.0021132713440405373</v>
      </c>
      <c r="I79" s="185">
        <f>IF(Volume!D79=0,0,Volume!F79/Volume!D79)</f>
        <v>0.11495673671199011</v>
      </c>
      <c r="J79" s="176">
        <v>0.11196319018404909</v>
      </c>
      <c r="K79" s="170">
        <f t="shared" si="3"/>
        <v>0.026736881318048595</v>
      </c>
      <c r="L79" s="60"/>
      <c r="M79" s="6"/>
      <c r="N79" s="59"/>
      <c r="O79" s="3"/>
      <c r="P79" s="3"/>
      <c r="Q79" s="3"/>
      <c r="R79" s="3"/>
      <c r="S79" s="3"/>
      <c r="T79" s="3"/>
      <c r="U79" s="61"/>
      <c r="V79" s="3"/>
      <c r="W79" s="3"/>
      <c r="X79" s="3"/>
      <c r="Y79" s="3"/>
      <c r="Z79" s="3"/>
      <c r="AA79" s="2"/>
    </row>
    <row r="80" spans="1:27" s="7" customFormat="1" ht="15">
      <c r="A80" s="177" t="s">
        <v>199</v>
      </c>
      <c r="B80" s="188">
        <f>'Open Int.'!E80</f>
        <v>445900</v>
      </c>
      <c r="C80" s="189">
        <f>'Open Int.'!F80</f>
        <v>9100</v>
      </c>
      <c r="D80" s="190">
        <f>'Open Int.'!H80</f>
        <v>93600</v>
      </c>
      <c r="E80" s="329">
        <f>'Open Int.'!I80</f>
        <v>-3900</v>
      </c>
      <c r="F80" s="191">
        <f>IF('Open Int.'!E80=0,0,'Open Int.'!H80/'Open Int.'!E80)</f>
        <v>0.2099125364431487</v>
      </c>
      <c r="G80" s="155">
        <v>0.22321428571428573</v>
      </c>
      <c r="H80" s="170">
        <f t="shared" si="2"/>
        <v>-0.0595918367346939</v>
      </c>
      <c r="I80" s="185">
        <f>IF(Volume!D80=0,0,Volume!F80/Volume!D80)</f>
        <v>0.05263157894736842</v>
      </c>
      <c r="J80" s="176">
        <v>0.13333333333333333</v>
      </c>
      <c r="K80" s="170">
        <f t="shared" si="3"/>
        <v>-0.6052631578947368</v>
      </c>
      <c r="L80" s="60"/>
      <c r="M80" s="6"/>
      <c r="N80" s="59"/>
      <c r="O80" s="3"/>
      <c r="P80" s="3"/>
      <c r="Q80" s="3"/>
      <c r="R80" s="3"/>
      <c r="S80" s="3"/>
      <c r="T80" s="3"/>
      <c r="U80" s="61"/>
      <c r="V80" s="3"/>
      <c r="W80" s="3"/>
      <c r="X80" s="3"/>
      <c r="Y80" s="3"/>
      <c r="Z80" s="3"/>
      <c r="AA80" s="2"/>
    </row>
    <row r="81" spans="1:27" s="7" customFormat="1" ht="15">
      <c r="A81" s="193" t="s">
        <v>401</v>
      </c>
      <c r="B81" s="188">
        <f>'Open Int.'!E81</f>
        <v>0</v>
      </c>
      <c r="C81" s="189">
        <f>'Open Int.'!F81</f>
        <v>0</v>
      </c>
      <c r="D81" s="190">
        <f>'Open Int.'!H81</f>
        <v>0</v>
      </c>
      <c r="E81" s="329">
        <f>'Open Int.'!I81</f>
        <v>0</v>
      </c>
      <c r="F81" s="191">
        <f>IF('Open Int.'!E81=0,0,'Open Int.'!H81/'Open Int.'!E81)</f>
        <v>0</v>
      </c>
      <c r="G81" s="155">
        <v>0</v>
      </c>
      <c r="H81" s="170">
        <f t="shared" si="2"/>
        <v>0</v>
      </c>
      <c r="I81" s="185">
        <f>IF(Volume!D81=0,0,Volume!F81/Volume!D81)</f>
        <v>0</v>
      </c>
      <c r="J81" s="176">
        <v>0</v>
      </c>
      <c r="K81" s="170">
        <f t="shared" si="3"/>
        <v>0</v>
      </c>
      <c r="L81" s="60"/>
      <c r="M81" s="6"/>
      <c r="N81" s="59"/>
      <c r="O81" s="3"/>
      <c r="P81" s="3"/>
      <c r="Q81" s="3"/>
      <c r="R81" s="3"/>
      <c r="S81" s="3"/>
      <c r="T81" s="3"/>
      <c r="U81" s="61"/>
      <c r="V81" s="3"/>
      <c r="W81" s="3"/>
      <c r="X81" s="3"/>
      <c r="Y81" s="3"/>
      <c r="Z81" s="3"/>
      <c r="AA81" s="2"/>
    </row>
    <row r="82" spans="1:27" s="7" customFormat="1" ht="15">
      <c r="A82" s="177" t="s">
        <v>422</v>
      </c>
      <c r="B82" s="188">
        <f>'Open Int.'!E82</f>
        <v>783750</v>
      </c>
      <c r="C82" s="189">
        <f>'Open Int.'!F82</f>
        <v>30000</v>
      </c>
      <c r="D82" s="190">
        <f>'Open Int.'!H82</f>
        <v>78750</v>
      </c>
      <c r="E82" s="329">
        <f>'Open Int.'!I82</f>
        <v>0</v>
      </c>
      <c r="F82" s="191">
        <f>IF('Open Int.'!E82=0,0,'Open Int.'!H82/'Open Int.'!E82)</f>
        <v>0.10047846889952153</v>
      </c>
      <c r="G82" s="155">
        <v>0.1044776119402985</v>
      </c>
      <c r="H82" s="170">
        <f t="shared" si="2"/>
        <v>-0.03827751196172248</v>
      </c>
      <c r="I82" s="185">
        <f>IF(Volume!D82=0,0,Volume!F82/Volume!D82)</f>
        <v>0.02857142857142857</v>
      </c>
      <c r="J82" s="176">
        <v>0</v>
      </c>
      <c r="K82" s="170">
        <f t="shared" si="3"/>
        <v>0</v>
      </c>
      <c r="L82" s="60"/>
      <c r="M82" s="6"/>
      <c r="N82" s="59"/>
      <c r="O82" s="3"/>
      <c r="P82" s="3"/>
      <c r="Q82" s="3"/>
      <c r="R82" s="3"/>
      <c r="S82" s="3"/>
      <c r="T82" s="3"/>
      <c r="U82" s="61"/>
      <c r="V82" s="3"/>
      <c r="W82" s="3"/>
      <c r="X82" s="3"/>
      <c r="Y82" s="3"/>
      <c r="Z82" s="3"/>
      <c r="AA82" s="2"/>
    </row>
    <row r="83" spans="1:27" s="7" customFormat="1" ht="15">
      <c r="A83" s="177" t="s">
        <v>43</v>
      </c>
      <c r="B83" s="188">
        <f>'Open Int.'!E83</f>
        <v>300</v>
      </c>
      <c r="C83" s="189">
        <f>'Open Int.'!F83</f>
        <v>0</v>
      </c>
      <c r="D83" s="190">
        <f>'Open Int.'!H83</f>
        <v>0</v>
      </c>
      <c r="E83" s="329">
        <f>'Open Int.'!I83</f>
        <v>0</v>
      </c>
      <c r="F83" s="191">
        <f>IF('Open Int.'!E83=0,0,'Open Int.'!H83/'Open Int.'!E83)</f>
        <v>0</v>
      </c>
      <c r="G83" s="155">
        <v>0</v>
      </c>
      <c r="H83" s="170">
        <f t="shared" si="2"/>
        <v>0</v>
      </c>
      <c r="I83" s="185">
        <f>IF(Volume!D83=0,0,Volume!F83/Volume!D83)</f>
        <v>0</v>
      </c>
      <c r="J83" s="176">
        <v>0</v>
      </c>
      <c r="K83" s="170">
        <f t="shared" si="3"/>
        <v>0</v>
      </c>
      <c r="L83" s="60"/>
      <c r="M83" s="6"/>
      <c r="N83" s="59"/>
      <c r="O83" s="3"/>
      <c r="P83" s="3"/>
      <c r="Q83" s="3"/>
      <c r="R83" s="3"/>
      <c r="S83" s="3"/>
      <c r="T83" s="3"/>
      <c r="U83" s="61"/>
      <c r="V83" s="3"/>
      <c r="W83" s="3"/>
      <c r="X83" s="3"/>
      <c r="Y83" s="3"/>
      <c r="Z83" s="3"/>
      <c r="AA83" s="2"/>
    </row>
    <row r="84" spans="1:27" s="7" customFormat="1" ht="15">
      <c r="A84" s="177" t="s">
        <v>200</v>
      </c>
      <c r="B84" s="188">
        <f>'Open Int.'!E84</f>
        <v>857850</v>
      </c>
      <c r="C84" s="189">
        <f>'Open Int.'!F84</f>
        <v>28350</v>
      </c>
      <c r="D84" s="190">
        <f>'Open Int.'!H84</f>
        <v>264250</v>
      </c>
      <c r="E84" s="329">
        <f>'Open Int.'!I84</f>
        <v>10500</v>
      </c>
      <c r="F84" s="191">
        <f>IF('Open Int.'!E84=0,0,'Open Int.'!H84/'Open Int.'!E84)</f>
        <v>0.3080375356997144</v>
      </c>
      <c r="G84" s="155">
        <v>0.3059071729957806</v>
      </c>
      <c r="H84" s="170">
        <f t="shared" si="2"/>
        <v>0.0069640822183768695</v>
      </c>
      <c r="I84" s="185">
        <f>IF(Volume!D84=0,0,Volume!F84/Volume!D84)</f>
        <v>0.7142857142857143</v>
      </c>
      <c r="J84" s="176">
        <v>0.7165775401069518</v>
      </c>
      <c r="K84" s="170">
        <f t="shared" si="3"/>
        <v>-0.003198294243070309</v>
      </c>
      <c r="L84" s="60"/>
      <c r="M84" s="6"/>
      <c r="N84" s="59"/>
      <c r="O84" s="3"/>
      <c r="P84" s="3"/>
      <c r="Q84" s="3"/>
      <c r="R84" s="3"/>
      <c r="S84" s="3"/>
      <c r="T84" s="3"/>
      <c r="U84" s="61"/>
      <c r="V84" s="3"/>
      <c r="W84" s="3"/>
      <c r="X84" s="3"/>
      <c r="Y84" s="3"/>
      <c r="Z84" s="3"/>
      <c r="AA84" s="2"/>
    </row>
    <row r="85" spans="1:27" s="7" customFormat="1" ht="15">
      <c r="A85" s="177" t="s">
        <v>141</v>
      </c>
      <c r="B85" s="188">
        <f>'Open Int.'!E85</f>
        <v>9705600</v>
      </c>
      <c r="C85" s="189">
        <f>'Open Int.'!F85</f>
        <v>796800</v>
      </c>
      <c r="D85" s="190">
        <f>'Open Int.'!H85</f>
        <v>2882400</v>
      </c>
      <c r="E85" s="329">
        <f>'Open Int.'!I85</f>
        <v>-86400</v>
      </c>
      <c r="F85" s="191">
        <f>IF('Open Int.'!E85=0,0,'Open Int.'!H85/'Open Int.'!E85)</f>
        <v>0.2969831849653808</v>
      </c>
      <c r="G85" s="155">
        <v>0.3332435344827586</v>
      </c>
      <c r="H85" s="170">
        <f t="shared" si="2"/>
        <v>-0.1088103616883642</v>
      </c>
      <c r="I85" s="185">
        <f>IF(Volume!D85=0,0,Volume!F85/Volume!D85)</f>
        <v>0.2780358327803583</v>
      </c>
      <c r="J85" s="176">
        <v>0.24953617810760667</v>
      </c>
      <c r="K85" s="170">
        <f t="shared" si="3"/>
        <v>0.11421051203429843</v>
      </c>
      <c r="L85" s="60"/>
      <c r="M85" s="6"/>
      <c r="N85" s="59"/>
      <c r="O85" s="3"/>
      <c r="P85" s="3"/>
      <c r="Q85" s="3"/>
      <c r="R85" s="3"/>
      <c r="S85" s="3"/>
      <c r="T85" s="3"/>
      <c r="U85" s="61"/>
      <c r="V85" s="3"/>
      <c r="W85" s="3"/>
      <c r="X85" s="3"/>
      <c r="Y85" s="3"/>
      <c r="Z85" s="3"/>
      <c r="AA85" s="2"/>
    </row>
    <row r="86" spans="1:27" s="7" customFormat="1" ht="15">
      <c r="A86" s="177" t="s">
        <v>398</v>
      </c>
      <c r="B86" s="188">
        <f>'Open Int.'!E86</f>
        <v>8937000</v>
      </c>
      <c r="C86" s="189">
        <f>'Open Int.'!F86</f>
        <v>-302400</v>
      </c>
      <c r="D86" s="190">
        <f>'Open Int.'!H86</f>
        <v>864000</v>
      </c>
      <c r="E86" s="329">
        <f>'Open Int.'!I86</f>
        <v>72900</v>
      </c>
      <c r="F86" s="191">
        <f>IF('Open Int.'!E86=0,0,'Open Int.'!H86/'Open Int.'!E86)</f>
        <v>0.09667673716012085</v>
      </c>
      <c r="G86" s="155">
        <v>0.08562244301578024</v>
      </c>
      <c r="H86" s="170">
        <f t="shared" si="2"/>
        <v>0.12910510089397112</v>
      </c>
      <c r="I86" s="185">
        <f>IF(Volume!D86=0,0,Volume!F86/Volume!D86)</f>
        <v>0.07632556568726781</v>
      </c>
      <c r="J86" s="176">
        <v>0.052956010086859066</v>
      </c>
      <c r="K86" s="170">
        <f t="shared" si="3"/>
        <v>0.4413012906765016</v>
      </c>
      <c r="L86" s="60"/>
      <c r="M86" s="6"/>
      <c r="N86" s="59"/>
      <c r="O86" s="3"/>
      <c r="P86" s="3"/>
      <c r="Q86" s="3"/>
      <c r="R86" s="3"/>
      <c r="S86" s="3"/>
      <c r="T86" s="3"/>
      <c r="U86" s="61"/>
      <c r="V86" s="3"/>
      <c r="W86" s="3"/>
      <c r="X86" s="3"/>
      <c r="Y86" s="3"/>
      <c r="Z86" s="3"/>
      <c r="AA86" s="2"/>
    </row>
    <row r="87" spans="1:27" s="7" customFormat="1" ht="15">
      <c r="A87" s="177" t="s">
        <v>184</v>
      </c>
      <c r="B87" s="188">
        <f>'Open Int.'!E87</f>
        <v>3994300</v>
      </c>
      <c r="C87" s="189">
        <f>'Open Int.'!F87</f>
        <v>-79650</v>
      </c>
      <c r="D87" s="190">
        <f>'Open Int.'!H87</f>
        <v>1407150</v>
      </c>
      <c r="E87" s="329">
        <f>'Open Int.'!I87</f>
        <v>-67850</v>
      </c>
      <c r="F87" s="191">
        <f>IF('Open Int.'!E87=0,0,'Open Int.'!H87/'Open Int.'!E87)</f>
        <v>0.3522895125553914</v>
      </c>
      <c r="G87" s="155">
        <v>0.3620564808110065</v>
      </c>
      <c r="H87" s="170">
        <f t="shared" si="2"/>
        <v>-0.02697636632200883</v>
      </c>
      <c r="I87" s="185">
        <f>IF(Volume!D87=0,0,Volume!F87/Volume!D87)</f>
        <v>0.5357142857142857</v>
      </c>
      <c r="J87" s="176">
        <v>0.21559633027522937</v>
      </c>
      <c r="K87" s="170">
        <f t="shared" si="3"/>
        <v>1.4848024316109418</v>
      </c>
      <c r="L87" s="60"/>
      <c r="M87" s="6"/>
      <c r="N87" s="59"/>
      <c r="O87" s="3"/>
      <c r="P87" s="3"/>
      <c r="Q87" s="3"/>
      <c r="R87" s="3"/>
      <c r="S87" s="3"/>
      <c r="T87" s="3"/>
      <c r="U87" s="61"/>
      <c r="V87" s="3"/>
      <c r="W87" s="3"/>
      <c r="X87" s="3"/>
      <c r="Y87" s="3"/>
      <c r="Z87" s="3"/>
      <c r="AA87" s="2"/>
    </row>
    <row r="88" spans="1:27" s="7" customFormat="1" ht="15">
      <c r="A88" s="177" t="s">
        <v>175</v>
      </c>
      <c r="B88" s="188">
        <f>'Open Int.'!E88</f>
        <v>20191500</v>
      </c>
      <c r="C88" s="189">
        <f>'Open Int.'!F88</f>
        <v>-567000</v>
      </c>
      <c r="D88" s="190">
        <f>'Open Int.'!H88</f>
        <v>9694125</v>
      </c>
      <c r="E88" s="329">
        <f>'Open Int.'!I88</f>
        <v>-189000</v>
      </c>
      <c r="F88" s="191">
        <f>IF('Open Int.'!E88=0,0,'Open Int.'!H88/'Open Int.'!E88)</f>
        <v>0.4801092043681747</v>
      </c>
      <c r="G88" s="155">
        <v>0.4761001517450683</v>
      </c>
      <c r="H88" s="170">
        <f t="shared" si="2"/>
        <v>0.008420607740644227</v>
      </c>
      <c r="I88" s="185">
        <f>IF(Volume!D88=0,0,Volume!F88/Volume!D88)</f>
        <v>0.3238095238095238</v>
      </c>
      <c r="J88" s="176">
        <v>0.39416058394160586</v>
      </c>
      <c r="K88" s="170">
        <f t="shared" si="3"/>
        <v>-0.17848324514991182</v>
      </c>
      <c r="L88" s="60"/>
      <c r="M88" s="6"/>
      <c r="N88" s="59"/>
      <c r="O88" s="3"/>
      <c r="P88" s="3"/>
      <c r="Q88" s="3"/>
      <c r="R88" s="3"/>
      <c r="S88" s="3"/>
      <c r="T88" s="3"/>
      <c r="U88" s="61"/>
      <c r="V88" s="3"/>
      <c r="W88" s="3"/>
      <c r="X88" s="3"/>
      <c r="Y88" s="3"/>
      <c r="Z88" s="3"/>
      <c r="AA88" s="2"/>
    </row>
    <row r="89" spans="1:27" s="7" customFormat="1" ht="15">
      <c r="A89" s="177" t="s">
        <v>142</v>
      </c>
      <c r="B89" s="188">
        <f>'Open Int.'!E89</f>
        <v>250250</v>
      </c>
      <c r="C89" s="189">
        <f>'Open Int.'!F89</f>
        <v>3500</v>
      </c>
      <c r="D89" s="190">
        <f>'Open Int.'!H89</f>
        <v>1750</v>
      </c>
      <c r="E89" s="329">
        <f>'Open Int.'!I89</f>
        <v>0</v>
      </c>
      <c r="F89" s="191">
        <f>IF('Open Int.'!E89=0,0,'Open Int.'!H89/'Open Int.'!E89)</f>
        <v>0.006993006993006993</v>
      </c>
      <c r="G89" s="155">
        <v>0.0070921985815602835</v>
      </c>
      <c r="H89" s="170">
        <f t="shared" si="2"/>
        <v>-0.013986013986013963</v>
      </c>
      <c r="I89" s="185">
        <f>IF(Volume!D89=0,0,Volume!F89/Volume!D89)</f>
        <v>0</v>
      </c>
      <c r="J89" s="176">
        <v>0.015384615384615385</v>
      </c>
      <c r="K89" s="170">
        <f t="shared" si="3"/>
        <v>-1</v>
      </c>
      <c r="L89" s="60"/>
      <c r="M89" s="6"/>
      <c r="N89" s="59"/>
      <c r="O89" s="3"/>
      <c r="P89" s="3"/>
      <c r="Q89" s="3"/>
      <c r="R89" s="3"/>
      <c r="S89" s="3"/>
      <c r="T89" s="3"/>
      <c r="U89" s="61"/>
      <c r="V89" s="3"/>
      <c r="W89" s="3"/>
      <c r="X89" s="3"/>
      <c r="Y89" s="3"/>
      <c r="Z89" s="3"/>
      <c r="AA89" s="2"/>
    </row>
    <row r="90" spans="1:27" s="7" customFormat="1" ht="15">
      <c r="A90" s="177" t="s">
        <v>176</v>
      </c>
      <c r="B90" s="188">
        <f>'Open Int.'!E90</f>
        <v>1552950</v>
      </c>
      <c r="C90" s="189">
        <f>'Open Int.'!F90</f>
        <v>27550</v>
      </c>
      <c r="D90" s="190">
        <f>'Open Int.'!H90</f>
        <v>303050</v>
      </c>
      <c r="E90" s="329">
        <f>'Open Int.'!I90</f>
        <v>10150</v>
      </c>
      <c r="F90" s="191">
        <f>IF('Open Int.'!E90=0,0,'Open Int.'!H90/'Open Int.'!E90)</f>
        <v>0.19514472455648926</v>
      </c>
      <c r="G90" s="155">
        <v>0.1920152091254753</v>
      </c>
      <c r="H90" s="170">
        <f t="shared" si="2"/>
        <v>0.016298268482310398</v>
      </c>
      <c r="I90" s="185">
        <f>IF(Volume!D90=0,0,Volume!F90/Volume!D90)</f>
        <v>0.17391304347826086</v>
      </c>
      <c r="J90" s="176">
        <v>0.14285714285714285</v>
      </c>
      <c r="K90" s="170">
        <f t="shared" si="3"/>
        <v>0.2173913043478261</v>
      </c>
      <c r="L90" s="60"/>
      <c r="M90" s="6"/>
      <c r="N90" s="59"/>
      <c r="O90" s="3"/>
      <c r="P90" s="3"/>
      <c r="Q90" s="3"/>
      <c r="R90" s="3"/>
      <c r="S90" s="3"/>
      <c r="T90" s="3"/>
      <c r="U90" s="61"/>
      <c r="V90" s="3"/>
      <c r="W90" s="3"/>
      <c r="X90" s="3"/>
      <c r="Y90" s="3"/>
      <c r="Z90" s="3"/>
      <c r="AA90" s="2"/>
    </row>
    <row r="91" spans="1:27" s="7" customFormat="1" ht="15">
      <c r="A91" s="177" t="s">
        <v>423</v>
      </c>
      <c r="B91" s="188">
        <f>'Open Int.'!E91</f>
        <v>0</v>
      </c>
      <c r="C91" s="189">
        <f>'Open Int.'!F91</f>
        <v>0</v>
      </c>
      <c r="D91" s="190">
        <f>'Open Int.'!H91</f>
        <v>500</v>
      </c>
      <c r="E91" s="329">
        <f>'Open Int.'!I91</f>
        <v>500</v>
      </c>
      <c r="F91" s="191">
        <f>IF('Open Int.'!E91=0,0,'Open Int.'!H91/'Open Int.'!E91)</f>
        <v>0</v>
      </c>
      <c r="G91" s="155">
        <v>0</v>
      </c>
      <c r="H91" s="170">
        <f t="shared" si="2"/>
        <v>0</v>
      </c>
      <c r="I91" s="185">
        <f>IF(Volume!D91=0,0,Volume!F91/Volume!D91)</f>
        <v>0</v>
      </c>
      <c r="J91" s="176">
        <v>0</v>
      </c>
      <c r="K91" s="170">
        <f t="shared" si="3"/>
        <v>0</v>
      </c>
      <c r="L91" s="60"/>
      <c r="M91" s="6"/>
      <c r="N91" s="59"/>
      <c r="O91" s="3"/>
      <c r="P91" s="3"/>
      <c r="Q91" s="3"/>
      <c r="R91" s="3"/>
      <c r="S91" s="3"/>
      <c r="T91" s="3"/>
      <c r="U91" s="61"/>
      <c r="V91" s="3"/>
      <c r="W91" s="3"/>
      <c r="X91" s="3"/>
      <c r="Y91" s="3"/>
      <c r="Z91" s="3"/>
      <c r="AA91" s="2"/>
    </row>
    <row r="92" spans="1:27" s="7" customFormat="1" ht="15">
      <c r="A92" s="177" t="s">
        <v>397</v>
      </c>
      <c r="B92" s="188">
        <f>'Open Int.'!E92</f>
        <v>11000</v>
      </c>
      <c r="C92" s="189">
        <f>'Open Int.'!F92</f>
        <v>0</v>
      </c>
      <c r="D92" s="190">
        <f>'Open Int.'!H92</f>
        <v>0</v>
      </c>
      <c r="E92" s="329">
        <f>'Open Int.'!I92</f>
        <v>0</v>
      </c>
      <c r="F92" s="191">
        <f>IF('Open Int.'!E92=0,0,'Open Int.'!H92/'Open Int.'!E92)</f>
        <v>0</v>
      </c>
      <c r="G92" s="155">
        <v>0</v>
      </c>
      <c r="H92" s="170">
        <f t="shared" si="2"/>
        <v>0</v>
      </c>
      <c r="I92" s="185">
        <f>IF(Volume!D92=0,0,Volume!F92/Volume!D92)</f>
        <v>0</v>
      </c>
      <c r="J92" s="176">
        <v>0</v>
      </c>
      <c r="K92" s="170">
        <f t="shared" si="3"/>
        <v>0</v>
      </c>
      <c r="L92" s="60"/>
      <c r="M92" s="6"/>
      <c r="N92" s="59"/>
      <c r="O92" s="3"/>
      <c r="P92" s="3"/>
      <c r="Q92" s="3"/>
      <c r="R92" s="3"/>
      <c r="S92" s="3"/>
      <c r="T92" s="3"/>
      <c r="U92" s="61"/>
      <c r="V92" s="3"/>
      <c r="W92" s="3"/>
      <c r="X92" s="3"/>
      <c r="Y92" s="3"/>
      <c r="Z92" s="3"/>
      <c r="AA92" s="2"/>
    </row>
    <row r="93" spans="1:27" s="7" customFormat="1" ht="15">
      <c r="A93" s="177" t="s">
        <v>167</v>
      </c>
      <c r="B93" s="188">
        <f>'Open Int.'!E93</f>
        <v>1674750</v>
      </c>
      <c r="C93" s="189">
        <f>'Open Int.'!F93</f>
        <v>7700</v>
      </c>
      <c r="D93" s="190">
        <f>'Open Int.'!H93</f>
        <v>61600</v>
      </c>
      <c r="E93" s="329">
        <f>'Open Int.'!I93</f>
        <v>0</v>
      </c>
      <c r="F93" s="191">
        <f>IF('Open Int.'!E93=0,0,'Open Int.'!H93/'Open Int.'!E93)</f>
        <v>0.0367816091954023</v>
      </c>
      <c r="G93" s="155">
        <v>0.03695150115473441</v>
      </c>
      <c r="H93" s="170">
        <f t="shared" si="2"/>
        <v>-0.0045977011494252856</v>
      </c>
      <c r="I93" s="185">
        <f>IF(Volume!D93=0,0,Volume!F93/Volume!D93)</f>
        <v>0</v>
      </c>
      <c r="J93" s="176">
        <v>0</v>
      </c>
      <c r="K93" s="170">
        <f t="shared" si="3"/>
        <v>0</v>
      </c>
      <c r="L93" s="60"/>
      <c r="M93" s="6"/>
      <c r="N93" s="59"/>
      <c r="O93" s="3"/>
      <c r="P93" s="3"/>
      <c r="Q93" s="3"/>
      <c r="R93" s="3"/>
      <c r="S93" s="3"/>
      <c r="T93" s="3"/>
      <c r="U93" s="61"/>
      <c r="V93" s="3"/>
      <c r="W93" s="3"/>
      <c r="X93" s="3"/>
      <c r="Y93" s="3"/>
      <c r="Z93" s="3"/>
      <c r="AA93" s="2"/>
    </row>
    <row r="94" spans="1:27" s="7" customFormat="1" ht="15">
      <c r="A94" s="177" t="s">
        <v>201</v>
      </c>
      <c r="B94" s="188">
        <f>'Open Int.'!E94</f>
        <v>1638800</v>
      </c>
      <c r="C94" s="189">
        <f>'Open Int.'!F94</f>
        <v>76600</v>
      </c>
      <c r="D94" s="190">
        <f>'Open Int.'!H94</f>
        <v>246100</v>
      </c>
      <c r="E94" s="329">
        <f>'Open Int.'!I94</f>
        <v>-2900</v>
      </c>
      <c r="F94" s="191">
        <f>IF('Open Int.'!E94=0,0,'Open Int.'!H94/'Open Int.'!E94)</f>
        <v>0.1501708567244325</v>
      </c>
      <c r="G94" s="155">
        <v>0.15939060299577518</v>
      </c>
      <c r="H94" s="170">
        <f t="shared" si="2"/>
        <v>-0.05784372540197399</v>
      </c>
      <c r="I94" s="185">
        <f>IF(Volume!D94=0,0,Volume!F94/Volume!D94)</f>
        <v>0.08851566046300499</v>
      </c>
      <c r="J94" s="176">
        <v>0.0859375</v>
      </c>
      <c r="K94" s="170">
        <f t="shared" si="3"/>
        <v>0.030000412660421718</v>
      </c>
      <c r="L94" s="60"/>
      <c r="M94" s="6"/>
      <c r="N94" s="59"/>
      <c r="O94" s="3"/>
      <c r="P94" s="3"/>
      <c r="Q94" s="3"/>
      <c r="R94" s="3"/>
      <c r="S94" s="3"/>
      <c r="T94" s="3"/>
      <c r="U94" s="61"/>
      <c r="V94" s="3"/>
      <c r="W94" s="3"/>
      <c r="X94" s="3"/>
      <c r="Y94" s="3"/>
      <c r="Z94" s="3"/>
      <c r="AA94" s="2"/>
    </row>
    <row r="95" spans="1:27" s="7" customFormat="1" ht="15">
      <c r="A95" s="177" t="s">
        <v>143</v>
      </c>
      <c r="B95" s="188">
        <f>'Open Int.'!E95</f>
        <v>0</v>
      </c>
      <c r="C95" s="189">
        <f>'Open Int.'!F95</f>
        <v>0</v>
      </c>
      <c r="D95" s="190">
        <f>'Open Int.'!H95</f>
        <v>0</v>
      </c>
      <c r="E95" s="329">
        <f>'Open Int.'!I95</f>
        <v>0</v>
      </c>
      <c r="F95" s="191">
        <f>IF('Open Int.'!E95=0,0,'Open Int.'!H95/'Open Int.'!E95)</f>
        <v>0</v>
      </c>
      <c r="G95" s="155">
        <v>0</v>
      </c>
      <c r="H95" s="170">
        <f t="shared" si="2"/>
        <v>0</v>
      </c>
      <c r="I95" s="185">
        <f>IF(Volume!D95=0,0,Volume!F95/Volume!D95)</f>
        <v>0</v>
      </c>
      <c r="J95" s="176">
        <v>0</v>
      </c>
      <c r="K95" s="170">
        <f t="shared" si="3"/>
        <v>0</v>
      </c>
      <c r="L95" s="60"/>
      <c r="M95" s="6"/>
      <c r="N95" s="59"/>
      <c r="O95" s="3"/>
      <c r="P95" s="3"/>
      <c r="Q95" s="3"/>
      <c r="R95" s="3"/>
      <c r="S95" s="3"/>
      <c r="T95" s="3"/>
      <c r="U95" s="61"/>
      <c r="V95" s="3"/>
      <c r="W95" s="3"/>
      <c r="X95" s="3"/>
      <c r="Y95" s="3"/>
      <c r="Z95" s="3"/>
      <c r="AA95" s="2"/>
    </row>
    <row r="96" spans="1:27" s="7" customFormat="1" ht="15">
      <c r="A96" s="177" t="s">
        <v>90</v>
      </c>
      <c r="B96" s="188">
        <f>'Open Int.'!E96</f>
        <v>3000</v>
      </c>
      <c r="C96" s="189">
        <f>'Open Int.'!F96</f>
        <v>0</v>
      </c>
      <c r="D96" s="190">
        <f>'Open Int.'!H96</f>
        <v>0</v>
      </c>
      <c r="E96" s="329">
        <f>'Open Int.'!I96</f>
        <v>0</v>
      </c>
      <c r="F96" s="191">
        <f>IF('Open Int.'!E96=0,0,'Open Int.'!H96/'Open Int.'!E96)</f>
        <v>0</v>
      </c>
      <c r="G96" s="155">
        <v>0</v>
      </c>
      <c r="H96" s="170">
        <f t="shared" si="2"/>
        <v>0</v>
      </c>
      <c r="I96" s="185">
        <f>IF(Volume!D96=0,0,Volume!F96/Volume!D96)</f>
        <v>0</v>
      </c>
      <c r="J96" s="176">
        <v>0</v>
      </c>
      <c r="K96" s="170">
        <f t="shared" si="3"/>
        <v>0</v>
      </c>
      <c r="L96" s="60"/>
      <c r="M96" s="6"/>
      <c r="N96" s="59"/>
      <c r="O96" s="3"/>
      <c r="P96" s="3"/>
      <c r="Q96" s="3"/>
      <c r="R96" s="3"/>
      <c r="S96" s="3"/>
      <c r="T96" s="3"/>
      <c r="U96" s="61"/>
      <c r="V96" s="3"/>
      <c r="W96" s="3"/>
      <c r="X96" s="3"/>
      <c r="Y96" s="3"/>
      <c r="Z96" s="3"/>
      <c r="AA96" s="2"/>
    </row>
    <row r="97" spans="1:27" s="7" customFormat="1" ht="15">
      <c r="A97" s="177" t="s">
        <v>35</v>
      </c>
      <c r="B97" s="188">
        <f>'Open Int.'!E97</f>
        <v>50600</v>
      </c>
      <c r="C97" s="189">
        <f>'Open Int.'!F97</f>
        <v>-4400</v>
      </c>
      <c r="D97" s="190">
        <f>'Open Int.'!H97</f>
        <v>3300</v>
      </c>
      <c r="E97" s="329">
        <f>'Open Int.'!I97</f>
        <v>0</v>
      </c>
      <c r="F97" s="191">
        <f>IF('Open Int.'!E97=0,0,'Open Int.'!H97/'Open Int.'!E97)</f>
        <v>0.06521739130434782</v>
      </c>
      <c r="G97" s="155">
        <v>0.06</v>
      </c>
      <c r="H97" s="170">
        <f t="shared" si="2"/>
        <v>0.08695652173913045</v>
      </c>
      <c r="I97" s="185">
        <f>IF(Volume!D97=0,0,Volume!F97/Volume!D97)</f>
        <v>0</v>
      </c>
      <c r="J97" s="176">
        <v>0</v>
      </c>
      <c r="K97" s="170">
        <f t="shared" si="3"/>
        <v>0</v>
      </c>
      <c r="L97" s="60"/>
      <c r="M97" s="6"/>
      <c r="N97" s="59"/>
      <c r="O97" s="3"/>
      <c r="P97" s="3"/>
      <c r="Q97" s="3"/>
      <c r="R97" s="3"/>
      <c r="S97" s="3"/>
      <c r="T97" s="3"/>
      <c r="U97" s="61"/>
      <c r="V97" s="3"/>
      <c r="W97" s="3"/>
      <c r="X97" s="3"/>
      <c r="Y97" s="3"/>
      <c r="Z97" s="3"/>
      <c r="AA97" s="2"/>
    </row>
    <row r="98" spans="1:27" s="7" customFormat="1" ht="15">
      <c r="A98" s="177" t="s">
        <v>6</v>
      </c>
      <c r="B98" s="188">
        <f>'Open Int.'!E98</f>
        <v>1638000</v>
      </c>
      <c r="C98" s="189">
        <f>'Open Int.'!F98</f>
        <v>99000</v>
      </c>
      <c r="D98" s="190">
        <f>'Open Int.'!H98</f>
        <v>249750</v>
      </c>
      <c r="E98" s="329">
        <f>'Open Int.'!I98</f>
        <v>6750</v>
      </c>
      <c r="F98" s="191">
        <f>IF('Open Int.'!E98=0,0,'Open Int.'!H98/'Open Int.'!E98)</f>
        <v>0.15247252747252749</v>
      </c>
      <c r="G98" s="155">
        <v>0.15789473684210525</v>
      </c>
      <c r="H98" s="170">
        <f t="shared" si="2"/>
        <v>-0.034340659340659205</v>
      </c>
      <c r="I98" s="185">
        <f>IF(Volume!D98=0,0,Volume!F98/Volume!D98)</f>
        <v>0.16417910447761194</v>
      </c>
      <c r="J98" s="176">
        <v>0.11428571428571428</v>
      </c>
      <c r="K98" s="170">
        <f t="shared" si="3"/>
        <v>0.4365671641791045</v>
      </c>
      <c r="L98" s="60"/>
      <c r="M98" s="6"/>
      <c r="N98" s="59"/>
      <c r="O98" s="3"/>
      <c r="P98" s="3"/>
      <c r="Q98" s="3"/>
      <c r="R98" s="3"/>
      <c r="S98" s="3"/>
      <c r="T98" s="3"/>
      <c r="U98" s="61"/>
      <c r="V98" s="3"/>
      <c r="W98" s="3"/>
      <c r="X98" s="3"/>
      <c r="Y98" s="3"/>
      <c r="Z98" s="3"/>
      <c r="AA98" s="2"/>
    </row>
    <row r="99" spans="1:27" s="7" customFormat="1" ht="15">
      <c r="A99" s="177" t="s">
        <v>177</v>
      </c>
      <c r="B99" s="188">
        <f>'Open Int.'!E99</f>
        <v>317500</v>
      </c>
      <c r="C99" s="189">
        <f>'Open Int.'!F99</f>
        <v>-6500</v>
      </c>
      <c r="D99" s="190">
        <f>'Open Int.'!H99</f>
        <v>40500</v>
      </c>
      <c r="E99" s="329">
        <f>'Open Int.'!I99</f>
        <v>2000</v>
      </c>
      <c r="F99" s="191">
        <f>IF('Open Int.'!E99=0,0,'Open Int.'!H99/'Open Int.'!E99)</f>
        <v>0.12755905511811025</v>
      </c>
      <c r="G99" s="155">
        <v>0.11882716049382716</v>
      </c>
      <c r="H99" s="170">
        <f t="shared" si="2"/>
        <v>0.07348399631864208</v>
      </c>
      <c r="I99" s="185">
        <f>IF(Volume!D99=0,0,Volume!F99/Volume!D99)</f>
        <v>0.15730337078651685</v>
      </c>
      <c r="J99" s="176">
        <v>0.055299539170506916</v>
      </c>
      <c r="K99" s="170">
        <f t="shared" si="3"/>
        <v>1.8445692883895126</v>
      </c>
      <c r="L99" s="60"/>
      <c r="M99" s="6"/>
      <c r="N99" s="59"/>
      <c r="O99" s="3"/>
      <c r="P99" s="3"/>
      <c r="Q99" s="3"/>
      <c r="R99" s="3"/>
      <c r="S99" s="3"/>
      <c r="T99" s="3"/>
      <c r="U99" s="61"/>
      <c r="V99" s="3"/>
      <c r="W99" s="3"/>
      <c r="X99" s="3"/>
      <c r="Y99" s="3"/>
      <c r="Z99" s="3"/>
      <c r="AA99" s="2"/>
    </row>
    <row r="100" spans="1:27" s="7" customFormat="1" ht="15">
      <c r="A100" s="177" t="s">
        <v>168</v>
      </c>
      <c r="B100" s="188">
        <f>'Open Int.'!E100</f>
        <v>0</v>
      </c>
      <c r="C100" s="189">
        <f>'Open Int.'!F100</f>
        <v>0</v>
      </c>
      <c r="D100" s="190">
        <f>'Open Int.'!H100</f>
        <v>0</v>
      </c>
      <c r="E100" s="329">
        <f>'Open Int.'!I100</f>
        <v>0</v>
      </c>
      <c r="F100" s="191">
        <f>IF('Open Int.'!E100=0,0,'Open Int.'!H100/'Open Int.'!E100)</f>
        <v>0</v>
      </c>
      <c r="G100" s="155">
        <v>0</v>
      </c>
      <c r="H100" s="170">
        <f t="shared" si="2"/>
        <v>0</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132</v>
      </c>
      <c r="B101" s="188">
        <f>'Open Int.'!E101</f>
        <v>12000</v>
      </c>
      <c r="C101" s="189">
        <f>'Open Int.'!F101</f>
        <v>400</v>
      </c>
      <c r="D101" s="190">
        <f>'Open Int.'!H101</f>
        <v>400</v>
      </c>
      <c r="E101" s="329">
        <f>'Open Int.'!I101</f>
        <v>0</v>
      </c>
      <c r="F101" s="191">
        <f>IF('Open Int.'!E101=0,0,'Open Int.'!H101/'Open Int.'!E101)</f>
        <v>0.03333333333333333</v>
      </c>
      <c r="G101" s="155">
        <v>0.034482758620689655</v>
      </c>
      <c r="H101" s="170">
        <f t="shared" si="2"/>
        <v>-0.03333333333333333</v>
      </c>
      <c r="I101" s="185">
        <f>IF(Volume!D101=0,0,Volume!F101/Volume!D101)</f>
        <v>0</v>
      </c>
      <c r="J101" s="176">
        <v>0</v>
      </c>
      <c r="K101" s="170">
        <f t="shared" si="3"/>
        <v>0</v>
      </c>
      <c r="L101" s="60"/>
      <c r="M101" s="6"/>
      <c r="N101" s="59"/>
      <c r="O101" s="3"/>
      <c r="P101" s="3"/>
      <c r="Q101" s="3"/>
      <c r="R101" s="3"/>
      <c r="S101" s="3"/>
      <c r="T101" s="3"/>
      <c r="U101" s="61"/>
      <c r="V101" s="3"/>
      <c r="W101" s="3"/>
      <c r="X101" s="3"/>
      <c r="Y101" s="3"/>
      <c r="Z101" s="3"/>
      <c r="AA101" s="2"/>
    </row>
    <row r="102" spans="1:27" s="7" customFormat="1" ht="15">
      <c r="A102" s="177" t="s">
        <v>144</v>
      </c>
      <c r="B102" s="188">
        <f>'Open Int.'!E102</f>
        <v>0</v>
      </c>
      <c r="C102" s="189">
        <f>'Open Int.'!F102</f>
        <v>0</v>
      </c>
      <c r="D102" s="190">
        <f>'Open Int.'!H102</f>
        <v>0</v>
      </c>
      <c r="E102" s="329">
        <f>'Open Int.'!I102</f>
        <v>0</v>
      </c>
      <c r="F102" s="191">
        <f>IF('Open Int.'!E102=0,0,'Open Int.'!H102/'Open Int.'!E102)</f>
        <v>0</v>
      </c>
      <c r="G102" s="155">
        <v>0</v>
      </c>
      <c r="H102" s="170">
        <f t="shared" si="2"/>
        <v>0</v>
      </c>
      <c r="I102" s="185">
        <f>IF(Volume!D102=0,0,Volume!F102/Volume!D102)</f>
        <v>0</v>
      </c>
      <c r="J102" s="176">
        <v>0</v>
      </c>
      <c r="K102" s="170">
        <f t="shared" si="3"/>
        <v>0</v>
      </c>
      <c r="L102" s="60"/>
      <c r="M102" s="6"/>
      <c r="N102" s="59"/>
      <c r="O102" s="3"/>
      <c r="P102" s="3"/>
      <c r="Q102" s="3"/>
      <c r="R102" s="3"/>
      <c r="S102" s="3"/>
      <c r="T102" s="3"/>
      <c r="U102" s="61"/>
      <c r="V102" s="3"/>
      <c r="W102" s="3"/>
      <c r="X102" s="3"/>
      <c r="Y102" s="3"/>
      <c r="Z102" s="3"/>
      <c r="AA102" s="2"/>
    </row>
    <row r="103" spans="1:27" s="7" customFormat="1" ht="15">
      <c r="A103" s="177" t="s">
        <v>291</v>
      </c>
      <c r="B103" s="188">
        <f>'Open Int.'!E103</f>
        <v>3300</v>
      </c>
      <c r="C103" s="189">
        <f>'Open Int.'!F103</f>
        <v>0</v>
      </c>
      <c r="D103" s="190">
        <f>'Open Int.'!H103</f>
        <v>0</v>
      </c>
      <c r="E103" s="329">
        <f>'Open Int.'!I103</f>
        <v>0</v>
      </c>
      <c r="F103" s="191">
        <f>IF('Open Int.'!E103=0,0,'Open Int.'!H103/'Open Int.'!E103)</f>
        <v>0</v>
      </c>
      <c r="G103" s="155">
        <v>0</v>
      </c>
      <c r="H103" s="170">
        <f t="shared" si="2"/>
        <v>0</v>
      </c>
      <c r="I103" s="185">
        <f>IF(Volume!D103=0,0,Volume!F103/Volume!D103)</f>
        <v>0</v>
      </c>
      <c r="J103" s="176">
        <v>0</v>
      </c>
      <c r="K103" s="170">
        <f t="shared" si="3"/>
        <v>0</v>
      </c>
      <c r="L103" s="60"/>
      <c r="M103" s="6"/>
      <c r="N103" s="59"/>
      <c r="O103" s="3"/>
      <c r="P103" s="3"/>
      <c r="Q103" s="3"/>
      <c r="R103" s="3"/>
      <c r="S103" s="3"/>
      <c r="T103" s="3"/>
      <c r="U103" s="61"/>
      <c r="V103" s="3"/>
      <c r="W103" s="3"/>
      <c r="X103" s="3"/>
      <c r="Y103" s="3"/>
      <c r="Z103" s="3"/>
      <c r="AA103" s="2"/>
    </row>
    <row r="104" spans="1:27" s="7" customFormat="1" ht="15">
      <c r="A104" s="177" t="s">
        <v>133</v>
      </c>
      <c r="B104" s="188">
        <f>'Open Int.'!E104</f>
        <v>4418750</v>
      </c>
      <c r="C104" s="189">
        <f>'Open Int.'!F104</f>
        <v>68750</v>
      </c>
      <c r="D104" s="190">
        <f>'Open Int.'!H104</f>
        <v>343750</v>
      </c>
      <c r="E104" s="329">
        <f>'Open Int.'!I104</f>
        <v>0</v>
      </c>
      <c r="F104" s="191">
        <f>IF('Open Int.'!E104=0,0,'Open Int.'!H104/'Open Int.'!E104)</f>
        <v>0.07779349363507779</v>
      </c>
      <c r="G104" s="155">
        <v>0.07902298850574713</v>
      </c>
      <c r="H104" s="170">
        <f t="shared" si="2"/>
        <v>-0.015558698727015645</v>
      </c>
      <c r="I104" s="185">
        <f>IF(Volume!D104=0,0,Volume!F104/Volume!D104)</f>
        <v>0.0425531914893617</v>
      </c>
      <c r="J104" s="176">
        <v>0.08</v>
      </c>
      <c r="K104" s="170">
        <f t="shared" si="3"/>
        <v>-0.46808510638297873</v>
      </c>
      <c r="L104" s="60"/>
      <c r="M104" s="6"/>
      <c r="N104" s="59"/>
      <c r="O104" s="3"/>
      <c r="P104" s="3"/>
      <c r="Q104" s="3"/>
      <c r="R104" s="3"/>
      <c r="S104" s="3"/>
      <c r="T104" s="3"/>
      <c r="U104" s="61"/>
      <c r="V104" s="3"/>
      <c r="W104" s="3"/>
      <c r="X104" s="3"/>
      <c r="Y104" s="3"/>
      <c r="Z104" s="3"/>
      <c r="AA104" s="2"/>
    </row>
    <row r="105" spans="1:27" s="7" customFormat="1" ht="15">
      <c r="A105" s="177" t="s">
        <v>169</v>
      </c>
      <c r="B105" s="188">
        <f>'Open Int.'!E105</f>
        <v>52000</v>
      </c>
      <c r="C105" s="189">
        <f>'Open Int.'!F105</f>
        <v>-2000</v>
      </c>
      <c r="D105" s="190">
        <f>'Open Int.'!H105</f>
        <v>2000</v>
      </c>
      <c r="E105" s="329">
        <f>'Open Int.'!I105</f>
        <v>0</v>
      </c>
      <c r="F105" s="191">
        <f>IF('Open Int.'!E105=0,0,'Open Int.'!H105/'Open Int.'!E105)</f>
        <v>0.038461538461538464</v>
      </c>
      <c r="G105" s="155">
        <v>0.037037037037037035</v>
      </c>
      <c r="H105" s="170">
        <f t="shared" si="2"/>
        <v>0.038461538461538575</v>
      </c>
      <c r="I105" s="185">
        <f>IF(Volume!D105=0,0,Volume!F105/Volume!D105)</f>
        <v>0</v>
      </c>
      <c r="J105" s="176">
        <v>0</v>
      </c>
      <c r="K105" s="170">
        <f t="shared" si="3"/>
        <v>0</v>
      </c>
      <c r="L105" s="60"/>
      <c r="M105" s="6"/>
      <c r="N105" s="59"/>
      <c r="O105" s="3"/>
      <c r="P105" s="3"/>
      <c r="Q105" s="3"/>
      <c r="R105" s="3"/>
      <c r="S105" s="3"/>
      <c r="T105" s="3"/>
      <c r="U105" s="61"/>
      <c r="V105" s="3"/>
      <c r="W105" s="3"/>
      <c r="X105" s="3"/>
      <c r="Y105" s="3"/>
      <c r="Z105" s="3"/>
      <c r="AA105" s="2"/>
    </row>
    <row r="106" spans="1:27" s="7" customFormat="1" ht="15">
      <c r="A106" s="177" t="s">
        <v>292</v>
      </c>
      <c r="B106" s="188">
        <f>'Open Int.'!E106</f>
        <v>7150</v>
      </c>
      <c r="C106" s="189">
        <f>'Open Int.'!F106</f>
        <v>0</v>
      </c>
      <c r="D106" s="190">
        <f>'Open Int.'!H106</f>
        <v>550</v>
      </c>
      <c r="E106" s="329">
        <f>'Open Int.'!I106</f>
        <v>0</v>
      </c>
      <c r="F106" s="191">
        <f>IF('Open Int.'!E106=0,0,'Open Int.'!H106/'Open Int.'!E106)</f>
        <v>0.07692307692307693</v>
      </c>
      <c r="G106" s="155">
        <v>0.07692307692307693</v>
      </c>
      <c r="H106" s="170">
        <f t="shared" si="2"/>
        <v>0</v>
      </c>
      <c r="I106" s="185">
        <f>IF(Volume!D106=0,0,Volume!F106/Volume!D106)</f>
        <v>0</v>
      </c>
      <c r="J106" s="176">
        <v>0</v>
      </c>
      <c r="K106" s="170">
        <f t="shared" si="3"/>
        <v>0</v>
      </c>
      <c r="L106" s="60"/>
      <c r="M106" s="6"/>
      <c r="N106" s="59"/>
      <c r="O106" s="3"/>
      <c r="P106" s="3"/>
      <c r="Q106" s="3"/>
      <c r="R106" s="3"/>
      <c r="S106" s="3"/>
      <c r="T106" s="3"/>
      <c r="U106" s="61"/>
      <c r="V106" s="3"/>
      <c r="W106" s="3"/>
      <c r="X106" s="3"/>
      <c r="Y106" s="3"/>
      <c r="Z106" s="3"/>
      <c r="AA106" s="2"/>
    </row>
    <row r="107" spans="1:27" s="7" customFormat="1" ht="15">
      <c r="A107" s="177" t="s">
        <v>424</v>
      </c>
      <c r="B107" s="188">
        <f>'Open Int.'!E107</f>
        <v>0</v>
      </c>
      <c r="C107" s="189">
        <f>'Open Int.'!F107</f>
        <v>0</v>
      </c>
      <c r="D107" s="190">
        <f>'Open Int.'!H107</f>
        <v>0</v>
      </c>
      <c r="E107" s="329">
        <f>'Open Int.'!I107</f>
        <v>0</v>
      </c>
      <c r="F107" s="191">
        <f>IF('Open Int.'!E107=0,0,'Open Int.'!H107/'Open Int.'!E107)</f>
        <v>0</v>
      </c>
      <c r="G107" s="155">
        <v>0</v>
      </c>
      <c r="H107" s="170">
        <f t="shared" si="2"/>
        <v>0</v>
      </c>
      <c r="I107" s="185">
        <f>IF(Volume!D107=0,0,Volume!F107/Volume!D107)</f>
        <v>0</v>
      </c>
      <c r="J107" s="176">
        <v>0</v>
      </c>
      <c r="K107" s="170">
        <f t="shared" si="3"/>
        <v>0</v>
      </c>
      <c r="L107" s="60"/>
      <c r="M107" s="6"/>
      <c r="N107" s="59"/>
      <c r="O107" s="3"/>
      <c r="P107" s="3"/>
      <c r="Q107" s="3"/>
      <c r="R107" s="3"/>
      <c r="S107" s="3"/>
      <c r="T107" s="3"/>
      <c r="U107" s="61"/>
      <c r="V107" s="3"/>
      <c r="W107" s="3"/>
      <c r="X107" s="3"/>
      <c r="Y107" s="3"/>
      <c r="Z107" s="3"/>
      <c r="AA107" s="2"/>
    </row>
    <row r="108" spans="1:27" s="7" customFormat="1" ht="15">
      <c r="A108" s="177" t="s">
        <v>293</v>
      </c>
      <c r="B108" s="188">
        <f>'Open Int.'!E108</f>
        <v>5500</v>
      </c>
      <c r="C108" s="189">
        <f>'Open Int.'!F108</f>
        <v>0</v>
      </c>
      <c r="D108" s="190">
        <f>'Open Int.'!H108</f>
        <v>0</v>
      </c>
      <c r="E108" s="329">
        <f>'Open Int.'!I108</f>
        <v>0</v>
      </c>
      <c r="F108" s="191">
        <f>IF('Open Int.'!E108=0,0,'Open Int.'!H108/'Open Int.'!E108)</f>
        <v>0</v>
      </c>
      <c r="G108" s="155">
        <v>0</v>
      </c>
      <c r="H108" s="170">
        <f t="shared" si="2"/>
        <v>0</v>
      </c>
      <c r="I108" s="185">
        <f>IF(Volume!D108=0,0,Volume!F108/Volume!D108)</f>
        <v>0</v>
      </c>
      <c r="J108" s="176">
        <v>0</v>
      </c>
      <c r="K108" s="170">
        <f t="shared" si="3"/>
        <v>0</v>
      </c>
      <c r="L108" s="60"/>
      <c r="M108" s="6"/>
      <c r="N108" s="59"/>
      <c r="O108" s="3"/>
      <c r="P108" s="3"/>
      <c r="Q108" s="3"/>
      <c r="R108" s="3"/>
      <c r="S108" s="3"/>
      <c r="T108" s="3"/>
      <c r="U108" s="61"/>
      <c r="V108" s="3"/>
      <c r="W108" s="3"/>
      <c r="X108" s="3"/>
      <c r="Y108" s="3"/>
      <c r="Z108" s="3"/>
      <c r="AA108" s="2"/>
    </row>
    <row r="109" spans="1:27" s="7" customFormat="1" ht="15">
      <c r="A109" s="177" t="s">
        <v>178</v>
      </c>
      <c r="B109" s="188">
        <f>'Open Int.'!E109</f>
        <v>160000</v>
      </c>
      <c r="C109" s="189">
        <f>'Open Int.'!F109</f>
        <v>0</v>
      </c>
      <c r="D109" s="190">
        <f>'Open Int.'!H109</f>
        <v>0</v>
      </c>
      <c r="E109" s="329">
        <f>'Open Int.'!I109</f>
        <v>0</v>
      </c>
      <c r="F109" s="191">
        <f>IF('Open Int.'!E109=0,0,'Open Int.'!H109/'Open Int.'!E109)</f>
        <v>0</v>
      </c>
      <c r="G109" s="155">
        <v>0</v>
      </c>
      <c r="H109" s="170">
        <f t="shared" si="2"/>
        <v>0</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row>
    <row r="110" spans="1:29" s="58" customFormat="1" ht="15">
      <c r="A110" s="177" t="s">
        <v>145</v>
      </c>
      <c r="B110" s="188">
        <f>'Open Int.'!E110</f>
        <v>156400</v>
      </c>
      <c r="C110" s="189">
        <f>'Open Int.'!F110</f>
        <v>0</v>
      </c>
      <c r="D110" s="190">
        <f>'Open Int.'!H110</f>
        <v>13600</v>
      </c>
      <c r="E110" s="329">
        <f>'Open Int.'!I110</f>
        <v>0</v>
      </c>
      <c r="F110" s="191">
        <f>IF('Open Int.'!E110=0,0,'Open Int.'!H110/'Open Int.'!E110)</f>
        <v>0.08695652173913043</v>
      </c>
      <c r="G110" s="155">
        <v>0.08695652173913043</v>
      </c>
      <c r="H110" s="170">
        <f t="shared" si="2"/>
        <v>0</v>
      </c>
      <c r="I110" s="185">
        <f>IF(Volume!D110=0,0,Volume!F110/Volume!D110)</f>
        <v>0</v>
      </c>
      <c r="J110" s="176">
        <v>0</v>
      </c>
      <c r="K110" s="170">
        <f t="shared" si="3"/>
        <v>0</v>
      </c>
      <c r="L110" s="60"/>
      <c r="M110" s="6"/>
      <c r="N110" s="59"/>
      <c r="O110" s="3"/>
      <c r="P110" s="3"/>
      <c r="Q110" s="3"/>
      <c r="R110" s="3"/>
      <c r="S110" s="3"/>
      <c r="T110" s="3"/>
      <c r="U110" s="61"/>
      <c r="V110" s="3"/>
      <c r="W110" s="3"/>
      <c r="X110" s="3"/>
      <c r="Y110" s="3"/>
      <c r="Z110" s="3"/>
      <c r="AA110" s="2"/>
      <c r="AB110" s="78"/>
      <c r="AC110" s="77"/>
    </row>
    <row r="111" spans="1:27" s="7" customFormat="1" ht="15">
      <c r="A111" s="177" t="s">
        <v>272</v>
      </c>
      <c r="B111" s="188">
        <f>'Open Int.'!E111</f>
        <v>78200</v>
      </c>
      <c r="C111" s="189">
        <f>'Open Int.'!F111</f>
        <v>3400</v>
      </c>
      <c r="D111" s="190">
        <f>'Open Int.'!H111</f>
        <v>5950</v>
      </c>
      <c r="E111" s="329">
        <f>'Open Int.'!I111</f>
        <v>0</v>
      </c>
      <c r="F111" s="191">
        <f>IF('Open Int.'!E111=0,0,'Open Int.'!H111/'Open Int.'!E111)</f>
        <v>0.07608695652173914</v>
      </c>
      <c r="G111" s="155">
        <v>0.07954545454545454</v>
      </c>
      <c r="H111" s="170">
        <f t="shared" si="2"/>
        <v>-0.04347826086956514</v>
      </c>
      <c r="I111" s="185">
        <f>IF(Volume!D111=0,0,Volume!F111/Volume!D111)</f>
        <v>0</v>
      </c>
      <c r="J111" s="176">
        <v>0</v>
      </c>
      <c r="K111" s="170">
        <f t="shared" si="3"/>
        <v>0</v>
      </c>
      <c r="L111" s="60"/>
      <c r="M111" s="6"/>
      <c r="N111" s="59"/>
      <c r="O111" s="3"/>
      <c r="P111" s="3"/>
      <c r="Q111" s="3"/>
      <c r="R111" s="3"/>
      <c r="S111" s="3"/>
      <c r="T111" s="3"/>
      <c r="U111" s="61"/>
      <c r="V111" s="3"/>
      <c r="W111" s="3"/>
      <c r="X111" s="3"/>
      <c r="Y111" s="3"/>
      <c r="Z111" s="3"/>
      <c r="AA111" s="2"/>
    </row>
    <row r="112" spans="1:27" s="7" customFormat="1" ht="15">
      <c r="A112" s="177" t="s">
        <v>210</v>
      </c>
      <c r="B112" s="188">
        <f>'Open Int.'!E112</f>
        <v>30800</v>
      </c>
      <c r="C112" s="189">
        <f>'Open Int.'!F112</f>
        <v>1600</v>
      </c>
      <c r="D112" s="190">
        <f>'Open Int.'!H112</f>
        <v>2200</v>
      </c>
      <c r="E112" s="329">
        <f>'Open Int.'!I112</f>
        <v>0</v>
      </c>
      <c r="F112" s="191">
        <f>IF('Open Int.'!E112=0,0,'Open Int.'!H112/'Open Int.'!E112)</f>
        <v>0.07142857142857142</v>
      </c>
      <c r="G112" s="155">
        <v>0.07534246575342465</v>
      </c>
      <c r="H112" s="170">
        <f t="shared" si="2"/>
        <v>-0.05194805194805195</v>
      </c>
      <c r="I112" s="185">
        <f>IF(Volume!D112=0,0,Volume!F112/Volume!D112)</f>
        <v>0</v>
      </c>
      <c r="J112" s="176">
        <v>0</v>
      </c>
      <c r="K112" s="170">
        <f t="shared" si="3"/>
        <v>0</v>
      </c>
      <c r="L112" s="60"/>
      <c r="M112" s="6"/>
      <c r="N112" s="59"/>
      <c r="O112" s="3"/>
      <c r="P112" s="3"/>
      <c r="Q112" s="3"/>
      <c r="R112" s="3"/>
      <c r="S112" s="3"/>
      <c r="T112" s="3"/>
      <c r="U112" s="61"/>
      <c r="V112" s="3"/>
      <c r="W112" s="3"/>
      <c r="X112" s="3"/>
      <c r="Y112" s="3"/>
      <c r="Z112" s="3"/>
      <c r="AA112" s="2"/>
    </row>
    <row r="113" spans="1:27" s="7" customFormat="1" ht="15">
      <c r="A113" s="177" t="s">
        <v>294</v>
      </c>
      <c r="B113" s="188">
        <f>'Open Int.'!E113</f>
        <v>1050</v>
      </c>
      <c r="C113" s="189">
        <f>'Open Int.'!F113</f>
        <v>0</v>
      </c>
      <c r="D113" s="190">
        <f>'Open Int.'!H113</f>
        <v>0</v>
      </c>
      <c r="E113" s="329">
        <f>'Open Int.'!I113</f>
        <v>0</v>
      </c>
      <c r="F113" s="191">
        <f>IF('Open Int.'!E113=0,0,'Open Int.'!H113/'Open Int.'!E113)</f>
        <v>0</v>
      </c>
      <c r="G113" s="155">
        <v>0</v>
      </c>
      <c r="H113" s="170">
        <f t="shared" si="2"/>
        <v>0</v>
      </c>
      <c r="I113" s="185">
        <f>IF(Volume!D113=0,0,Volume!F113/Volume!D113)</f>
        <v>0</v>
      </c>
      <c r="J113" s="176">
        <v>0</v>
      </c>
      <c r="K113" s="170">
        <f t="shared" si="3"/>
        <v>0</v>
      </c>
      <c r="L113" s="60"/>
      <c r="M113" s="6"/>
      <c r="N113" s="59"/>
      <c r="O113" s="3"/>
      <c r="P113" s="3"/>
      <c r="Q113" s="3"/>
      <c r="R113" s="3"/>
      <c r="S113" s="3"/>
      <c r="T113" s="3"/>
      <c r="U113" s="61"/>
      <c r="V113" s="3"/>
      <c r="W113" s="3"/>
      <c r="X113" s="3"/>
      <c r="Y113" s="3"/>
      <c r="Z113" s="3"/>
      <c r="AA113" s="2"/>
    </row>
    <row r="114" spans="1:27" s="7" customFormat="1" ht="15">
      <c r="A114" s="177" t="s">
        <v>7</v>
      </c>
      <c r="B114" s="188">
        <f>'Open Int.'!E114</f>
        <v>94848</v>
      </c>
      <c r="C114" s="189">
        <f>'Open Int.'!F114</f>
        <v>312</v>
      </c>
      <c r="D114" s="190">
        <f>'Open Int.'!H114</f>
        <v>5304</v>
      </c>
      <c r="E114" s="329">
        <f>'Open Int.'!I114</f>
        <v>0</v>
      </c>
      <c r="F114" s="191">
        <f>IF('Open Int.'!E114=0,0,'Open Int.'!H114/'Open Int.'!E114)</f>
        <v>0.05592105263157895</v>
      </c>
      <c r="G114" s="155">
        <v>0.056105610561056105</v>
      </c>
      <c r="H114" s="170">
        <f t="shared" si="2"/>
        <v>-0.003289473684210501</v>
      </c>
      <c r="I114" s="185">
        <f>IF(Volume!D114=0,0,Volume!F114/Volume!D114)</f>
        <v>0</v>
      </c>
      <c r="J114" s="176">
        <v>0</v>
      </c>
      <c r="K114" s="170">
        <f t="shared" si="3"/>
        <v>0</v>
      </c>
      <c r="L114" s="60"/>
      <c r="M114" s="6"/>
      <c r="N114" s="59"/>
      <c r="O114" s="3"/>
      <c r="P114" s="3"/>
      <c r="Q114" s="3"/>
      <c r="R114" s="3"/>
      <c r="S114" s="3"/>
      <c r="T114" s="3"/>
      <c r="U114" s="61"/>
      <c r="V114" s="3"/>
      <c r="W114" s="3"/>
      <c r="X114" s="3"/>
      <c r="Y114" s="3"/>
      <c r="Z114" s="3"/>
      <c r="AA114" s="2"/>
    </row>
    <row r="115" spans="1:27" s="7" customFormat="1" ht="15">
      <c r="A115" s="177" t="s">
        <v>170</v>
      </c>
      <c r="B115" s="188">
        <f>'Open Int.'!E115</f>
        <v>1800</v>
      </c>
      <c r="C115" s="189">
        <f>'Open Int.'!F115</f>
        <v>0</v>
      </c>
      <c r="D115" s="190">
        <f>'Open Int.'!H115</f>
        <v>0</v>
      </c>
      <c r="E115" s="329">
        <f>'Open Int.'!I115</f>
        <v>0</v>
      </c>
      <c r="F115" s="191">
        <f>IF('Open Int.'!E115=0,0,'Open Int.'!H115/'Open Int.'!E115)</f>
        <v>0</v>
      </c>
      <c r="G115" s="155">
        <v>0</v>
      </c>
      <c r="H115" s="170">
        <f t="shared" si="2"/>
        <v>0</v>
      </c>
      <c r="I115" s="185">
        <f>IF(Volume!D115=0,0,Volume!F115/Volume!D115)</f>
        <v>0</v>
      </c>
      <c r="J115" s="176">
        <v>0</v>
      </c>
      <c r="K115" s="170">
        <f t="shared" si="3"/>
        <v>0</v>
      </c>
      <c r="L115" s="60"/>
      <c r="M115" s="6"/>
      <c r="N115" s="59"/>
      <c r="O115" s="3"/>
      <c r="P115" s="3"/>
      <c r="Q115" s="3"/>
      <c r="R115" s="3"/>
      <c r="S115" s="3"/>
      <c r="T115" s="3"/>
      <c r="U115" s="61"/>
      <c r="V115" s="3"/>
      <c r="W115" s="3"/>
      <c r="X115" s="3"/>
      <c r="Y115" s="3"/>
      <c r="Z115" s="3"/>
      <c r="AA115" s="2"/>
    </row>
    <row r="116" spans="1:29" s="58" customFormat="1" ht="15">
      <c r="A116" s="177" t="s">
        <v>223</v>
      </c>
      <c r="B116" s="188">
        <f>'Open Int.'!E116</f>
        <v>94800</v>
      </c>
      <c r="C116" s="189">
        <f>'Open Int.'!F116</f>
        <v>800</v>
      </c>
      <c r="D116" s="190">
        <f>'Open Int.'!H116</f>
        <v>23600</v>
      </c>
      <c r="E116" s="329">
        <f>'Open Int.'!I116</f>
        <v>400</v>
      </c>
      <c r="F116" s="191">
        <f>IF('Open Int.'!E116=0,0,'Open Int.'!H116/'Open Int.'!E116)</f>
        <v>0.2489451476793249</v>
      </c>
      <c r="G116" s="155">
        <v>0.24680851063829787</v>
      </c>
      <c r="H116" s="170">
        <f t="shared" si="2"/>
        <v>0.0086570638731268</v>
      </c>
      <c r="I116" s="185">
        <f>IF(Volume!D116=0,0,Volume!F116/Volume!D116)</f>
        <v>0.06666666666666667</v>
      </c>
      <c r="J116" s="176">
        <v>0.058823529411764705</v>
      </c>
      <c r="K116" s="170">
        <f t="shared" si="3"/>
        <v>0.13333333333333333</v>
      </c>
      <c r="L116" s="60"/>
      <c r="M116" s="6"/>
      <c r="N116" s="59"/>
      <c r="O116" s="3"/>
      <c r="P116" s="3"/>
      <c r="Q116" s="3"/>
      <c r="R116" s="3"/>
      <c r="S116" s="3"/>
      <c r="T116" s="3"/>
      <c r="U116" s="61"/>
      <c r="V116" s="3"/>
      <c r="W116" s="3"/>
      <c r="X116" s="3"/>
      <c r="Y116" s="3"/>
      <c r="Z116" s="3"/>
      <c r="AA116" s="2"/>
      <c r="AB116" s="78"/>
      <c r="AC116" s="77"/>
    </row>
    <row r="117" spans="1:27" s="7" customFormat="1" ht="15">
      <c r="A117" s="177" t="s">
        <v>207</v>
      </c>
      <c r="B117" s="188">
        <f>'Open Int.'!E117</f>
        <v>198750</v>
      </c>
      <c r="C117" s="189">
        <f>'Open Int.'!F117</f>
        <v>26250</v>
      </c>
      <c r="D117" s="190">
        <f>'Open Int.'!H117</f>
        <v>13750</v>
      </c>
      <c r="E117" s="329">
        <f>'Open Int.'!I117</f>
        <v>3750</v>
      </c>
      <c r="F117" s="191">
        <f>IF('Open Int.'!E117=0,0,'Open Int.'!H117/'Open Int.'!E117)</f>
        <v>0.06918238993710692</v>
      </c>
      <c r="G117" s="155">
        <v>0.057971014492753624</v>
      </c>
      <c r="H117" s="170">
        <f t="shared" si="2"/>
        <v>0.1933962264150943</v>
      </c>
      <c r="I117" s="185">
        <f>IF(Volume!D117=0,0,Volume!F117/Volume!D117)</f>
        <v>0.017241379310344827</v>
      </c>
      <c r="J117" s="176">
        <v>0.3448275862068966</v>
      </c>
      <c r="K117" s="170">
        <f t="shared" si="3"/>
        <v>-0.9500000000000001</v>
      </c>
      <c r="L117" s="60"/>
      <c r="M117" s="6"/>
      <c r="N117" s="59"/>
      <c r="O117" s="3"/>
      <c r="P117" s="3"/>
      <c r="Q117" s="3"/>
      <c r="R117" s="3"/>
      <c r="S117" s="3"/>
      <c r="T117" s="3"/>
      <c r="U117" s="61"/>
      <c r="V117" s="3"/>
      <c r="W117" s="3"/>
      <c r="X117" s="3"/>
      <c r="Y117" s="3"/>
      <c r="Z117" s="3"/>
      <c r="AA117" s="2"/>
    </row>
    <row r="118" spans="1:27" s="7" customFormat="1" ht="15">
      <c r="A118" s="177" t="s">
        <v>295</v>
      </c>
      <c r="B118" s="188">
        <f>'Open Int.'!E118</f>
        <v>1250</v>
      </c>
      <c r="C118" s="189">
        <f>'Open Int.'!F118</f>
        <v>0</v>
      </c>
      <c r="D118" s="190">
        <f>'Open Int.'!H118</f>
        <v>250</v>
      </c>
      <c r="E118" s="329">
        <f>'Open Int.'!I118</f>
        <v>0</v>
      </c>
      <c r="F118" s="191">
        <f>IF('Open Int.'!E118=0,0,'Open Int.'!H118/'Open Int.'!E118)</f>
        <v>0.2</v>
      </c>
      <c r="G118" s="155">
        <v>0.2</v>
      </c>
      <c r="H118" s="170">
        <f t="shared" si="2"/>
        <v>0</v>
      </c>
      <c r="I118" s="185">
        <f>IF(Volume!D118=0,0,Volume!F118/Volume!D118)</f>
        <v>0</v>
      </c>
      <c r="J118" s="176">
        <v>0</v>
      </c>
      <c r="K118" s="170">
        <f t="shared" si="3"/>
        <v>0</v>
      </c>
      <c r="L118" s="60"/>
      <c r="M118" s="6"/>
      <c r="N118" s="59"/>
      <c r="O118" s="3"/>
      <c r="P118" s="3"/>
      <c r="Q118" s="3"/>
      <c r="R118" s="3"/>
      <c r="S118" s="3"/>
      <c r="T118" s="3"/>
      <c r="U118" s="61"/>
      <c r="V118" s="3"/>
      <c r="W118" s="3"/>
      <c r="X118" s="3"/>
      <c r="Y118" s="3"/>
      <c r="Z118" s="3"/>
      <c r="AA118" s="2"/>
    </row>
    <row r="119" spans="1:27" s="7" customFormat="1" ht="15">
      <c r="A119" s="177" t="s">
        <v>425</v>
      </c>
      <c r="B119" s="188">
        <f>'Open Int.'!E119</f>
        <v>1650</v>
      </c>
      <c r="C119" s="189">
        <f>'Open Int.'!F119</f>
        <v>0</v>
      </c>
      <c r="D119" s="190">
        <f>'Open Int.'!H119</f>
        <v>0</v>
      </c>
      <c r="E119" s="329">
        <f>'Open Int.'!I119</f>
        <v>0</v>
      </c>
      <c r="F119" s="191">
        <f>IF('Open Int.'!E119=0,0,'Open Int.'!H119/'Open Int.'!E119)</f>
        <v>0</v>
      </c>
      <c r="G119" s="155">
        <v>0</v>
      </c>
      <c r="H119" s="170">
        <f t="shared" si="2"/>
        <v>0</v>
      </c>
      <c r="I119" s="185">
        <f>IF(Volume!D119=0,0,Volume!F119/Volume!D119)</f>
        <v>0</v>
      </c>
      <c r="J119" s="176">
        <v>0</v>
      </c>
      <c r="K119" s="170">
        <f t="shared" si="3"/>
        <v>0</v>
      </c>
      <c r="L119" s="60"/>
      <c r="M119" s="6"/>
      <c r="N119" s="59"/>
      <c r="O119" s="3"/>
      <c r="P119" s="3"/>
      <c r="Q119" s="3"/>
      <c r="R119" s="3"/>
      <c r="S119" s="3"/>
      <c r="T119" s="3"/>
      <c r="U119" s="61"/>
      <c r="V119" s="3"/>
      <c r="W119" s="3"/>
      <c r="X119" s="3"/>
      <c r="Y119" s="3"/>
      <c r="Z119" s="3"/>
      <c r="AA119" s="2"/>
    </row>
    <row r="120" spans="1:27" s="7" customFormat="1" ht="15">
      <c r="A120" s="177" t="s">
        <v>277</v>
      </c>
      <c r="B120" s="188">
        <f>'Open Int.'!E120</f>
        <v>38400</v>
      </c>
      <c r="C120" s="189">
        <f>'Open Int.'!F120</f>
        <v>3200</v>
      </c>
      <c r="D120" s="190">
        <f>'Open Int.'!H120</f>
        <v>2400</v>
      </c>
      <c r="E120" s="329">
        <f>'Open Int.'!I120</f>
        <v>0</v>
      </c>
      <c r="F120" s="191">
        <f>IF('Open Int.'!E120=0,0,'Open Int.'!H120/'Open Int.'!E120)</f>
        <v>0.0625</v>
      </c>
      <c r="G120" s="155">
        <v>0.06818181818181818</v>
      </c>
      <c r="H120" s="170">
        <f t="shared" si="2"/>
        <v>-0.08333333333333326</v>
      </c>
      <c r="I120" s="185">
        <f>IF(Volume!D120=0,0,Volume!F120/Volume!D120)</f>
        <v>0</v>
      </c>
      <c r="J120" s="176">
        <v>0</v>
      </c>
      <c r="K120" s="170">
        <f t="shared" si="3"/>
        <v>0</v>
      </c>
      <c r="L120" s="60"/>
      <c r="M120" s="6"/>
      <c r="N120" s="59"/>
      <c r="O120" s="3"/>
      <c r="P120" s="3"/>
      <c r="Q120" s="3"/>
      <c r="R120" s="3"/>
      <c r="S120" s="3"/>
      <c r="T120" s="3"/>
      <c r="U120" s="61"/>
      <c r="V120" s="3"/>
      <c r="W120" s="3"/>
      <c r="X120" s="3"/>
      <c r="Y120" s="3"/>
      <c r="Z120" s="3"/>
      <c r="AA120" s="2"/>
    </row>
    <row r="121" spans="1:29" s="58" customFormat="1" ht="15">
      <c r="A121" s="177" t="s">
        <v>146</v>
      </c>
      <c r="B121" s="188">
        <f>'Open Int.'!E121</f>
        <v>1539700</v>
      </c>
      <c r="C121" s="189">
        <f>'Open Int.'!F121</f>
        <v>62300</v>
      </c>
      <c r="D121" s="190">
        <f>'Open Int.'!H121</f>
        <v>151300</v>
      </c>
      <c r="E121" s="329">
        <f>'Open Int.'!I121</f>
        <v>0</v>
      </c>
      <c r="F121" s="191">
        <f>IF('Open Int.'!E121=0,0,'Open Int.'!H121/'Open Int.'!E121)</f>
        <v>0.09826589595375723</v>
      </c>
      <c r="G121" s="155">
        <v>0.10240963855421686</v>
      </c>
      <c r="H121" s="170">
        <f t="shared" si="2"/>
        <v>-0.04046242774566464</v>
      </c>
      <c r="I121" s="185">
        <f>IF(Volume!D121=0,0,Volume!F121/Volume!D121)</f>
        <v>0.125</v>
      </c>
      <c r="J121" s="176">
        <v>0.05555555555555555</v>
      </c>
      <c r="K121" s="170">
        <f t="shared" si="3"/>
        <v>1.2500000000000002</v>
      </c>
      <c r="L121" s="60"/>
      <c r="M121" s="6"/>
      <c r="N121" s="59"/>
      <c r="O121" s="3"/>
      <c r="P121" s="3"/>
      <c r="Q121" s="3"/>
      <c r="R121" s="3"/>
      <c r="S121" s="3"/>
      <c r="T121" s="3"/>
      <c r="U121" s="61"/>
      <c r="V121" s="3"/>
      <c r="W121" s="3"/>
      <c r="X121" s="3"/>
      <c r="Y121" s="3"/>
      <c r="Z121" s="3"/>
      <c r="AA121" s="2"/>
      <c r="AB121" s="78"/>
      <c r="AC121" s="77"/>
    </row>
    <row r="122" spans="1:29" s="58" customFormat="1" ht="15">
      <c r="A122" s="177" t="s">
        <v>8</v>
      </c>
      <c r="B122" s="188">
        <f>'Open Int.'!E122</f>
        <v>2632000</v>
      </c>
      <c r="C122" s="189">
        <f>'Open Int.'!F122</f>
        <v>-6400</v>
      </c>
      <c r="D122" s="190">
        <f>'Open Int.'!H122</f>
        <v>452800</v>
      </c>
      <c r="E122" s="329">
        <f>'Open Int.'!I122</f>
        <v>14400</v>
      </c>
      <c r="F122" s="191">
        <f>IF('Open Int.'!E122=0,0,'Open Int.'!H122/'Open Int.'!E122)</f>
        <v>0.17203647416413373</v>
      </c>
      <c r="G122" s="155">
        <v>0.16616130988477865</v>
      </c>
      <c r="H122" s="170">
        <f t="shared" si="2"/>
        <v>0.03535819670312603</v>
      </c>
      <c r="I122" s="185">
        <f>IF(Volume!D122=0,0,Volume!F122/Volume!D122)</f>
        <v>0.18452380952380953</v>
      </c>
      <c r="J122" s="176">
        <v>0.061224489795918366</v>
      </c>
      <c r="K122" s="170">
        <f t="shared" si="3"/>
        <v>2.0138888888888893</v>
      </c>
      <c r="L122" s="60"/>
      <c r="M122" s="6"/>
      <c r="N122" s="59"/>
      <c r="O122" s="3"/>
      <c r="P122" s="3"/>
      <c r="Q122" s="3"/>
      <c r="R122" s="3"/>
      <c r="S122" s="3"/>
      <c r="T122" s="3"/>
      <c r="U122" s="61"/>
      <c r="V122" s="3"/>
      <c r="W122" s="3"/>
      <c r="X122" s="3"/>
      <c r="Y122" s="3"/>
      <c r="Z122" s="3"/>
      <c r="AA122" s="2"/>
      <c r="AB122" s="78"/>
      <c r="AC122" s="77"/>
    </row>
    <row r="123" spans="1:27" s="7" customFormat="1" ht="15">
      <c r="A123" s="177" t="s">
        <v>296</v>
      </c>
      <c r="B123" s="188">
        <f>'Open Int.'!E123</f>
        <v>36000</v>
      </c>
      <c r="C123" s="189">
        <f>'Open Int.'!F123</f>
        <v>1000</v>
      </c>
      <c r="D123" s="190">
        <f>'Open Int.'!H123</f>
        <v>0</v>
      </c>
      <c r="E123" s="329">
        <f>'Open Int.'!I123</f>
        <v>0</v>
      </c>
      <c r="F123" s="191">
        <f>IF('Open Int.'!E123=0,0,'Open Int.'!H123/'Open Int.'!E123)</f>
        <v>0</v>
      </c>
      <c r="G123" s="155">
        <v>0</v>
      </c>
      <c r="H123" s="170">
        <f t="shared" si="2"/>
        <v>0</v>
      </c>
      <c r="I123" s="185">
        <f>IF(Volume!D123=0,0,Volume!F123/Volume!D123)</f>
        <v>0</v>
      </c>
      <c r="J123" s="176">
        <v>0</v>
      </c>
      <c r="K123" s="170">
        <f t="shared" si="3"/>
        <v>0</v>
      </c>
      <c r="L123" s="60"/>
      <c r="M123" s="6"/>
      <c r="N123" s="59"/>
      <c r="O123" s="3"/>
      <c r="P123" s="3"/>
      <c r="Q123" s="3"/>
      <c r="R123" s="3"/>
      <c r="S123" s="3"/>
      <c r="T123" s="3"/>
      <c r="U123" s="61"/>
      <c r="V123" s="3"/>
      <c r="W123" s="3"/>
      <c r="X123" s="3"/>
      <c r="Y123" s="3"/>
      <c r="Z123" s="3"/>
      <c r="AA123" s="2"/>
    </row>
    <row r="124" spans="1:27" s="7" customFormat="1" ht="15">
      <c r="A124" s="177" t="s">
        <v>179</v>
      </c>
      <c r="B124" s="188">
        <f>'Open Int.'!E124</f>
        <v>9044000</v>
      </c>
      <c r="C124" s="189">
        <f>'Open Int.'!F124</f>
        <v>-392000</v>
      </c>
      <c r="D124" s="190">
        <f>'Open Int.'!H124</f>
        <v>3668000</v>
      </c>
      <c r="E124" s="329">
        <f>'Open Int.'!I124</f>
        <v>-98000</v>
      </c>
      <c r="F124" s="191">
        <f>IF('Open Int.'!E124=0,0,'Open Int.'!H124/'Open Int.'!E124)</f>
        <v>0.4055727554179567</v>
      </c>
      <c r="G124" s="155">
        <v>0.3991097922848665</v>
      </c>
      <c r="H124" s="170">
        <f t="shared" si="2"/>
        <v>0.016193446660605168</v>
      </c>
      <c r="I124" s="185">
        <f>IF(Volume!D124=0,0,Volume!F124/Volume!D124)</f>
        <v>0.21428571428571427</v>
      </c>
      <c r="J124" s="176">
        <v>0.21428571428571427</v>
      </c>
      <c r="K124" s="170">
        <f t="shared" si="3"/>
        <v>0</v>
      </c>
      <c r="L124" s="60"/>
      <c r="M124" s="6"/>
      <c r="N124" s="59"/>
      <c r="O124" s="3"/>
      <c r="P124" s="3"/>
      <c r="Q124" s="3"/>
      <c r="R124" s="3"/>
      <c r="S124" s="3"/>
      <c r="T124" s="3"/>
      <c r="U124" s="61"/>
      <c r="V124" s="3"/>
      <c r="W124" s="3"/>
      <c r="X124" s="3"/>
      <c r="Y124" s="3"/>
      <c r="Z124" s="3"/>
      <c r="AA124" s="2"/>
    </row>
    <row r="125" spans="1:27" s="7" customFormat="1" ht="15">
      <c r="A125" s="177" t="s">
        <v>202</v>
      </c>
      <c r="B125" s="188">
        <f>'Open Int.'!E125</f>
        <v>92000</v>
      </c>
      <c r="C125" s="189">
        <f>'Open Int.'!F125</f>
        <v>13800</v>
      </c>
      <c r="D125" s="190">
        <f>'Open Int.'!H125</f>
        <v>3450</v>
      </c>
      <c r="E125" s="329">
        <f>'Open Int.'!I125</f>
        <v>0</v>
      </c>
      <c r="F125" s="191">
        <f>IF('Open Int.'!E125=0,0,'Open Int.'!H125/'Open Int.'!E125)</f>
        <v>0.0375</v>
      </c>
      <c r="G125" s="155">
        <v>0.04411764705882353</v>
      </c>
      <c r="H125" s="170">
        <f t="shared" si="2"/>
        <v>-0.15000000000000008</v>
      </c>
      <c r="I125" s="185">
        <f>IF(Volume!D125=0,0,Volume!F125/Volume!D125)</f>
        <v>0</v>
      </c>
      <c r="J125" s="176">
        <v>0</v>
      </c>
      <c r="K125" s="170">
        <f t="shared" si="3"/>
        <v>0</v>
      </c>
      <c r="L125" s="60"/>
      <c r="M125" s="6"/>
      <c r="N125" s="59"/>
      <c r="O125" s="3"/>
      <c r="P125" s="3"/>
      <c r="Q125" s="3"/>
      <c r="R125" s="3"/>
      <c r="S125" s="3"/>
      <c r="T125" s="3"/>
      <c r="U125" s="61"/>
      <c r="V125" s="3"/>
      <c r="W125" s="3"/>
      <c r="X125" s="3"/>
      <c r="Y125" s="3"/>
      <c r="Z125" s="3"/>
      <c r="AA125" s="2"/>
    </row>
    <row r="126" spans="1:29" s="58" customFormat="1" ht="15">
      <c r="A126" s="177" t="s">
        <v>171</v>
      </c>
      <c r="B126" s="188">
        <f>'Open Int.'!E126</f>
        <v>30800</v>
      </c>
      <c r="C126" s="189">
        <f>'Open Int.'!F126</f>
        <v>3300</v>
      </c>
      <c r="D126" s="190">
        <f>'Open Int.'!H126</f>
        <v>7700</v>
      </c>
      <c r="E126" s="329">
        <f>'Open Int.'!I126</f>
        <v>0</v>
      </c>
      <c r="F126" s="191">
        <f>IF('Open Int.'!E126=0,0,'Open Int.'!H126/'Open Int.'!E126)</f>
        <v>0.25</v>
      </c>
      <c r="G126" s="155">
        <v>0.28</v>
      </c>
      <c r="H126" s="170">
        <f t="shared" si="2"/>
        <v>-0.10714285714285723</v>
      </c>
      <c r="I126" s="185">
        <f>IF(Volume!D126=0,0,Volume!F126/Volume!D126)</f>
        <v>0</v>
      </c>
      <c r="J126" s="176">
        <v>0</v>
      </c>
      <c r="K126" s="170">
        <f t="shared" si="3"/>
        <v>0</v>
      </c>
      <c r="L126" s="60"/>
      <c r="M126" s="6"/>
      <c r="N126" s="59"/>
      <c r="O126" s="3"/>
      <c r="P126" s="3"/>
      <c r="Q126" s="3"/>
      <c r="R126" s="3"/>
      <c r="S126" s="3"/>
      <c r="T126" s="3"/>
      <c r="U126" s="61"/>
      <c r="V126" s="3"/>
      <c r="W126" s="3"/>
      <c r="X126" s="3"/>
      <c r="Y126" s="3"/>
      <c r="Z126" s="3"/>
      <c r="AA126" s="2"/>
      <c r="AB126" s="78"/>
      <c r="AC126" s="77"/>
    </row>
    <row r="127" spans="1:29" s="58" customFormat="1" ht="15">
      <c r="A127" s="177" t="s">
        <v>147</v>
      </c>
      <c r="B127" s="188">
        <f>'Open Int.'!E127</f>
        <v>336300</v>
      </c>
      <c r="C127" s="189">
        <f>'Open Int.'!F127</f>
        <v>5900</v>
      </c>
      <c r="D127" s="190">
        <f>'Open Int.'!H127</f>
        <v>5900</v>
      </c>
      <c r="E127" s="329">
        <f>'Open Int.'!I127</f>
        <v>0</v>
      </c>
      <c r="F127" s="191">
        <f>IF('Open Int.'!E127=0,0,'Open Int.'!H127/'Open Int.'!E127)</f>
        <v>0.017543859649122806</v>
      </c>
      <c r="G127" s="155">
        <v>0.017857142857142856</v>
      </c>
      <c r="H127" s="170">
        <f t="shared" si="2"/>
        <v>-0.017543859649122806</v>
      </c>
      <c r="I127" s="185">
        <f>IF(Volume!D127=0,0,Volume!F127/Volume!D127)</f>
        <v>0</v>
      </c>
      <c r="J127" s="176">
        <v>0.2</v>
      </c>
      <c r="K127" s="170">
        <f t="shared" si="3"/>
        <v>-1</v>
      </c>
      <c r="L127" s="60"/>
      <c r="M127" s="6"/>
      <c r="N127" s="59"/>
      <c r="O127" s="3"/>
      <c r="P127" s="3"/>
      <c r="Q127" s="3"/>
      <c r="R127" s="3"/>
      <c r="S127" s="3"/>
      <c r="T127" s="3"/>
      <c r="U127" s="61"/>
      <c r="V127" s="3"/>
      <c r="W127" s="3"/>
      <c r="X127" s="3"/>
      <c r="Y127" s="3"/>
      <c r="Z127" s="3"/>
      <c r="AA127" s="2"/>
      <c r="AB127" s="78"/>
      <c r="AC127" s="77"/>
    </row>
    <row r="128" spans="1:29" s="58" customFormat="1" ht="15">
      <c r="A128" s="177" t="s">
        <v>148</v>
      </c>
      <c r="B128" s="188">
        <f>'Open Int.'!E128</f>
        <v>45980</v>
      </c>
      <c r="C128" s="189">
        <f>'Open Int.'!F128</f>
        <v>0</v>
      </c>
      <c r="D128" s="190">
        <f>'Open Int.'!H128</f>
        <v>0</v>
      </c>
      <c r="E128" s="329">
        <f>'Open Int.'!I128</f>
        <v>0</v>
      </c>
      <c r="F128" s="191">
        <f>IF('Open Int.'!E128=0,0,'Open Int.'!H128/'Open Int.'!E128)</f>
        <v>0</v>
      </c>
      <c r="G128" s="155">
        <v>0</v>
      </c>
      <c r="H128" s="170">
        <f t="shared" si="2"/>
        <v>0</v>
      </c>
      <c r="I128" s="185">
        <f>IF(Volume!D128=0,0,Volume!F128/Volume!D128)</f>
        <v>0</v>
      </c>
      <c r="J128" s="176">
        <v>0</v>
      </c>
      <c r="K128" s="170">
        <f t="shared" si="3"/>
        <v>0</v>
      </c>
      <c r="L128" s="60"/>
      <c r="M128" s="6"/>
      <c r="N128" s="59"/>
      <c r="O128" s="3"/>
      <c r="P128" s="3"/>
      <c r="Q128" s="3"/>
      <c r="R128" s="3"/>
      <c r="S128" s="3"/>
      <c r="T128" s="3"/>
      <c r="U128" s="61"/>
      <c r="V128" s="3"/>
      <c r="W128" s="3"/>
      <c r="X128" s="3"/>
      <c r="Y128" s="3"/>
      <c r="Z128" s="3"/>
      <c r="AA128" s="2"/>
      <c r="AB128" s="78"/>
      <c r="AC128" s="77"/>
    </row>
    <row r="129" spans="1:29" s="58" customFormat="1" ht="15">
      <c r="A129" s="177" t="s">
        <v>122</v>
      </c>
      <c r="B129" s="188">
        <f>'Open Int.'!E129</f>
        <v>2026375</v>
      </c>
      <c r="C129" s="189">
        <f>'Open Int.'!F129</f>
        <v>-48750</v>
      </c>
      <c r="D129" s="190">
        <f>'Open Int.'!H129</f>
        <v>287625</v>
      </c>
      <c r="E129" s="329">
        <f>'Open Int.'!I129</f>
        <v>50375</v>
      </c>
      <c r="F129" s="191">
        <f>IF('Open Int.'!E129=0,0,'Open Int.'!H129/'Open Int.'!E129)</f>
        <v>0.14194065757818766</v>
      </c>
      <c r="G129" s="155">
        <v>0.11433046202036022</v>
      </c>
      <c r="H129" s="170">
        <f t="shared" si="2"/>
        <v>0.24149465566675096</v>
      </c>
      <c r="I129" s="185">
        <f>IF(Volume!D129=0,0,Volume!F129/Volume!D129)</f>
        <v>0.11890999174236168</v>
      </c>
      <c r="J129" s="176">
        <v>0.09554140127388536</v>
      </c>
      <c r="K129" s="170">
        <f t="shared" si="3"/>
        <v>0.2445912469033855</v>
      </c>
      <c r="L129" s="60"/>
      <c r="M129" s="6"/>
      <c r="N129" s="59"/>
      <c r="O129" s="3"/>
      <c r="P129" s="3"/>
      <c r="Q129" s="3"/>
      <c r="R129" s="3"/>
      <c r="S129" s="3"/>
      <c r="T129" s="3"/>
      <c r="U129" s="61"/>
      <c r="V129" s="3"/>
      <c r="W129" s="3"/>
      <c r="X129" s="3"/>
      <c r="Y129" s="3"/>
      <c r="Z129" s="3"/>
      <c r="AA129" s="2"/>
      <c r="AB129" s="78"/>
      <c r="AC129" s="77"/>
    </row>
    <row r="130" spans="1:29" s="58" customFormat="1" ht="15">
      <c r="A130" s="177" t="s">
        <v>36</v>
      </c>
      <c r="B130" s="188">
        <f>'Open Int.'!E130</f>
        <v>133650</v>
      </c>
      <c r="C130" s="189">
        <f>'Open Int.'!F130</f>
        <v>9000</v>
      </c>
      <c r="D130" s="190">
        <f>'Open Int.'!H130</f>
        <v>9675</v>
      </c>
      <c r="E130" s="329">
        <f>'Open Int.'!I130</f>
        <v>0</v>
      </c>
      <c r="F130" s="191">
        <f>IF('Open Int.'!E130=0,0,'Open Int.'!H130/'Open Int.'!E130)</f>
        <v>0.0723905723905724</v>
      </c>
      <c r="G130" s="155">
        <v>0.0776173285198556</v>
      </c>
      <c r="H130" s="170">
        <f t="shared" si="2"/>
        <v>-0.06734006734006738</v>
      </c>
      <c r="I130" s="185">
        <f>IF(Volume!D130=0,0,Volume!F130/Volume!D130)</f>
        <v>0.025</v>
      </c>
      <c r="J130" s="176">
        <v>0</v>
      </c>
      <c r="K130" s="170">
        <f t="shared" si="3"/>
        <v>0</v>
      </c>
      <c r="L130" s="60"/>
      <c r="M130" s="6"/>
      <c r="N130" s="59"/>
      <c r="O130" s="3"/>
      <c r="P130" s="3"/>
      <c r="Q130" s="3"/>
      <c r="R130" s="3"/>
      <c r="S130" s="3"/>
      <c r="T130" s="3"/>
      <c r="U130" s="61"/>
      <c r="V130" s="3"/>
      <c r="W130" s="3"/>
      <c r="X130" s="3"/>
      <c r="Y130" s="3"/>
      <c r="Z130" s="3"/>
      <c r="AA130" s="2"/>
      <c r="AB130" s="78"/>
      <c r="AC130" s="77"/>
    </row>
    <row r="131" spans="1:29" s="58" customFormat="1" ht="15">
      <c r="A131" s="177" t="s">
        <v>172</v>
      </c>
      <c r="B131" s="188">
        <f>'Open Int.'!E131</f>
        <v>178500</v>
      </c>
      <c r="C131" s="189">
        <f>'Open Int.'!F131</f>
        <v>0</v>
      </c>
      <c r="D131" s="190">
        <f>'Open Int.'!H131</f>
        <v>43050</v>
      </c>
      <c r="E131" s="329">
        <f>'Open Int.'!I131</f>
        <v>0</v>
      </c>
      <c r="F131" s="191">
        <f>IF('Open Int.'!E131=0,0,'Open Int.'!H131/'Open Int.'!E131)</f>
        <v>0.2411764705882353</v>
      </c>
      <c r="G131" s="155">
        <v>0.2411764705882353</v>
      </c>
      <c r="H131" s="170">
        <f t="shared" si="2"/>
        <v>0</v>
      </c>
      <c r="I131" s="185">
        <f>IF(Volume!D131=0,0,Volume!F131/Volume!D131)</f>
        <v>0</v>
      </c>
      <c r="J131" s="176">
        <v>0</v>
      </c>
      <c r="K131" s="170">
        <f t="shared" si="3"/>
        <v>0</v>
      </c>
      <c r="L131" s="60"/>
      <c r="M131" s="6"/>
      <c r="N131" s="59"/>
      <c r="O131" s="3"/>
      <c r="P131" s="3"/>
      <c r="Q131" s="3"/>
      <c r="R131" s="3"/>
      <c r="S131" s="3"/>
      <c r="T131" s="3"/>
      <c r="U131" s="61"/>
      <c r="V131" s="3"/>
      <c r="W131" s="3"/>
      <c r="X131" s="3"/>
      <c r="Y131" s="3"/>
      <c r="Z131" s="3"/>
      <c r="AA131" s="2"/>
      <c r="AB131" s="78"/>
      <c r="AC131" s="77"/>
    </row>
    <row r="132" spans="1:29" s="58" customFormat="1" ht="15">
      <c r="A132" s="177" t="s">
        <v>80</v>
      </c>
      <c r="B132" s="188">
        <f>'Open Int.'!E132</f>
        <v>25200</v>
      </c>
      <c r="C132" s="189">
        <f>'Open Int.'!F132</f>
        <v>0</v>
      </c>
      <c r="D132" s="190">
        <f>'Open Int.'!H132</f>
        <v>1200</v>
      </c>
      <c r="E132" s="329">
        <f>'Open Int.'!I132</f>
        <v>0</v>
      </c>
      <c r="F132" s="191">
        <f>IF('Open Int.'!E132=0,0,'Open Int.'!H132/'Open Int.'!E132)</f>
        <v>0.047619047619047616</v>
      </c>
      <c r="G132" s="155">
        <v>0.047619047619047616</v>
      </c>
      <c r="H132" s="170">
        <f t="shared" si="2"/>
        <v>0</v>
      </c>
      <c r="I132" s="185">
        <f>IF(Volume!D132=0,0,Volume!F132/Volume!D132)</f>
        <v>0</v>
      </c>
      <c r="J132" s="176">
        <v>0</v>
      </c>
      <c r="K132" s="170">
        <f t="shared" si="3"/>
        <v>0</v>
      </c>
      <c r="L132" s="60"/>
      <c r="M132" s="6"/>
      <c r="N132" s="59"/>
      <c r="O132" s="3"/>
      <c r="P132" s="3"/>
      <c r="Q132" s="3"/>
      <c r="R132" s="3"/>
      <c r="S132" s="3"/>
      <c r="T132" s="3"/>
      <c r="U132" s="61"/>
      <c r="V132" s="3"/>
      <c r="W132" s="3"/>
      <c r="X132" s="3"/>
      <c r="Y132" s="3"/>
      <c r="Z132" s="3"/>
      <c r="AA132" s="2"/>
      <c r="AB132" s="78"/>
      <c r="AC132" s="77"/>
    </row>
    <row r="133" spans="1:29" s="58" customFormat="1" ht="15">
      <c r="A133" s="177" t="s">
        <v>426</v>
      </c>
      <c r="B133" s="188">
        <f>'Open Int.'!E133</f>
        <v>500</v>
      </c>
      <c r="C133" s="189">
        <f>'Open Int.'!F133</f>
        <v>0</v>
      </c>
      <c r="D133" s="190">
        <f>'Open Int.'!H133</f>
        <v>1000</v>
      </c>
      <c r="E133" s="329">
        <f>'Open Int.'!I133</f>
        <v>0</v>
      </c>
      <c r="F133" s="191">
        <f>IF('Open Int.'!E133=0,0,'Open Int.'!H133/'Open Int.'!E133)</f>
        <v>2</v>
      </c>
      <c r="G133" s="155">
        <v>2</v>
      </c>
      <c r="H133" s="170">
        <f aca="true" t="shared" si="4" ref="H133:H192">IF(G133=0,0,(F133-G133)/G133)</f>
        <v>0</v>
      </c>
      <c r="I133" s="185">
        <f>IF(Volume!D133=0,0,Volume!F133/Volume!D133)</f>
        <v>0</v>
      </c>
      <c r="J133" s="176">
        <v>0</v>
      </c>
      <c r="K133" s="170">
        <f aca="true" t="shared" si="5" ref="K133:K192">IF(J133=0,0,(I133-J133)/J133)</f>
        <v>0</v>
      </c>
      <c r="L133" s="60"/>
      <c r="M133" s="6"/>
      <c r="N133" s="59"/>
      <c r="O133" s="3"/>
      <c r="P133" s="3"/>
      <c r="Q133" s="3"/>
      <c r="R133" s="3"/>
      <c r="S133" s="3"/>
      <c r="T133" s="3"/>
      <c r="U133" s="61"/>
      <c r="V133" s="3"/>
      <c r="W133" s="3"/>
      <c r="X133" s="3"/>
      <c r="Y133" s="3"/>
      <c r="Z133" s="3"/>
      <c r="AA133" s="2"/>
      <c r="AB133" s="78"/>
      <c r="AC133" s="77"/>
    </row>
    <row r="134" spans="1:29" s="58" customFormat="1" ht="15">
      <c r="A134" s="177" t="s">
        <v>274</v>
      </c>
      <c r="B134" s="188">
        <f>'Open Int.'!E134</f>
        <v>288400</v>
      </c>
      <c r="C134" s="189">
        <f>'Open Int.'!F134</f>
        <v>0</v>
      </c>
      <c r="D134" s="190">
        <f>'Open Int.'!H134</f>
        <v>10500</v>
      </c>
      <c r="E134" s="329">
        <f>'Open Int.'!I134</f>
        <v>-700</v>
      </c>
      <c r="F134" s="191">
        <f>IF('Open Int.'!E134=0,0,'Open Int.'!H134/'Open Int.'!E134)</f>
        <v>0.03640776699029126</v>
      </c>
      <c r="G134" s="155">
        <v>0.038834951456310676</v>
      </c>
      <c r="H134" s="170">
        <f t="shared" si="4"/>
        <v>-0.06249999999999998</v>
      </c>
      <c r="I134" s="185">
        <f>IF(Volume!D134=0,0,Volume!F134/Volume!D134)</f>
        <v>1</v>
      </c>
      <c r="J134" s="176">
        <v>0</v>
      </c>
      <c r="K134" s="170">
        <f t="shared" si="5"/>
        <v>0</v>
      </c>
      <c r="L134" s="60"/>
      <c r="M134" s="6"/>
      <c r="N134" s="59"/>
      <c r="O134" s="3"/>
      <c r="P134" s="3"/>
      <c r="Q134" s="3"/>
      <c r="R134" s="3"/>
      <c r="S134" s="3"/>
      <c r="T134" s="3"/>
      <c r="U134" s="61"/>
      <c r="V134" s="3"/>
      <c r="W134" s="3"/>
      <c r="X134" s="3"/>
      <c r="Y134" s="3"/>
      <c r="Z134" s="3"/>
      <c r="AA134" s="2"/>
      <c r="AB134" s="78"/>
      <c r="AC134" s="77"/>
    </row>
    <row r="135" spans="1:29" s="58" customFormat="1" ht="15">
      <c r="A135" s="177" t="s">
        <v>427</v>
      </c>
      <c r="B135" s="188">
        <f>'Open Int.'!E135</f>
        <v>1000</v>
      </c>
      <c r="C135" s="189">
        <f>'Open Int.'!F135</f>
        <v>0</v>
      </c>
      <c r="D135" s="190">
        <f>'Open Int.'!H135</f>
        <v>0</v>
      </c>
      <c r="E135" s="329">
        <f>'Open Int.'!I135</f>
        <v>0</v>
      </c>
      <c r="F135" s="191">
        <f>IF('Open Int.'!E135=0,0,'Open Int.'!H135/'Open Int.'!E135)</f>
        <v>0</v>
      </c>
      <c r="G135" s="155">
        <v>0</v>
      </c>
      <c r="H135" s="170">
        <f t="shared" si="4"/>
        <v>0</v>
      </c>
      <c r="I135" s="185">
        <f>IF(Volume!D135=0,0,Volume!F135/Volume!D135)</f>
        <v>0</v>
      </c>
      <c r="J135" s="176">
        <v>0</v>
      </c>
      <c r="K135" s="170">
        <f t="shared" si="5"/>
        <v>0</v>
      </c>
      <c r="L135" s="60"/>
      <c r="M135" s="6"/>
      <c r="N135" s="59"/>
      <c r="O135" s="3"/>
      <c r="P135" s="3"/>
      <c r="Q135" s="3"/>
      <c r="R135" s="3"/>
      <c r="S135" s="3"/>
      <c r="T135" s="3"/>
      <c r="U135" s="61"/>
      <c r="V135" s="3"/>
      <c r="W135" s="3"/>
      <c r="X135" s="3"/>
      <c r="Y135" s="3"/>
      <c r="Z135" s="3"/>
      <c r="AA135" s="2"/>
      <c r="AB135" s="78"/>
      <c r="AC135" s="77"/>
    </row>
    <row r="136" spans="1:29" s="58" customFormat="1" ht="15">
      <c r="A136" s="177" t="s">
        <v>224</v>
      </c>
      <c r="B136" s="188">
        <f>'Open Int.'!E136</f>
        <v>650</v>
      </c>
      <c r="C136" s="189">
        <f>'Open Int.'!F136</f>
        <v>0</v>
      </c>
      <c r="D136" s="190">
        <f>'Open Int.'!H136</f>
        <v>0</v>
      </c>
      <c r="E136" s="329">
        <f>'Open Int.'!I136</f>
        <v>0</v>
      </c>
      <c r="F136" s="191">
        <f>IF('Open Int.'!E136=0,0,'Open Int.'!H136/'Open Int.'!E136)</f>
        <v>0</v>
      </c>
      <c r="G136" s="155">
        <v>0</v>
      </c>
      <c r="H136" s="170">
        <f t="shared" si="4"/>
        <v>0</v>
      </c>
      <c r="I136" s="185">
        <f>IF(Volume!D136=0,0,Volume!F136/Volume!D136)</f>
        <v>0</v>
      </c>
      <c r="J136" s="176">
        <v>0</v>
      </c>
      <c r="K136" s="170">
        <f t="shared" si="5"/>
        <v>0</v>
      </c>
      <c r="L136" s="60"/>
      <c r="M136" s="6"/>
      <c r="N136" s="59"/>
      <c r="O136" s="3"/>
      <c r="P136" s="3"/>
      <c r="Q136" s="3"/>
      <c r="R136" s="3"/>
      <c r="S136" s="3"/>
      <c r="T136" s="3"/>
      <c r="U136" s="61"/>
      <c r="V136" s="3"/>
      <c r="W136" s="3"/>
      <c r="X136" s="3"/>
      <c r="Y136" s="3"/>
      <c r="Z136" s="3"/>
      <c r="AA136" s="2"/>
      <c r="AB136" s="78"/>
      <c r="AC136" s="77"/>
    </row>
    <row r="137" spans="1:29" s="58" customFormat="1" ht="15">
      <c r="A137" s="177" t="s">
        <v>428</v>
      </c>
      <c r="B137" s="188">
        <f>'Open Int.'!E137</f>
        <v>0</v>
      </c>
      <c r="C137" s="189">
        <f>'Open Int.'!F137</f>
        <v>0</v>
      </c>
      <c r="D137" s="190">
        <f>'Open Int.'!H137</f>
        <v>0</v>
      </c>
      <c r="E137" s="329">
        <f>'Open Int.'!I137</f>
        <v>0</v>
      </c>
      <c r="F137" s="191">
        <f>IF('Open Int.'!E137=0,0,'Open Int.'!H137/'Open Int.'!E137)</f>
        <v>0</v>
      </c>
      <c r="G137" s="155">
        <v>0</v>
      </c>
      <c r="H137" s="170">
        <f t="shared" si="4"/>
        <v>0</v>
      </c>
      <c r="I137" s="185">
        <f>IF(Volume!D137=0,0,Volume!F137/Volume!D137)</f>
        <v>0</v>
      </c>
      <c r="J137" s="176">
        <v>0</v>
      </c>
      <c r="K137" s="170">
        <f t="shared" si="5"/>
        <v>0</v>
      </c>
      <c r="L137" s="60"/>
      <c r="M137" s="6"/>
      <c r="N137" s="59"/>
      <c r="O137" s="3"/>
      <c r="P137" s="3"/>
      <c r="Q137" s="3"/>
      <c r="R137" s="3"/>
      <c r="S137" s="3"/>
      <c r="T137" s="3"/>
      <c r="U137" s="61"/>
      <c r="V137" s="3"/>
      <c r="W137" s="3"/>
      <c r="X137" s="3"/>
      <c r="Y137" s="3"/>
      <c r="Z137" s="3"/>
      <c r="AA137" s="2"/>
      <c r="AB137" s="78"/>
      <c r="AC137" s="77"/>
    </row>
    <row r="138" spans="1:29" s="58" customFormat="1" ht="15">
      <c r="A138" s="177" t="s">
        <v>429</v>
      </c>
      <c r="B138" s="188">
        <f>'Open Int.'!E138</f>
        <v>3198800</v>
      </c>
      <c r="C138" s="189">
        <f>'Open Int.'!F138</f>
        <v>255200</v>
      </c>
      <c r="D138" s="190">
        <f>'Open Int.'!H138</f>
        <v>391600</v>
      </c>
      <c r="E138" s="329">
        <f>'Open Int.'!I138</f>
        <v>13200</v>
      </c>
      <c r="F138" s="191">
        <f>IF('Open Int.'!E138=0,0,'Open Int.'!H138/'Open Int.'!E138)</f>
        <v>0.12242090784044017</v>
      </c>
      <c r="G138" s="155">
        <v>0.12855007473841554</v>
      </c>
      <c r="H138" s="170">
        <f t="shared" si="4"/>
        <v>-0.047679216915645584</v>
      </c>
      <c r="I138" s="185">
        <f>IF(Volume!D138=0,0,Volume!F138/Volume!D138)</f>
        <v>0.04790419161676647</v>
      </c>
      <c r="J138" s="176">
        <v>0.07100591715976332</v>
      </c>
      <c r="K138" s="170">
        <f t="shared" si="5"/>
        <v>-0.3253493013972056</v>
      </c>
      <c r="L138" s="60"/>
      <c r="M138" s="6"/>
      <c r="N138" s="59"/>
      <c r="O138" s="3"/>
      <c r="P138" s="3"/>
      <c r="Q138" s="3"/>
      <c r="R138" s="3"/>
      <c r="S138" s="3"/>
      <c r="T138" s="3"/>
      <c r="U138" s="61"/>
      <c r="V138" s="3"/>
      <c r="W138" s="3"/>
      <c r="X138" s="3"/>
      <c r="Y138" s="3"/>
      <c r="Z138" s="3"/>
      <c r="AA138" s="2"/>
      <c r="AB138" s="78"/>
      <c r="AC138" s="77"/>
    </row>
    <row r="139" spans="1:29" s="58" customFormat="1" ht="15">
      <c r="A139" s="177" t="s">
        <v>393</v>
      </c>
      <c r="B139" s="188">
        <f>'Open Int.'!E139</f>
        <v>1096800</v>
      </c>
      <c r="C139" s="189">
        <f>'Open Int.'!F139</f>
        <v>2400</v>
      </c>
      <c r="D139" s="190">
        <f>'Open Int.'!H139</f>
        <v>537600</v>
      </c>
      <c r="E139" s="329">
        <f>'Open Int.'!I139</f>
        <v>0</v>
      </c>
      <c r="F139" s="191">
        <f>IF('Open Int.'!E139=0,0,'Open Int.'!H139/'Open Int.'!E139)</f>
        <v>0.49015317286652077</v>
      </c>
      <c r="G139" s="155">
        <v>0.49122807017543857</v>
      </c>
      <c r="H139" s="170">
        <f t="shared" si="4"/>
        <v>-0.002188183807439806</v>
      </c>
      <c r="I139" s="185">
        <f>IF(Volume!D139=0,0,Volume!F139/Volume!D139)</f>
        <v>0.6956521739130435</v>
      </c>
      <c r="J139" s="176">
        <v>0.1391304347826087</v>
      </c>
      <c r="K139" s="170">
        <f t="shared" si="5"/>
        <v>4</v>
      </c>
      <c r="L139" s="60"/>
      <c r="M139" s="6"/>
      <c r="N139" s="59"/>
      <c r="O139" s="3"/>
      <c r="P139" s="3"/>
      <c r="Q139" s="3"/>
      <c r="R139" s="3"/>
      <c r="S139" s="3"/>
      <c r="T139" s="3"/>
      <c r="U139" s="61"/>
      <c r="V139" s="3"/>
      <c r="W139" s="3"/>
      <c r="X139" s="3"/>
      <c r="Y139" s="3"/>
      <c r="Z139" s="3"/>
      <c r="AA139" s="2"/>
      <c r="AB139" s="78"/>
      <c r="AC139" s="77"/>
    </row>
    <row r="140" spans="1:29" s="58" customFormat="1" ht="15">
      <c r="A140" s="177" t="s">
        <v>81</v>
      </c>
      <c r="B140" s="188">
        <f>'Open Int.'!E140</f>
        <v>10200</v>
      </c>
      <c r="C140" s="189">
        <f>'Open Int.'!F140</f>
        <v>-600</v>
      </c>
      <c r="D140" s="190">
        <f>'Open Int.'!H140</f>
        <v>1200</v>
      </c>
      <c r="E140" s="329">
        <f>'Open Int.'!I140</f>
        <v>0</v>
      </c>
      <c r="F140" s="191">
        <f>IF('Open Int.'!E140=0,0,'Open Int.'!H140/'Open Int.'!E140)</f>
        <v>0.11764705882352941</v>
      </c>
      <c r="G140" s="155">
        <v>0.1111111111111111</v>
      </c>
      <c r="H140" s="170">
        <f t="shared" si="4"/>
        <v>0.05882352941176475</v>
      </c>
      <c r="I140" s="185">
        <f>IF(Volume!D140=0,0,Volume!F140/Volume!D140)</f>
        <v>0</v>
      </c>
      <c r="J140" s="176">
        <v>0.42857142857142855</v>
      </c>
      <c r="K140" s="170">
        <f t="shared" si="5"/>
        <v>-1</v>
      </c>
      <c r="L140" s="60"/>
      <c r="M140" s="6"/>
      <c r="N140" s="59"/>
      <c r="O140" s="3"/>
      <c r="P140" s="3"/>
      <c r="Q140" s="3"/>
      <c r="R140" s="3"/>
      <c r="S140" s="3"/>
      <c r="T140" s="3"/>
      <c r="U140" s="61"/>
      <c r="V140" s="3"/>
      <c r="W140" s="3"/>
      <c r="X140" s="3"/>
      <c r="Y140" s="3"/>
      <c r="Z140" s="3"/>
      <c r="AA140" s="2"/>
      <c r="AB140" s="78"/>
      <c r="AC140" s="77"/>
    </row>
    <row r="141" spans="1:29" s="58" customFormat="1" ht="15">
      <c r="A141" s="177" t="s">
        <v>225</v>
      </c>
      <c r="B141" s="188">
        <f>'Open Int.'!E141</f>
        <v>457800</v>
      </c>
      <c r="C141" s="189">
        <f>'Open Int.'!F141</f>
        <v>18200</v>
      </c>
      <c r="D141" s="190">
        <f>'Open Int.'!H141</f>
        <v>28000</v>
      </c>
      <c r="E141" s="329">
        <f>'Open Int.'!I141</f>
        <v>0</v>
      </c>
      <c r="F141" s="191">
        <f>IF('Open Int.'!E141=0,0,'Open Int.'!H141/'Open Int.'!E141)</f>
        <v>0.06116207951070336</v>
      </c>
      <c r="G141" s="155">
        <v>0.06369426751592357</v>
      </c>
      <c r="H141" s="170">
        <f t="shared" si="4"/>
        <v>-0.0397553516819572</v>
      </c>
      <c r="I141" s="185">
        <f>IF(Volume!D141=0,0,Volume!F141/Volume!D141)</f>
        <v>0</v>
      </c>
      <c r="J141" s="176">
        <v>0</v>
      </c>
      <c r="K141" s="170">
        <f t="shared" si="5"/>
        <v>0</v>
      </c>
      <c r="L141" s="60"/>
      <c r="M141" s="6"/>
      <c r="N141" s="59"/>
      <c r="O141" s="3"/>
      <c r="P141" s="3"/>
      <c r="Q141" s="3"/>
      <c r="R141" s="3"/>
      <c r="S141" s="3"/>
      <c r="T141" s="3"/>
      <c r="U141" s="61"/>
      <c r="V141" s="3"/>
      <c r="W141" s="3"/>
      <c r="X141" s="3"/>
      <c r="Y141" s="3"/>
      <c r="Z141" s="3"/>
      <c r="AA141" s="2"/>
      <c r="AB141" s="78"/>
      <c r="AC141" s="77"/>
    </row>
    <row r="142" spans="1:27" s="7" customFormat="1" ht="15">
      <c r="A142" s="177" t="s">
        <v>297</v>
      </c>
      <c r="B142" s="188">
        <f>'Open Int.'!E142</f>
        <v>147400</v>
      </c>
      <c r="C142" s="189">
        <f>'Open Int.'!F142</f>
        <v>0</v>
      </c>
      <c r="D142" s="190">
        <f>'Open Int.'!H142</f>
        <v>7700</v>
      </c>
      <c r="E142" s="329">
        <f>'Open Int.'!I142</f>
        <v>0</v>
      </c>
      <c r="F142" s="191">
        <f>IF('Open Int.'!E142=0,0,'Open Int.'!H142/'Open Int.'!E142)</f>
        <v>0.05223880597014925</v>
      </c>
      <c r="G142" s="155">
        <v>0.05223880597014925</v>
      </c>
      <c r="H142" s="170">
        <f t="shared" si="4"/>
        <v>0</v>
      </c>
      <c r="I142" s="185">
        <f>IF(Volume!D142=0,0,Volume!F142/Volume!D142)</f>
        <v>0.07692307692307693</v>
      </c>
      <c r="J142" s="176">
        <v>0.046153846153846156</v>
      </c>
      <c r="K142" s="170">
        <f t="shared" si="5"/>
        <v>0.6666666666666666</v>
      </c>
      <c r="L142" s="60"/>
      <c r="M142" s="6"/>
      <c r="N142" s="59"/>
      <c r="O142" s="3"/>
      <c r="P142" s="3"/>
      <c r="Q142" s="3"/>
      <c r="R142" s="3"/>
      <c r="S142" s="3"/>
      <c r="T142" s="3"/>
      <c r="U142" s="61"/>
      <c r="V142" s="3"/>
      <c r="W142" s="3"/>
      <c r="X142" s="3"/>
      <c r="Y142" s="3"/>
      <c r="Z142" s="3"/>
      <c r="AA142" s="2"/>
    </row>
    <row r="143" spans="1:27" s="7" customFormat="1" ht="15">
      <c r="A143" s="177" t="s">
        <v>226</v>
      </c>
      <c r="B143" s="188">
        <f>'Open Int.'!E143</f>
        <v>18000</v>
      </c>
      <c r="C143" s="189">
        <f>'Open Int.'!F143</f>
        <v>0</v>
      </c>
      <c r="D143" s="190">
        <f>'Open Int.'!H143</f>
        <v>0</v>
      </c>
      <c r="E143" s="329">
        <f>'Open Int.'!I143</f>
        <v>0</v>
      </c>
      <c r="F143" s="191">
        <f>IF('Open Int.'!E143=0,0,'Open Int.'!H143/'Open Int.'!E143)</f>
        <v>0</v>
      </c>
      <c r="G143" s="155">
        <v>0</v>
      </c>
      <c r="H143" s="170">
        <f t="shared" si="4"/>
        <v>0</v>
      </c>
      <c r="I143" s="185">
        <f>IF(Volume!D143=0,0,Volume!F143/Volume!D143)</f>
        <v>0</v>
      </c>
      <c r="J143" s="176">
        <v>0</v>
      </c>
      <c r="K143" s="170">
        <f t="shared" si="5"/>
        <v>0</v>
      </c>
      <c r="L143" s="60"/>
      <c r="M143" s="6"/>
      <c r="N143" s="59"/>
      <c r="O143" s="3"/>
      <c r="P143" s="3"/>
      <c r="Q143" s="3"/>
      <c r="R143" s="3"/>
      <c r="S143" s="3"/>
      <c r="T143" s="3"/>
      <c r="U143" s="61"/>
      <c r="V143" s="3"/>
      <c r="W143" s="3"/>
      <c r="X143" s="3"/>
      <c r="Y143" s="3"/>
      <c r="Z143" s="3"/>
      <c r="AA143" s="2"/>
    </row>
    <row r="144" spans="1:27" s="7" customFormat="1" ht="15">
      <c r="A144" s="177" t="s">
        <v>430</v>
      </c>
      <c r="B144" s="188">
        <f>'Open Int.'!E144</f>
        <v>0</v>
      </c>
      <c r="C144" s="189">
        <f>'Open Int.'!F144</f>
        <v>0</v>
      </c>
      <c r="D144" s="190">
        <f>'Open Int.'!H144</f>
        <v>0</v>
      </c>
      <c r="E144" s="329">
        <f>'Open Int.'!I144</f>
        <v>0</v>
      </c>
      <c r="F144" s="191">
        <f>IF('Open Int.'!E144=0,0,'Open Int.'!H144/'Open Int.'!E144)</f>
        <v>0</v>
      </c>
      <c r="G144" s="155">
        <v>0</v>
      </c>
      <c r="H144" s="170">
        <f t="shared" si="4"/>
        <v>0</v>
      </c>
      <c r="I144" s="185">
        <f>IF(Volume!D144=0,0,Volume!F144/Volume!D144)</f>
        <v>0</v>
      </c>
      <c r="J144" s="176">
        <v>0</v>
      </c>
      <c r="K144" s="170">
        <f t="shared" si="5"/>
        <v>0</v>
      </c>
      <c r="L144" s="60"/>
      <c r="M144" s="6"/>
      <c r="N144" s="59"/>
      <c r="O144" s="3"/>
      <c r="P144" s="3"/>
      <c r="Q144" s="3"/>
      <c r="R144" s="3"/>
      <c r="S144" s="3"/>
      <c r="T144" s="3"/>
      <c r="U144" s="61"/>
      <c r="V144" s="3"/>
      <c r="W144" s="3"/>
      <c r="X144" s="3"/>
      <c r="Y144" s="3"/>
      <c r="Z144" s="3"/>
      <c r="AA144" s="2"/>
    </row>
    <row r="145" spans="1:27" s="7" customFormat="1" ht="15">
      <c r="A145" s="177" t="s">
        <v>227</v>
      </c>
      <c r="B145" s="188">
        <f>'Open Int.'!E145</f>
        <v>373600</v>
      </c>
      <c r="C145" s="189">
        <f>'Open Int.'!F145</f>
        <v>24800</v>
      </c>
      <c r="D145" s="190">
        <f>'Open Int.'!H145</f>
        <v>43200</v>
      </c>
      <c r="E145" s="329">
        <f>'Open Int.'!I145</f>
        <v>800</v>
      </c>
      <c r="F145" s="191">
        <f>IF('Open Int.'!E145=0,0,'Open Int.'!H145/'Open Int.'!E145)</f>
        <v>0.11563169164882227</v>
      </c>
      <c r="G145" s="155">
        <v>0.12155963302752294</v>
      </c>
      <c r="H145" s="170">
        <f t="shared" si="4"/>
        <v>-0.04876570643610365</v>
      </c>
      <c r="I145" s="185">
        <f>IF(Volume!D145=0,0,Volume!F145/Volume!D145)</f>
        <v>0.05319148936170213</v>
      </c>
      <c r="J145" s="176">
        <v>0.07407407407407407</v>
      </c>
      <c r="K145" s="170">
        <f t="shared" si="5"/>
        <v>-0.2819148936170212</v>
      </c>
      <c r="L145" s="60"/>
      <c r="M145" s="6"/>
      <c r="N145" s="59"/>
      <c r="O145" s="3"/>
      <c r="P145" s="3"/>
      <c r="Q145" s="3"/>
      <c r="R145" s="3"/>
      <c r="S145" s="3"/>
      <c r="T145" s="3"/>
      <c r="U145" s="61"/>
      <c r="V145" s="3"/>
      <c r="W145" s="3"/>
      <c r="X145" s="3"/>
      <c r="Y145" s="3"/>
      <c r="Z145" s="3"/>
      <c r="AA145" s="2"/>
    </row>
    <row r="146" spans="1:27" s="7" customFormat="1" ht="15">
      <c r="A146" s="177" t="s">
        <v>234</v>
      </c>
      <c r="B146" s="188">
        <f>'Open Int.'!E146</f>
        <v>2321200</v>
      </c>
      <c r="C146" s="189">
        <f>'Open Int.'!F146</f>
        <v>236600</v>
      </c>
      <c r="D146" s="190">
        <f>'Open Int.'!H146</f>
        <v>638400</v>
      </c>
      <c r="E146" s="329">
        <f>'Open Int.'!I146</f>
        <v>6300</v>
      </c>
      <c r="F146" s="191">
        <f>IF('Open Int.'!E146=0,0,'Open Int.'!H146/'Open Int.'!E146)</f>
        <v>0.2750301568154403</v>
      </c>
      <c r="G146" s="155">
        <v>0.3032236400268637</v>
      </c>
      <c r="H146" s="170">
        <f t="shared" si="4"/>
        <v>-0.0929791727614827</v>
      </c>
      <c r="I146" s="185">
        <f>IF(Volume!D146=0,0,Volume!F146/Volume!D146)</f>
        <v>0.23738872403560832</v>
      </c>
      <c r="J146" s="176">
        <v>0.14411441144114412</v>
      </c>
      <c r="K146" s="170">
        <f t="shared" si="5"/>
        <v>0.6472240469341065</v>
      </c>
      <c r="L146" s="60"/>
      <c r="M146" s="6"/>
      <c r="N146" s="59"/>
      <c r="O146" s="3"/>
      <c r="P146" s="3"/>
      <c r="Q146" s="3"/>
      <c r="R146" s="3"/>
      <c r="S146" s="3"/>
      <c r="T146" s="3"/>
      <c r="U146" s="61"/>
      <c r="V146" s="3"/>
      <c r="W146" s="3"/>
      <c r="X146" s="3"/>
      <c r="Y146" s="3"/>
      <c r="Z146" s="3"/>
      <c r="AA146" s="2"/>
    </row>
    <row r="147" spans="1:27" s="7" customFormat="1" ht="15">
      <c r="A147" s="177" t="s">
        <v>98</v>
      </c>
      <c r="B147" s="188">
        <f>'Open Int.'!E147</f>
        <v>303050</v>
      </c>
      <c r="C147" s="189">
        <f>'Open Int.'!F147</f>
        <v>23650</v>
      </c>
      <c r="D147" s="190">
        <f>'Open Int.'!H147</f>
        <v>51150</v>
      </c>
      <c r="E147" s="329">
        <f>'Open Int.'!I147</f>
        <v>4950</v>
      </c>
      <c r="F147" s="191">
        <f>IF('Open Int.'!E147=0,0,'Open Int.'!H147/'Open Int.'!E147)</f>
        <v>0.16878402903811252</v>
      </c>
      <c r="G147" s="155">
        <v>0.16535433070866143</v>
      </c>
      <c r="H147" s="170">
        <f t="shared" si="4"/>
        <v>0.020741508944775614</v>
      </c>
      <c r="I147" s="185">
        <f>IF(Volume!D147=0,0,Volume!F147/Volume!D147)</f>
        <v>0.08695652173913043</v>
      </c>
      <c r="J147" s="176">
        <v>0.10488505747126436</v>
      </c>
      <c r="K147" s="170">
        <f t="shared" si="5"/>
        <v>-0.17093508040500296</v>
      </c>
      <c r="L147" s="60"/>
      <c r="M147" s="6"/>
      <c r="N147" s="59"/>
      <c r="O147" s="3"/>
      <c r="P147" s="3"/>
      <c r="Q147" s="3"/>
      <c r="R147" s="3"/>
      <c r="S147" s="3"/>
      <c r="T147" s="3"/>
      <c r="U147" s="61"/>
      <c r="V147" s="3"/>
      <c r="W147" s="3"/>
      <c r="X147" s="3"/>
      <c r="Y147" s="3"/>
      <c r="Z147" s="3"/>
      <c r="AA147" s="2"/>
    </row>
    <row r="148" spans="1:27" s="7" customFormat="1" ht="15">
      <c r="A148" s="177" t="s">
        <v>149</v>
      </c>
      <c r="B148" s="188">
        <f>'Open Int.'!E148</f>
        <v>693000</v>
      </c>
      <c r="C148" s="189">
        <f>'Open Int.'!F148</f>
        <v>11000</v>
      </c>
      <c r="D148" s="190">
        <f>'Open Int.'!H148</f>
        <v>469700</v>
      </c>
      <c r="E148" s="329">
        <f>'Open Int.'!I148</f>
        <v>18700</v>
      </c>
      <c r="F148" s="191">
        <f>IF('Open Int.'!E148=0,0,'Open Int.'!H148/'Open Int.'!E148)</f>
        <v>0.6777777777777778</v>
      </c>
      <c r="G148" s="155">
        <v>0.6612903225806451</v>
      </c>
      <c r="H148" s="170">
        <f t="shared" si="4"/>
        <v>0.024932249322493327</v>
      </c>
      <c r="I148" s="185">
        <f>IF(Volume!D148=0,0,Volume!F148/Volume!D148)</f>
        <v>0.1686046511627907</v>
      </c>
      <c r="J148" s="176">
        <v>0.24645030425963488</v>
      </c>
      <c r="K148" s="170">
        <f t="shared" si="5"/>
        <v>-0.315867547133697</v>
      </c>
      <c r="L148" s="60"/>
      <c r="M148" s="6"/>
      <c r="N148" s="59"/>
      <c r="O148" s="3"/>
      <c r="P148" s="3"/>
      <c r="Q148" s="3"/>
      <c r="R148" s="3"/>
      <c r="S148" s="3"/>
      <c r="T148" s="3"/>
      <c r="U148" s="61"/>
      <c r="V148" s="3"/>
      <c r="W148" s="3"/>
      <c r="X148" s="3"/>
      <c r="Y148" s="3"/>
      <c r="Z148" s="3"/>
      <c r="AA148" s="2"/>
    </row>
    <row r="149" spans="1:29" s="58" customFormat="1" ht="15">
      <c r="A149" s="177" t="s">
        <v>203</v>
      </c>
      <c r="B149" s="188">
        <f>'Open Int.'!E149</f>
        <v>2353800</v>
      </c>
      <c r="C149" s="189">
        <f>'Open Int.'!F149</f>
        <v>262200</v>
      </c>
      <c r="D149" s="190">
        <f>'Open Int.'!H149</f>
        <v>1804950</v>
      </c>
      <c r="E149" s="329">
        <f>'Open Int.'!I149</f>
        <v>-18300</v>
      </c>
      <c r="F149" s="191">
        <f>IF('Open Int.'!E149=0,0,'Open Int.'!H149/'Open Int.'!E149)</f>
        <v>0.7668238592913587</v>
      </c>
      <c r="G149" s="155">
        <v>0.8717010900745841</v>
      </c>
      <c r="H149" s="170">
        <f t="shared" si="4"/>
        <v>-0.12031329543737516</v>
      </c>
      <c r="I149" s="185">
        <f>IF(Volume!D149=0,0,Volume!F149/Volume!D149)</f>
        <v>0.4235207913537278</v>
      </c>
      <c r="J149" s="176">
        <v>0.4217589264318236</v>
      </c>
      <c r="K149" s="170">
        <f t="shared" si="5"/>
        <v>0.004177421772219366</v>
      </c>
      <c r="L149" s="60"/>
      <c r="M149" s="6"/>
      <c r="N149" s="59"/>
      <c r="O149" s="3"/>
      <c r="P149" s="3"/>
      <c r="Q149" s="3"/>
      <c r="R149" s="3"/>
      <c r="S149" s="3"/>
      <c r="T149" s="3"/>
      <c r="U149" s="61"/>
      <c r="V149" s="3"/>
      <c r="W149" s="3"/>
      <c r="X149" s="3"/>
      <c r="Y149" s="3"/>
      <c r="Z149" s="3"/>
      <c r="AA149" s="2"/>
      <c r="AB149" s="78"/>
      <c r="AC149" s="77"/>
    </row>
    <row r="150" spans="1:27" s="7" customFormat="1" ht="15">
      <c r="A150" s="177" t="s">
        <v>298</v>
      </c>
      <c r="B150" s="188">
        <f>'Open Int.'!E150</f>
        <v>2000</v>
      </c>
      <c r="C150" s="189">
        <f>'Open Int.'!F150</f>
        <v>0</v>
      </c>
      <c r="D150" s="190">
        <f>'Open Int.'!H150</f>
        <v>2000</v>
      </c>
      <c r="E150" s="329">
        <f>'Open Int.'!I150</f>
        <v>1000</v>
      </c>
      <c r="F150" s="191">
        <f>IF('Open Int.'!E150=0,0,'Open Int.'!H150/'Open Int.'!E150)</f>
        <v>1</v>
      </c>
      <c r="G150" s="155">
        <v>0.5</v>
      </c>
      <c r="H150" s="170">
        <f t="shared" si="4"/>
        <v>1</v>
      </c>
      <c r="I150" s="185">
        <f>IF(Volume!D150=0,0,Volume!F150/Volume!D150)</f>
        <v>0</v>
      </c>
      <c r="J150" s="176">
        <v>0</v>
      </c>
      <c r="K150" s="170">
        <f t="shared" si="5"/>
        <v>0</v>
      </c>
      <c r="L150" s="60"/>
      <c r="M150" s="6"/>
      <c r="N150" s="59"/>
      <c r="O150" s="3"/>
      <c r="P150" s="3"/>
      <c r="Q150" s="3"/>
      <c r="R150" s="3"/>
      <c r="S150" s="3"/>
      <c r="T150" s="3"/>
      <c r="U150" s="61"/>
      <c r="V150" s="3"/>
      <c r="W150" s="3"/>
      <c r="X150" s="3"/>
      <c r="Y150" s="3"/>
      <c r="Z150" s="3"/>
      <c r="AA150" s="2"/>
    </row>
    <row r="151" spans="1:27" s="7" customFormat="1" ht="15">
      <c r="A151" s="177" t="s">
        <v>431</v>
      </c>
      <c r="B151" s="188">
        <f>'Open Int.'!E151</f>
        <v>11275550</v>
      </c>
      <c r="C151" s="189">
        <f>'Open Int.'!F151</f>
        <v>500500</v>
      </c>
      <c r="D151" s="190">
        <f>'Open Int.'!H151</f>
        <v>2395250</v>
      </c>
      <c r="E151" s="329">
        <f>'Open Int.'!I151</f>
        <v>143000</v>
      </c>
      <c r="F151" s="191">
        <f>IF('Open Int.'!E151=0,0,'Open Int.'!H151/'Open Int.'!E151)</f>
        <v>0.212428662016487</v>
      </c>
      <c r="G151" s="155">
        <v>0.2090245520902455</v>
      </c>
      <c r="H151" s="170">
        <f t="shared" si="4"/>
        <v>0.016285694155066425</v>
      </c>
      <c r="I151" s="185">
        <f>IF(Volume!D151=0,0,Volume!F151/Volume!D151)</f>
        <v>0.13962765957446807</v>
      </c>
      <c r="J151" s="176">
        <v>0.12351326623970722</v>
      </c>
      <c r="K151" s="170">
        <f t="shared" si="5"/>
        <v>0.13046690307328598</v>
      </c>
      <c r="L151" s="60"/>
      <c r="M151" s="6"/>
      <c r="N151" s="59"/>
      <c r="O151" s="3"/>
      <c r="P151" s="3"/>
      <c r="Q151" s="3"/>
      <c r="R151" s="3"/>
      <c r="S151" s="3"/>
      <c r="T151" s="3"/>
      <c r="U151" s="61"/>
      <c r="V151" s="3"/>
      <c r="W151" s="3"/>
      <c r="X151" s="3"/>
      <c r="Y151" s="3"/>
      <c r="Z151" s="3"/>
      <c r="AA151" s="2"/>
    </row>
    <row r="152" spans="1:27" s="7" customFormat="1" ht="15">
      <c r="A152" s="177" t="s">
        <v>432</v>
      </c>
      <c r="B152" s="188">
        <f>'Open Int.'!E152</f>
        <v>1800</v>
      </c>
      <c r="C152" s="189">
        <f>'Open Int.'!F152</f>
        <v>0</v>
      </c>
      <c r="D152" s="190">
        <f>'Open Int.'!H152</f>
        <v>450</v>
      </c>
      <c r="E152" s="329">
        <f>'Open Int.'!I152</f>
        <v>0</v>
      </c>
      <c r="F152" s="191">
        <f>IF('Open Int.'!E152=0,0,'Open Int.'!H152/'Open Int.'!E152)</f>
        <v>0.25</v>
      </c>
      <c r="G152" s="155">
        <v>0.25</v>
      </c>
      <c r="H152" s="170">
        <f t="shared" si="4"/>
        <v>0</v>
      </c>
      <c r="I152" s="185">
        <f>IF(Volume!D152=0,0,Volume!F152/Volume!D152)</f>
        <v>0</v>
      </c>
      <c r="J152" s="176">
        <v>0</v>
      </c>
      <c r="K152" s="170">
        <f t="shared" si="5"/>
        <v>0</v>
      </c>
      <c r="L152" s="60"/>
      <c r="M152" s="6"/>
      <c r="N152" s="59"/>
      <c r="O152" s="3"/>
      <c r="P152" s="3"/>
      <c r="Q152" s="3"/>
      <c r="R152" s="3"/>
      <c r="S152" s="3"/>
      <c r="T152" s="3"/>
      <c r="U152" s="61"/>
      <c r="V152" s="3"/>
      <c r="W152" s="3"/>
      <c r="X152" s="3"/>
      <c r="Y152" s="3"/>
      <c r="Z152" s="3"/>
      <c r="AA152" s="2"/>
    </row>
    <row r="153" spans="1:29" s="58" customFormat="1" ht="15">
      <c r="A153" s="177" t="s">
        <v>216</v>
      </c>
      <c r="B153" s="188">
        <f>'Open Int.'!E153</f>
        <v>17822000</v>
      </c>
      <c r="C153" s="189">
        <f>'Open Int.'!F153</f>
        <v>448900</v>
      </c>
      <c r="D153" s="190">
        <f>'Open Int.'!H153</f>
        <v>6080250</v>
      </c>
      <c r="E153" s="329">
        <f>'Open Int.'!I153</f>
        <v>67000</v>
      </c>
      <c r="F153" s="191">
        <f>IF('Open Int.'!E153=0,0,'Open Int.'!H153/'Open Int.'!E153)</f>
        <v>0.34116541353383456</v>
      </c>
      <c r="G153" s="155">
        <v>0.34612418048592364</v>
      </c>
      <c r="H153" s="170">
        <f t="shared" si="4"/>
        <v>-0.014326554547929781</v>
      </c>
      <c r="I153" s="185">
        <f>IF(Volume!D153=0,0,Volume!F153/Volume!D153)</f>
        <v>0.0895447723861931</v>
      </c>
      <c r="J153" s="176">
        <v>0.16230366492146597</v>
      </c>
      <c r="K153" s="170">
        <f t="shared" si="5"/>
        <v>-0.44828866045926186</v>
      </c>
      <c r="L153" s="60"/>
      <c r="M153" s="6"/>
      <c r="N153" s="59"/>
      <c r="O153" s="3"/>
      <c r="P153" s="3"/>
      <c r="Q153" s="3"/>
      <c r="R153" s="3"/>
      <c r="S153" s="3"/>
      <c r="T153" s="3"/>
      <c r="U153" s="61"/>
      <c r="V153" s="3"/>
      <c r="W153" s="3"/>
      <c r="X153" s="3"/>
      <c r="Y153" s="3"/>
      <c r="Z153" s="3"/>
      <c r="AA153" s="2"/>
      <c r="AB153" s="78"/>
      <c r="AC153" s="77"/>
    </row>
    <row r="154" spans="1:29" s="58" customFormat="1" ht="15">
      <c r="A154" s="177" t="s">
        <v>235</v>
      </c>
      <c r="B154" s="188">
        <f>'Open Int.'!E154</f>
        <v>6323400</v>
      </c>
      <c r="C154" s="189">
        <f>'Open Int.'!F154</f>
        <v>369900</v>
      </c>
      <c r="D154" s="190">
        <f>'Open Int.'!H154</f>
        <v>3815100</v>
      </c>
      <c r="E154" s="329">
        <f>'Open Int.'!I154</f>
        <v>8100</v>
      </c>
      <c r="F154" s="191">
        <f>IF('Open Int.'!E154=0,0,'Open Int.'!H154/'Open Int.'!E154)</f>
        <v>0.60333048676345</v>
      </c>
      <c r="G154" s="155">
        <v>0.6394557823129252</v>
      </c>
      <c r="H154" s="170">
        <f t="shared" si="4"/>
        <v>-0.05649381325290269</v>
      </c>
      <c r="I154" s="185">
        <f>IF(Volume!D154=0,0,Volume!F154/Volume!D154)</f>
        <v>0.17628408370323398</v>
      </c>
      <c r="J154" s="176">
        <v>0.16703056768558952</v>
      </c>
      <c r="K154" s="170">
        <f t="shared" si="5"/>
        <v>0.05540013511217205</v>
      </c>
      <c r="L154" s="60"/>
      <c r="M154" s="6"/>
      <c r="N154" s="59"/>
      <c r="O154" s="3"/>
      <c r="P154" s="3"/>
      <c r="Q154" s="3"/>
      <c r="R154" s="3"/>
      <c r="S154" s="3"/>
      <c r="T154" s="3"/>
      <c r="U154" s="61"/>
      <c r="V154" s="3"/>
      <c r="W154" s="3"/>
      <c r="X154" s="3"/>
      <c r="Y154" s="3"/>
      <c r="Z154" s="3"/>
      <c r="AA154" s="2"/>
      <c r="AB154" s="78"/>
      <c r="AC154" s="77"/>
    </row>
    <row r="155" spans="1:29" s="58" customFormat="1" ht="15">
      <c r="A155" s="177" t="s">
        <v>204</v>
      </c>
      <c r="B155" s="188">
        <f>'Open Int.'!E155</f>
        <v>1536600</v>
      </c>
      <c r="C155" s="189">
        <f>'Open Int.'!F155</f>
        <v>-19800</v>
      </c>
      <c r="D155" s="190">
        <f>'Open Int.'!H155</f>
        <v>211200</v>
      </c>
      <c r="E155" s="329">
        <f>'Open Int.'!I155</f>
        <v>3000</v>
      </c>
      <c r="F155" s="191">
        <f>IF('Open Int.'!E155=0,0,'Open Int.'!H155/'Open Int.'!E155)</f>
        <v>0.13744631003514252</v>
      </c>
      <c r="G155" s="155">
        <v>0.13377023901310717</v>
      </c>
      <c r="H155" s="170">
        <f t="shared" si="4"/>
        <v>0.027480484816022176</v>
      </c>
      <c r="I155" s="185">
        <f>IF(Volume!D155=0,0,Volume!F155/Volume!D155)</f>
        <v>0.08416547788873038</v>
      </c>
      <c r="J155" s="176">
        <v>0.06858407079646017</v>
      </c>
      <c r="K155" s="170">
        <f t="shared" si="5"/>
        <v>0.22718696792600437</v>
      </c>
      <c r="L155" s="60"/>
      <c r="M155" s="6"/>
      <c r="N155" s="59"/>
      <c r="O155" s="3"/>
      <c r="P155" s="3"/>
      <c r="Q155" s="3"/>
      <c r="R155" s="3"/>
      <c r="S155" s="3"/>
      <c r="T155" s="3"/>
      <c r="U155" s="61"/>
      <c r="V155" s="3"/>
      <c r="W155" s="3"/>
      <c r="X155" s="3"/>
      <c r="Y155" s="3"/>
      <c r="Z155" s="3"/>
      <c r="AA155" s="2"/>
      <c r="AB155" s="78"/>
      <c r="AC155" s="77"/>
    </row>
    <row r="156" spans="1:27" s="7" customFormat="1" ht="15">
      <c r="A156" s="177" t="s">
        <v>205</v>
      </c>
      <c r="B156" s="188">
        <f>'Open Int.'!E156</f>
        <v>1361250</v>
      </c>
      <c r="C156" s="189">
        <f>'Open Int.'!F156</f>
        <v>85500</v>
      </c>
      <c r="D156" s="190">
        <f>'Open Int.'!H156</f>
        <v>781750</v>
      </c>
      <c r="E156" s="329">
        <f>'Open Int.'!I156</f>
        <v>-46250</v>
      </c>
      <c r="F156" s="191">
        <f>IF('Open Int.'!E156=0,0,'Open Int.'!H156/'Open Int.'!E156)</f>
        <v>0.5742883379247016</v>
      </c>
      <c r="G156" s="155">
        <v>0.6490299823633157</v>
      </c>
      <c r="H156" s="170">
        <f t="shared" si="4"/>
        <v>-0.11515900107797333</v>
      </c>
      <c r="I156" s="185">
        <f>IF(Volume!D156=0,0,Volume!F156/Volume!D156)</f>
        <v>0.6267558528428093</v>
      </c>
      <c r="J156" s="176">
        <v>0.4312297734627832</v>
      </c>
      <c r="K156" s="170">
        <f t="shared" si="5"/>
        <v>0.4534150733840756</v>
      </c>
      <c r="L156" s="60"/>
      <c r="M156" s="6"/>
      <c r="N156" s="59"/>
      <c r="O156" s="3"/>
      <c r="P156" s="3"/>
      <c r="Q156" s="3"/>
      <c r="R156" s="3"/>
      <c r="S156" s="3"/>
      <c r="T156" s="3"/>
      <c r="U156" s="61"/>
      <c r="V156" s="3"/>
      <c r="W156" s="3"/>
      <c r="X156" s="3"/>
      <c r="Y156" s="3"/>
      <c r="Z156" s="3"/>
      <c r="AA156" s="2"/>
    </row>
    <row r="157" spans="1:27" s="7" customFormat="1" ht="15">
      <c r="A157" s="177" t="s">
        <v>37</v>
      </c>
      <c r="B157" s="188">
        <f>'Open Int.'!E157</f>
        <v>174400</v>
      </c>
      <c r="C157" s="189">
        <f>'Open Int.'!F157</f>
        <v>1600</v>
      </c>
      <c r="D157" s="190">
        <f>'Open Int.'!H157</f>
        <v>20800</v>
      </c>
      <c r="E157" s="329">
        <f>'Open Int.'!I157</f>
        <v>0</v>
      </c>
      <c r="F157" s="191">
        <f>IF('Open Int.'!E157=0,0,'Open Int.'!H157/'Open Int.'!E157)</f>
        <v>0.11926605504587157</v>
      </c>
      <c r="G157" s="155">
        <v>0.12037037037037036</v>
      </c>
      <c r="H157" s="170">
        <f t="shared" si="4"/>
        <v>-0.009174311926605394</v>
      </c>
      <c r="I157" s="185">
        <f>IF(Volume!D157=0,0,Volume!F157/Volume!D157)</f>
        <v>0</v>
      </c>
      <c r="J157" s="176">
        <v>0</v>
      </c>
      <c r="K157" s="170">
        <f t="shared" si="5"/>
        <v>0</v>
      </c>
      <c r="L157" s="60"/>
      <c r="M157" s="6"/>
      <c r="N157" s="59"/>
      <c r="O157" s="3"/>
      <c r="P157" s="3"/>
      <c r="Q157" s="3"/>
      <c r="R157" s="3"/>
      <c r="S157" s="3"/>
      <c r="T157" s="3"/>
      <c r="U157" s="61"/>
      <c r="V157" s="3"/>
      <c r="W157" s="3"/>
      <c r="X157" s="3"/>
      <c r="Y157" s="3"/>
      <c r="Z157" s="3"/>
      <c r="AA157" s="2"/>
    </row>
    <row r="158" spans="1:29" s="58" customFormat="1" ht="15">
      <c r="A158" s="177" t="s">
        <v>299</v>
      </c>
      <c r="B158" s="188">
        <f>'Open Int.'!E158</f>
        <v>114600</v>
      </c>
      <c r="C158" s="189">
        <f>'Open Int.'!F158</f>
        <v>1200</v>
      </c>
      <c r="D158" s="190">
        <f>'Open Int.'!H158</f>
        <v>3150</v>
      </c>
      <c r="E158" s="329">
        <f>'Open Int.'!I158</f>
        <v>0</v>
      </c>
      <c r="F158" s="191">
        <f>IF('Open Int.'!E158=0,0,'Open Int.'!H158/'Open Int.'!E158)</f>
        <v>0.0274869109947644</v>
      </c>
      <c r="G158" s="155">
        <v>0.027777777777777776</v>
      </c>
      <c r="H158" s="170">
        <f t="shared" si="4"/>
        <v>-0.010471204188481575</v>
      </c>
      <c r="I158" s="185">
        <f>IF(Volume!D158=0,0,Volume!F158/Volume!D158)</f>
        <v>0</v>
      </c>
      <c r="J158" s="176">
        <v>0</v>
      </c>
      <c r="K158" s="170">
        <f t="shared" si="5"/>
        <v>0</v>
      </c>
      <c r="L158" s="60"/>
      <c r="M158" s="6"/>
      <c r="N158" s="59"/>
      <c r="O158" s="3"/>
      <c r="P158" s="3"/>
      <c r="Q158" s="3"/>
      <c r="R158" s="3"/>
      <c r="S158" s="3"/>
      <c r="T158" s="3"/>
      <c r="U158" s="61"/>
      <c r="V158" s="3"/>
      <c r="W158" s="3"/>
      <c r="X158" s="3"/>
      <c r="Y158" s="3"/>
      <c r="Z158" s="3"/>
      <c r="AA158" s="2"/>
      <c r="AB158" s="78"/>
      <c r="AC158" s="77"/>
    </row>
    <row r="159" spans="1:29" s="58" customFormat="1" ht="15">
      <c r="A159" s="177" t="s">
        <v>433</v>
      </c>
      <c r="B159" s="188">
        <f>'Open Int.'!E159</f>
        <v>0</v>
      </c>
      <c r="C159" s="189">
        <f>'Open Int.'!F159</f>
        <v>0</v>
      </c>
      <c r="D159" s="190">
        <f>'Open Int.'!H159</f>
        <v>0</v>
      </c>
      <c r="E159" s="329">
        <f>'Open Int.'!I159</f>
        <v>0</v>
      </c>
      <c r="F159" s="191">
        <f>IF('Open Int.'!E159=0,0,'Open Int.'!H159/'Open Int.'!E159)</f>
        <v>0</v>
      </c>
      <c r="G159" s="155">
        <v>0</v>
      </c>
      <c r="H159" s="170">
        <f t="shared" si="4"/>
        <v>0</v>
      </c>
      <c r="I159" s="185">
        <f>IF(Volume!D159=0,0,Volume!F159/Volume!D159)</f>
        <v>0</v>
      </c>
      <c r="J159" s="176">
        <v>0</v>
      </c>
      <c r="K159" s="170">
        <f t="shared" si="5"/>
        <v>0</v>
      </c>
      <c r="L159" s="60"/>
      <c r="M159" s="6"/>
      <c r="N159" s="59"/>
      <c r="O159" s="3"/>
      <c r="P159" s="3"/>
      <c r="Q159" s="3"/>
      <c r="R159" s="3"/>
      <c r="S159" s="3"/>
      <c r="T159" s="3"/>
      <c r="U159" s="61"/>
      <c r="V159" s="3"/>
      <c r="W159" s="3"/>
      <c r="X159" s="3"/>
      <c r="Y159" s="3"/>
      <c r="Z159" s="3"/>
      <c r="AA159" s="2"/>
      <c r="AB159" s="78"/>
      <c r="AC159" s="77"/>
    </row>
    <row r="160" spans="1:27" s="7" customFormat="1" ht="15">
      <c r="A160" s="177" t="s">
        <v>228</v>
      </c>
      <c r="B160" s="188">
        <f>'Open Int.'!E160</f>
        <v>25004</v>
      </c>
      <c r="C160" s="189">
        <f>'Open Int.'!F160</f>
        <v>752</v>
      </c>
      <c r="D160" s="190">
        <f>'Open Int.'!H160</f>
        <v>3572</v>
      </c>
      <c r="E160" s="329">
        <f>'Open Int.'!I160</f>
        <v>0</v>
      </c>
      <c r="F160" s="191">
        <f>IF('Open Int.'!E160=0,0,'Open Int.'!H160/'Open Int.'!E160)</f>
        <v>0.14285714285714285</v>
      </c>
      <c r="G160" s="155">
        <v>0.14728682170542637</v>
      </c>
      <c r="H160" s="170">
        <f t="shared" si="4"/>
        <v>-0.030075187969924942</v>
      </c>
      <c r="I160" s="185">
        <f>IF(Volume!D160=0,0,Volume!F160/Volume!D160)</f>
        <v>0</v>
      </c>
      <c r="J160" s="176">
        <v>0.027777777777777776</v>
      </c>
      <c r="K160" s="170">
        <f t="shared" si="5"/>
        <v>-1</v>
      </c>
      <c r="L160" s="60"/>
      <c r="M160" s="6"/>
      <c r="N160" s="59"/>
      <c r="O160" s="3"/>
      <c r="P160" s="3"/>
      <c r="Q160" s="3"/>
      <c r="R160" s="3"/>
      <c r="S160" s="3"/>
      <c r="T160" s="3"/>
      <c r="U160" s="61"/>
      <c r="V160" s="3"/>
      <c r="W160" s="3"/>
      <c r="X160" s="3"/>
      <c r="Y160" s="3"/>
      <c r="Z160" s="3"/>
      <c r="AA160" s="2"/>
    </row>
    <row r="161" spans="1:27" s="7" customFormat="1" ht="15">
      <c r="A161" s="177" t="s">
        <v>434</v>
      </c>
      <c r="B161" s="188">
        <f>'Open Int.'!E161</f>
        <v>46800</v>
      </c>
      <c r="C161" s="189">
        <f>'Open Int.'!F161</f>
        <v>0</v>
      </c>
      <c r="D161" s="190">
        <f>'Open Int.'!H161</f>
        <v>0</v>
      </c>
      <c r="E161" s="329">
        <f>'Open Int.'!I161</f>
        <v>0</v>
      </c>
      <c r="F161" s="191">
        <f>IF('Open Int.'!E161=0,0,'Open Int.'!H161/'Open Int.'!E161)</f>
        <v>0</v>
      </c>
      <c r="G161" s="155">
        <v>0</v>
      </c>
      <c r="H161" s="170">
        <f t="shared" si="4"/>
        <v>0</v>
      </c>
      <c r="I161" s="185">
        <f>IF(Volume!D161=0,0,Volume!F161/Volume!D161)</f>
        <v>0</v>
      </c>
      <c r="J161" s="176">
        <v>0</v>
      </c>
      <c r="K161" s="170">
        <f t="shared" si="5"/>
        <v>0</v>
      </c>
      <c r="L161" s="60"/>
      <c r="M161" s="6"/>
      <c r="N161" s="59"/>
      <c r="O161" s="3"/>
      <c r="P161" s="3"/>
      <c r="Q161" s="3"/>
      <c r="R161" s="3"/>
      <c r="S161" s="3"/>
      <c r="T161" s="3"/>
      <c r="U161" s="61"/>
      <c r="V161" s="3"/>
      <c r="W161" s="3"/>
      <c r="X161" s="3"/>
      <c r="Y161" s="3"/>
      <c r="Z161" s="3"/>
      <c r="AA161" s="2"/>
    </row>
    <row r="162" spans="1:29" s="58" customFormat="1" ht="15">
      <c r="A162" s="177" t="s">
        <v>276</v>
      </c>
      <c r="B162" s="188">
        <f>'Open Int.'!E162</f>
        <v>2100</v>
      </c>
      <c r="C162" s="189">
        <f>'Open Int.'!F162</f>
        <v>-350</v>
      </c>
      <c r="D162" s="190">
        <f>'Open Int.'!H162</f>
        <v>700</v>
      </c>
      <c r="E162" s="329">
        <f>'Open Int.'!I162</f>
        <v>0</v>
      </c>
      <c r="F162" s="191">
        <f>IF('Open Int.'!E162=0,0,'Open Int.'!H162/'Open Int.'!E162)</f>
        <v>0.3333333333333333</v>
      </c>
      <c r="G162" s="155">
        <v>0.2857142857142857</v>
      </c>
      <c r="H162" s="170">
        <f t="shared" si="4"/>
        <v>0.16666666666666666</v>
      </c>
      <c r="I162" s="185">
        <f>IF(Volume!D162=0,0,Volume!F162/Volume!D162)</f>
        <v>0</v>
      </c>
      <c r="J162" s="176">
        <v>0</v>
      </c>
      <c r="K162" s="170">
        <f t="shared" si="5"/>
        <v>0</v>
      </c>
      <c r="L162" s="60"/>
      <c r="M162" s="6"/>
      <c r="N162" s="59"/>
      <c r="O162" s="3"/>
      <c r="P162" s="3"/>
      <c r="Q162" s="3"/>
      <c r="R162" s="3"/>
      <c r="S162" s="3"/>
      <c r="T162" s="3"/>
      <c r="U162" s="61"/>
      <c r="V162" s="3"/>
      <c r="W162" s="3"/>
      <c r="X162" s="3"/>
      <c r="Y162" s="3"/>
      <c r="Z162" s="3"/>
      <c r="AA162" s="2"/>
      <c r="AB162" s="78"/>
      <c r="AC162" s="77"/>
    </row>
    <row r="163" spans="1:27" s="7" customFormat="1" ht="15">
      <c r="A163" s="177" t="s">
        <v>180</v>
      </c>
      <c r="B163" s="188">
        <f>'Open Int.'!E163</f>
        <v>495000</v>
      </c>
      <c r="C163" s="189">
        <f>'Open Int.'!F163</f>
        <v>21000</v>
      </c>
      <c r="D163" s="190">
        <f>'Open Int.'!H163</f>
        <v>84000</v>
      </c>
      <c r="E163" s="329">
        <f>'Open Int.'!I163</f>
        <v>3000</v>
      </c>
      <c r="F163" s="191">
        <f>IF('Open Int.'!E163=0,0,'Open Int.'!H163/'Open Int.'!E163)</f>
        <v>0.1696969696969697</v>
      </c>
      <c r="G163" s="155">
        <v>0.17088607594936708</v>
      </c>
      <c r="H163" s="170">
        <f t="shared" si="4"/>
        <v>-0.0069584736251402015</v>
      </c>
      <c r="I163" s="185">
        <f>IF(Volume!D163=0,0,Volume!F163/Volume!D163)</f>
        <v>0.07462686567164178</v>
      </c>
      <c r="J163" s="176">
        <v>0.175</v>
      </c>
      <c r="K163" s="170">
        <f t="shared" si="5"/>
        <v>-0.5735607675906184</v>
      </c>
      <c r="L163" s="60"/>
      <c r="M163" s="6"/>
      <c r="N163" s="59"/>
      <c r="O163" s="3"/>
      <c r="P163" s="3"/>
      <c r="Q163" s="3"/>
      <c r="R163" s="3"/>
      <c r="S163" s="3"/>
      <c r="T163" s="3"/>
      <c r="U163" s="61"/>
      <c r="V163" s="3"/>
      <c r="W163" s="3"/>
      <c r="X163" s="3"/>
      <c r="Y163" s="3"/>
      <c r="Z163" s="3"/>
      <c r="AA163" s="2"/>
    </row>
    <row r="164" spans="1:27" s="7" customFormat="1" ht="15">
      <c r="A164" s="177" t="s">
        <v>181</v>
      </c>
      <c r="B164" s="188">
        <f>'Open Int.'!E164</f>
        <v>0</v>
      </c>
      <c r="C164" s="189">
        <f>'Open Int.'!F164</f>
        <v>0</v>
      </c>
      <c r="D164" s="190">
        <f>'Open Int.'!H164</f>
        <v>0</v>
      </c>
      <c r="E164" s="329">
        <f>'Open Int.'!I164</f>
        <v>0</v>
      </c>
      <c r="F164" s="191">
        <f>IF('Open Int.'!E164=0,0,'Open Int.'!H164/'Open Int.'!E164)</f>
        <v>0</v>
      </c>
      <c r="G164" s="155">
        <v>0</v>
      </c>
      <c r="H164" s="170">
        <f t="shared" si="4"/>
        <v>0</v>
      </c>
      <c r="I164" s="185">
        <f>IF(Volume!D164=0,0,Volume!F164/Volume!D164)</f>
        <v>0</v>
      </c>
      <c r="J164" s="176">
        <v>0</v>
      </c>
      <c r="K164" s="170">
        <f t="shared" si="5"/>
        <v>0</v>
      </c>
      <c r="L164" s="60"/>
      <c r="M164" s="6"/>
      <c r="N164" s="59"/>
      <c r="O164" s="3"/>
      <c r="P164" s="3"/>
      <c r="Q164" s="3"/>
      <c r="R164" s="3"/>
      <c r="S164" s="3"/>
      <c r="T164" s="3"/>
      <c r="U164" s="61"/>
      <c r="V164" s="3"/>
      <c r="W164" s="3"/>
      <c r="X164" s="3"/>
      <c r="Y164" s="3"/>
      <c r="Z164" s="3"/>
      <c r="AA164" s="2"/>
    </row>
    <row r="165" spans="1:27" s="7" customFormat="1" ht="15">
      <c r="A165" s="177" t="s">
        <v>150</v>
      </c>
      <c r="B165" s="188">
        <f>'Open Int.'!E165</f>
        <v>117822</v>
      </c>
      <c r="C165" s="189">
        <f>'Open Int.'!F165</f>
        <v>0</v>
      </c>
      <c r="D165" s="190">
        <f>'Open Int.'!H165</f>
        <v>15768</v>
      </c>
      <c r="E165" s="329">
        <f>'Open Int.'!I165</f>
        <v>-876</v>
      </c>
      <c r="F165" s="191">
        <f>IF('Open Int.'!E165=0,0,'Open Int.'!H165/'Open Int.'!E165)</f>
        <v>0.13382899628252787</v>
      </c>
      <c r="G165" s="155">
        <v>0.1412639405204461</v>
      </c>
      <c r="H165" s="170">
        <f t="shared" si="4"/>
        <v>-0.052631578947368585</v>
      </c>
      <c r="I165" s="185">
        <f>IF(Volume!D165=0,0,Volume!F165/Volume!D165)</f>
        <v>0.16666666666666666</v>
      </c>
      <c r="J165" s="176">
        <v>0.11538461538461539</v>
      </c>
      <c r="K165" s="170">
        <f t="shared" si="5"/>
        <v>0.4444444444444443</v>
      </c>
      <c r="L165" s="60"/>
      <c r="M165" s="6"/>
      <c r="N165" s="59"/>
      <c r="O165" s="3"/>
      <c r="P165" s="3"/>
      <c r="Q165" s="3"/>
      <c r="R165" s="3"/>
      <c r="S165" s="3"/>
      <c r="T165" s="3"/>
      <c r="U165" s="61"/>
      <c r="V165" s="3"/>
      <c r="W165" s="3"/>
      <c r="X165" s="3"/>
      <c r="Y165" s="3"/>
      <c r="Z165" s="3"/>
      <c r="AA165" s="2"/>
    </row>
    <row r="166" spans="1:27" s="7" customFormat="1" ht="15">
      <c r="A166" s="177" t="s">
        <v>435</v>
      </c>
      <c r="B166" s="188">
        <f>'Open Int.'!E166</f>
        <v>0</v>
      </c>
      <c r="C166" s="189">
        <f>'Open Int.'!F166</f>
        <v>0</v>
      </c>
      <c r="D166" s="190">
        <f>'Open Int.'!H166</f>
        <v>0</v>
      </c>
      <c r="E166" s="329">
        <f>'Open Int.'!I166</f>
        <v>0</v>
      </c>
      <c r="F166" s="191">
        <f>IF('Open Int.'!E166=0,0,'Open Int.'!H166/'Open Int.'!E166)</f>
        <v>0</v>
      </c>
      <c r="G166" s="155">
        <v>0</v>
      </c>
      <c r="H166" s="170">
        <f t="shared" si="4"/>
        <v>0</v>
      </c>
      <c r="I166" s="185">
        <f>IF(Volume!D166=0,0,Volume!F166/Volume!D166)</f>
        <v>0</v>
      </c>
      <c r="J166" s="176">
        <v>0</v>
      </c>
      <c r="K166" s="170">
        <f t="shared" si="5"/>
        <v>0</v>
      </c>
      <c r="L166" s="60"/>
      <c r="M166" s="6"/>
      <c r="N166" s="59"/>
      <c r="O166" s="3"/>
      <c r="P166" s="3"/>
      <c r="Q166" s="3"/>
      <c r="R166" s="3"/>
      <c r="S166" s="3"/>
      <c r="T166" s="3"/>
      <c r="U166" s="61"/>
      <c r="V166" s="3"/>
      <c r="W166" s="3"/>
      <c r="X166" s="3"/>
      <c r="Y166" s="3"/>
      <c r="Z166" s="3"/>
      <c r="AA166" s="2"/>
    </row>
    <row r="167" spans="1:27" s="7" customFormat="1" ht="15">
      <c r="A167" s="177" t="s">
        <v>436</v>
      </c>
      <c r="B167" s="188">
        <f>'Open Int.'!E167</f>
        <v>4200</v>
      </c>
      <c r="C167" s="189">
        <f>'Open Int.'!F167</f>
        <v>0</v>
      </c>
      <c r="D167" s="190">
        <f>'Open Int.'!H167</f>
        <v>0</v>
      </c>
      <c r="E167" s="329">
        <f>'Open Int.'!I167</f>
        <v>0</v>
      </c>
      <c r="F167" s="191">
        <f>IF('Open Int.'!E167=0,0,'Open Int.'!H167/'Open Int.'!E167)</f>
        <v>0</v>
      </c>
      <c r="G167" s="155">
        <v>0</v>
      </c>
      <c r="H167" s="170">
        <f t="shared" si="4"/>
        <v>0</v>
      </c>
      <c r="I167" s="185">
        <f>IF(Volume!D167=0,0,Volume!F167/Volume!D167)</f>
        <v>0</v>
      </c>
      <c r="J167" s="176">
        <v>0</v>
      </c>
      <c r="K167" s="170">
        <f t="shared" si="5"/>
        <v>0</v>
      </c>
      <c r="L167" s="60"/>
      <c r="M167" s="6"/>
      <c r="N167" s="59"/>
      <c r="O167" s="3"/>
      <c r="P167" s="3"/>
      <c r="Q167" s="3"/>
      <c r="R167" s="3"/>
      <c r="S167" s="3"/>
      <c r="T167" s="3"/>
      <c r="U167" s="61"/>
      <c r="V167" s="3"/>
      <c r="W167" s="3"/>
      <c r="X167" s="3"/>
      <c r="Y167" s="3"/>
      <c r="Z167" s="3"/>
      <c r="AA167" s="2"/>
    </row>
    <row r="168" spans="1:27" s="7" customFormat="1" ht="15">
      <c r="A168" s="177" t="s">
        <v>151</v>
      </c>
      <c r="B168" s="188">
        <f>'Open Int.'!E168</f>
        <v>0</v>
      </c>
      <c r="C168" s="189">
        <f>'Open Int.'!F168</f>
        <v>0</v>
      </c>
      <c r="D168" s="190">
        <f>'Open Int.'!H168</f>
        <v>0</v>
      </c>
      <c r="E168" s="329">
        <f>'Open Int.'!I168</f>
        <v>0</v>
      </c>
      <c r="F168" s="191">
        <f>IF('Open Int.'!E168=0,0,'Open Int.'!H168/'Open Int.'!E168)</f>
        <v>0</v>
      </c>
      <c r="G168" s="155">
        <v>0</v>
      </c>
      <c r="H168" s="170">
        <f t="shared" si="4"/>
        <v>0</v>
      </c>
      <c r="I168" s="185">
        <f>IF(Volume!D168=0,0,Volume!F168/Volume!D168)</f>
        <v>0</v>
      </c>
      <c r="J168" s="176">
        <v>0</v>
      </c>
      <c r="K168" s="170">
        <f t="shared" si="5"/>
        <v>0</v>
      </c>
      <c r="L168" s="60"/>
      <c r="M168" s="6"/>
      <c r="N168" s="59"/>
      <c r="O168" s="3"/>
      <c r="P168" s="3"/>
      <c r="Q168" s="3"/>
      <c r="R168" s="3"/>
      <c r="S168" s="3"/>
      <c r="T168" s="3"/>
      <c r="U168" s="61"/>
      <c r="V168" s="3"/>
      <c r="W168" s="3"/>
      <c r="X168" s="3"/>
      <c r="Y168" s="3"/>
      <c r="Z168" s="3"/>
      <c r="AA168" s="2"/>
    </row>
    <row r="169" spans="1:27" s="7" customFormat="1" ht="15">
      <c r="A169" s="177" t="s">
        <v>214</v>
      </c>
      <c r="B169" s="188">
        <f>'Open Int.'!E169</f>
        <v>0</v>
      </c>
      <c r="C169" s="189">
        <f>'Open Int.'!F169</f>
        <v>0</v>
      </c>
      <c r="D169" s="190">
        <f>'Open Int.'!H169</f>
        <v>0</v>
      </c>
      <c r="E169" s="329">
        <f>'Open Int.'!I169</f>
        <v>0</v>
      </c>
      <c r="F169" s="191">
        <f>IF('Open Int.'!E169=0,0,'Open Int.'!H169/'Open Int.'!E169)</f>
        <v>0</v>
      </c>
      <c r="G169" s="155">
        <v>0</v>
      </c>
      <c r="H169" s="170">
        <f t="shared" si="4"/>
        <v>0</v>
      </c>
      <c r="I169" s="185">
        <f>IF(Volume!D169=0,0,Volume!F169/Volume!D169)</f>
        <v>0</v>
      </c>
      <c r="J169" s="176">
        <v>0</v>
      </c>
      <c r="K169" s="170">
        <f t="shared" si="5"/>
        <v>0</v>
      </c>
      <c r="L169" s="60"/>
      <c r="M169" s="6"/>
      <c r="N169" s="59"/>
      <c r="O169" s="3"/>
      <c r="P169" s="3"/>
      <c r="Q169" s="3"/>
      <c r="R169" s="3"/>
      <c r="S169" s="3"/>
      <c r="T169" s="3"/>
      <c r="U169" s="61"/>
      <c r="V169" s="3"/>
      <c r="W169" s="3"/>
      <c r="X169" s="3"/>
      <c r="Y169" s="3"/>
      <c r="Z169" s="3"/>
      <c r="AA169" s="2"/>
    </row>
    <row r="170" spans="1:29" s="58" customFormat="1" ht="15">
      <c r="A170" s="177" t="s">
        <v>229</v>
      </c>
      <c r="B170" s="188">
        <f>'Open Int.'!E170</f>
        <v>11200</v>
      </c>
      <c r="C170" s="189">
        <f>'Open Int.'!F170</f>
        <v>-400</v>
      </c>
      <c r="D170" s="190">
        <f>'Open Int.'!H170</f>
        <v>800</v>
      </c>
      <c r="E170" s="329">
        <f>'Open Int.'!I170</f>
        <v>0</v>
      </c>
      <c r="F170" s="191">
        <f>IF('Open Int.'!E170=0,0,'Open Int.'!H170/'Open Int.'!E170)</f>
        <v>0.07142857142857142</v>
      </c>
      <c r="G170" s="155">
        <v>0.06896551724137931</v>
      </c>
      <c r="H170" s="170">
        <f t="shared" si="4"/>
        <v>0.03571428571428567</v>
      </c>
      <c r="I170" s="185">
        <f>IF(Volume!D170=0,0,Volume!F170/Volume!D170)</f>
        <v>0</v>
      </c>
      <c r="J170" s="176">
        <v>0.16666666666666666</v>
      </c>
      <c r="K170" s="170">
        <f t="shared" si="5"/>
        <v>-1</v>
      </c>
      <c r="L170" s="60"/>
      <c r="M170" s="6"/>
      <c r="N170" s="59"/>
      <c r="O170" s="3"/>
      <c r="P170" s="3"/>
      <c r="Q170" s="3"/>
      <c r="R170" s="3"/>
      <c r="S170" s="3"/>
      <c r="T170" s="3"/>
      <c r="U170" s="61"/>
      <c r="V170" s="3"/>
      <c r="W170" s="3"/>
      <c r="X170" s="3"/>
      <c r="Y170" s="3"/>
      <c r="Z170" s="3"/>
      <c r="AA170" s="2"/>
      <c r="AB170" s="78"/>
      <c r="AC170" s="77"/>
    </row>
    <row r="171" spans="1:27" s="7" customFormat="1" ht="15">
      <c r="A171" s="177" t="s">
        <v>91</v>
      </c>
      <c r="B171" s="188">
        <f>'Open Int.'!E171</f>
        <v>1900000</v>
      </c>
      <c r="C171" s="189">
        <f>'Open Int.'!F171</f>
        <v>106400</v>
      </c>
      <c r="D171" s="190">
        <f>'Open Int.'!H171</f>
        <v>315400</v>
      </c>
      <c r="E171" s="329">
        <f>'Open Int.'!I171</f>
        <v>-7600</v>
      </c>
      <c r="F171" s="191">
        <f>IF('Open Int.'!E171=0,0,'Open Int.'!H171/'Open Int.'!E171)</f>
        <v>0.166</v>
      </c>
      <c r="G171" s="155">
        <v>0.18008474576271186</v>
      </c>
      <c r="H171" s="170">
        <f t="shared" si="4"/>
        <v>-0.07821176470588226</v>
      </c>
      <c r="I171" s="185">
        <f>IF(Volume!D171=0,0,Volume!F171/Volume!D171)</f>
        <v>0.13131313131313133</v>
      </c>
      <c r="J171" s="176">
        <v>0.06470588235294118</v>
      </c>
      <c r="K171" s="170">
        <f t="shared" si="5"/>
        <v>1.0293847566574839</v>
      </c>
      <c r="L171" s="60"/>
      <c r="M171" s="6"/>
      <c r="N171" s="59"/>
      <c r="O171" s="3"/>
      <c r="P171" s="3"/>
      <c r="Q171" s="3"/>
      <c r="R171" s="3"/>
      <c r="S171" s="3"/>
      <c r="T171" s="3"/>
      <c r="U171" s="61"/>
      <c r="V171" s="3"/>
      <c r="W171" s="3"/>
      <c r="X171" s="3"/>
      <c r="Y171" s="3"/>
      <c r="Z171" s="3"/>
      <c r="AA171" s="2"/>
    </row>
    <row r="172" spans="1:27" s="7" customFormat="1" ht="15">
      <c r="A172" s="177" t="s">
        <v>152</v>
      </c>
      <c r="B172" s="188">
        <f>'Open Int.'!E172</f>
        <v>160650</v>
      </c>
      <c r="C172" s="189">
        <f>'Open Int.'!F172</f>
        <v>-64800</v>
      </c>
      <c r="D172" s="190">
        <f>'Open Int.'!H172</f>
        <v>36450</v>
      </c>
      <c r="E172" s="329">
        <f>'Open Int.'!I172</f>
        <v>0</v>
      </c>
      <c r="F172" s="191">
        <f>IF('Open Int.'!E172=0,0,'Open Int.'!H172/'Open Int.'!E172)</f>
        <v>0.226890756302521</v>
      </c>
      <c r="G172" s="155">
        <v>0.16167664670658682</v>
      </c>
      <c r="H172" s="170">
        <f t="shared" si="4"/>
        <v>0.40336134453781514</v>
      </c>
      <c r="I172" s="185">
        <f>IF(Volume!D172=0,0,Volume!F172/Volume!D172)</f>
        <v>0.06666666666666667</v>
      </c>
      <c r="J172" s="176">
        <v>0.0967741935483871</v>
      </c>
      <c r="K172" s="170">
        <f t="shared" si="5"/>
        <v>-0.3111111111111111</v>
      </c>
      <c r="L172" s="60"/>
      <c r="M172" s="6"/>
      <c r="N172" s="59"/>
      <c r="O172" s="3"/>
      <c r="P172" s="3"/>
      <c r="Q172" s="3"/>
      <c r="R172" s="3"/>
      <c r="S172" s="3"/>
      <c r="T172" s="3"/>
      <c r="U172" s="61"/>
      <c r="V172" s="3"/>
      <c r="W172" s="3"/>
      <c r="X172" s="3"/>
      <c r="Y172" s="3"/>
      <c r="Z172" s="3"/>
      <c r="AA172" s="2"/>
    </row>
    <row r="173" spans="1:29" s="58" customFormat="1" ht="15">
      <c r="A173" s="177" t="s">
        <v>208</v>
      </c>
      <c r="B173" s="188">
        <f>'Open Int.'!E173</f>
        <v>369564</v>
      </c>
      <c r="C173" s="189">
        <f>'Open Int.'!F173</f>
        <v>36256</v>
      </c>
      <c r="D173" s="190">
        <f>'Open Int.'!H173</f>
        <v>57268</v>
      </c>
      <c r="E173" s="329">
        <f>'Open Int.'!I173</f>
        <v>0</v>
      </c>
      <c r="F173" s="191">
        <f>IF('Open Int.'!E173=0,0,'Open Int.'!H173/'Open Int.'!E173)</f>
        <v>0.15496098104793757</v>
      </c>
      <c r="G173" s="155">
        <v>0.17181705809641531</v>
      </c>
      <c r="H173" s="170">
        <f t="shared" si="4"/>
        <v>-0.09810479375696761</v>
      </c>
      <c r="I173" s="185">
        <f>IF(Volume!D173=0,0,Volume!F173/Volume!D173)</f>
        <v>0.011049723756906077</v>
      </c>
      <c r="J173" s="176">
        <v>0.06607929515418502</v>
      </c>
      <c r="K173" s="170">
        <f t="shared" si="5"/>
        <v>-0.8327808471454881</v>
      </c>
      <c r="L173" s="60"/>
      <c r="M173" s="6"/>
      <c r="N173" s="59"/>
      <c r="O173" s="3"/>
      <c r="P173" s="3"/>
      <c r="Q173" s="3"/>
      <c r="R173" s="3"/>
      <c r="S173" s="3"/>
      <c r="T173" s="3"/>
      <c r="U173" s="61"/>
      <c r="V173" s="3"/>
      <c r="W173" s="3"/>
      <c r="X173" s="3"/>
      <c r="Y173" s="3"/>
      <c r="Z173" s="3"/>
      <c r="AA173" s="2"/>
      <c r="AB173" s="78"/>
      <c r="AC173" s="77"/>
    </row>
    <row r="174" spans="1:27" s="7" customFormat="1" ht="15">
      <c r="A174" s="177" t="s">
        <v>230</v>
      </c>
      <c r="B174" s="188">
        <f>'Open Int.'!E174</f>
        <v>9200</v>
      </c>
      <c r="C174" s="189">
        <f>'Open Int.'!F174</f>
        <v>0</v>
      </c>
      <c r="D174" s="190">
        <f>'Open Int.'!H174</f>
        <v>0</v>
      </c>
      <c r="E174" s="329">
        <f>'Open Int.'!I174</f>
        <v>0</v>
      </c>
      <c r="F174" s="191">
        <f>IF('Open Int.'!E174=0,0,'Open Int.'!H174/'Open Int.'!E174)</f>
        <v>0</v>
      </c>
      <c r="G174" s="155">
        <v>0</v>
      </c>
      <c r="H174" s="170">
        <f t="shared" si="4"/>
        <v>0</v>
      </c>
      <c r="I174" s="185">
        <f>IF(Volume!D174=0,0,Volume!F174/Volume!D174)</f>
        <v>0</v>
      </c>
      <c r="J174" s="176">
        <v>0</v>
      </c>
      <c r="K174" s="170">
        <f t="shared" si="5"/>
        <v>0</v>
      </c>
      <c r="L174" s="60"/>
      <c r="M174" s="6"/>
      <c r="N174" s="59"/>
      <c r="O174" s="3"/>
      <c r="P174" s="3"/>
      <c r="Q174" s="3"/>
      <c r="R174" s="3"/>
      <c r="S174" s="3"/>
      <c r="T174" s="3"/>
      <c r="U174" s="61"/>
      <c r="V174" s="3"/>
      <c r="W174" s="3"/>
      <c r="X174" s="3"/>
      <c r="Y174" s="3"/>
      <c r="Z174" s="3"/>
      <c r="AA174" s="2"/>
    </row>
    <row r="175" spans="1:27" s="7" customFormat="1" ht="15">
      <c r="A175" s="177" t="s">
        <v>185</v>
      </c>
      <c r="B175" s="188">
        <f>'Open Int.'!E175</f>
        <v>3445875</v>
      </c>
      <c r="C175" s="189">
        <f>'Open Int.'!F175</f>
        <v>33075</v>
      </c>
      <c r="D175" s="190">
        <f>'Open Int.'!H175</f>
        <v>2333475</v>
      </c>
      <c r="E175" s="329">
        <f>'Open Int.'!I175</f>
        <v>675</v>
      </c>
      <c r="F175" s="191">
        <f>IF('Open Int.'!E175=0,0,'Open Int.'!H175/'Open Int.'!E175)</f>
        <v>0.677179236043095</v>
      </c>
      <c r="G175" s="155">
        <v>0.6835443037974683</v>
      </c>
      <c r="H175" s="170">
        <f t="shared" si="4"/>
        <v>-0.00931185838139796</v>
      </c>
      <c r="I175" s="185">
        <f>IF(Volume!D175=0,0,Volume!F175/Volume!D175)</f>
        <v>0.4648972602739726</v>
      </c>
      <c r="J175" s="176">
        <v>0.2785138997142115</v>
      </c>
      <c r="K175" s="170">
        <f t="shared" si="5"/>
        <v>0.6692066742486199</v>
      </c>
      <c r="L175" s="60"/>
      <c r="M175" s="6"/>
      <c r="N175" s="59"/>
      <c r="O175" s="3"/>
      <c r="P175" s="3"/>
      <c r="Q175" s="3"/>
      <c r="R175" s="3"/>
      <c r="S175" s="3"/>
      <c r="T175" s="3"/>
      <c r="U175" s="61"/>
      <c r="V175" s="3"/>
      <c r="W175" s="3"/>
      <c r="X175" s="3"/>
      <c r="Y175" s="3"/>
      <c r="Z175" s="3"/>
      <c r="AA175" s="2"/>
    </row>
    <row r="176" spans="1:29" s="58" customFormat="1" ht="15">
      <c r="A176" s="177" t="s">
        <v>206</v>
      </c>
      <c r="B176" s="188">
        <f>'Open Int.'!E176</f>
        <v>25300</v>
      </c>
      <c r="C176" s="189">
        <f>'Open Int.'!F176</f>
        <v>0</v>
      </c>
      <c r="D176" s="190">
        <f>'Open Int.'!H176</f>
        <v>550</v>
      </c>
      <c r="E176" s="329">
        <f>'Open Int.'!I176</f>
        <v>0</v>
      </c>
      <c r="F176" s="191">
        <f>IF('Open Int.'!E176=0,0,'Open Int.'!H176/'Open Int.'!E176)</f>
        <v>0.021739130434782608</v>
      </c>
      <c r="G176" s="155">
        <v>0.021739130434782608</v>
      </c>
      <c r="H176" s="170">
        <f t="shared" si="4"/>
        <v>0</v>
      </c>
      <c r="I176" s="185">
        <f>IF(Volume!D176=0,0,Volume!F176/Volume!D176)</f>
        <v>0</v>
      </c>
      <c r="J176" s="176">
        <v>0</v>
      </c>
      <c r="K176" s="170">
        <f t="shared" si="5"/>
        <v>0</v>
      </c>
      <c r="L176" s="60"/>
      <c r="M176" s="6"/>
      <c r="N176" s="59"/>
      <c r="O176" s="3"/>
      <c r="P176" s="3"/>
      <c r="Q176" s="3"/>
      <c r="R176" s="3"/>
      <c r="S176" s="3"/>
      <c r="T176" s="3"/>
      <c r="U176" s="61"/>
      <c r="V176" s="3"/>
      <c r="W176" s="3"/>
      <c r="X176" s="3"/>
      <c r="Y176" s="3"/>
      <c r="Z176" s="3"/>
      <c r="AA176" s="2"/>
      <c r="AB176" s="78"/>
      <c r="AC176" s="77"/>
    </row>
    <row r="177" spans="1:27" s="7" customFormat="1" ht="15">
      <c r="A177" s="177" t="s">
        <v>118</v>
      </c>
      <c r="B177" s="188">
        <f>'Open Int.'!E177</f>
        <v>331500</v>
      </c>
      <c r="C177" s="189">
        <f>'Open Int.'!F177</f>
        <v>7750</v>
      </c>
      <c r="D177" s="190">
        <f>'Open Int.'!H177</f>
        <v>55750</v>
      </c>
      <c r="E177" s="329">
        <f>'Open Int.'!I177</f>
        <v>-750</v>
      </c>
      <c r="F177" s="191">
        <f>IF('Open Int.'!E177=0,0,'Open Int.'!H177/'Open Int.'!E177)</f>
        <v>0.16817496229260936</v>
      </c>
      <c r="G177" s="155">
        <v>0.1745173745173745</v>
      </c>
      <c r="H177" s="170">
        <f t="shared" si="4"/>
        <v>-0.03634258332332239</v>
      </c>
      <c r="I177" s="185">
        <f>IF(Volume!D177=0,0,Volume!F177/Volume!D177)</f>
        <v>0.02857142857142857</v>
      </c>
      <c r="J177" s="176">
        <v>0</v>
      </c>
      <c r="K177" s="170">
        <f t="shared" si="5"/>
        <v>0</v>
      </c>
      <c r="L177" s="60"/>
      <c r="M177" s="6"/>
      <c r="N177" s="59"/>
      <c r="O177" s="3"/>
      <c r="P177" s="3"/>
      <c r="Q177" s="3"/>
      <c r="R177" s="3"/>
      <c r="S177" s="3"/>
      <c r="T177" s="3"/>
      <c r="U177" s="61"/>
      <c r="V177" s="3"/>
      <c r="W177" s="3"/>
      <c r="X177" s="3"/>
      <c r="Y177" s="3"/>
      <c r="Z177" s="3"/>
      <c r="AA177" s="2"/>
    </row>
    <row r="178" spans="1:29" s="58" customFormat="1" ht="15">
      <c r="A178" s="177" t="s">
        <v>231</v>
      </c>
      <c r="B178" s="188">
        <f>'Open Int.'!E178</f>
        <v>4326</v>
      </c>
      <c r="C178" s="189">
        <f>'Open Int.'!F178</f>
        <v>0</v>
      </c>
      <c r="D178" s="190">
        <f>'Open Int.'!H178</f>
        <v>0</v>
      </c>
      <c r="E178" s="329">
        <f>'Open Int.'!I178</f>
        <v>0</v>
      </c>
      <c r="F178" s="191">
        <f>IF('Open Int.'!E178=0,0,'Open Int.'!H178/'Open Int.'!E178)</f>
        <v>0</v>
      </c>
      <c r="G178" s="155">
        <v>0</v>
      </c>
      <c r="H178" s="170">
        <f t="shared" si="4"/>
        <v>0</v>
      </c>
      <c r="I178" s="185">
        <f>IF(Volume!D178=0,0,Volume!F178/Volume!D178)</f>
        <v>0</v>
      </c>
      <c r="J178" s="176">
        <v>0</v>
      </c>
      <c r="K178" s="170">
        <f t="shared" si="5"/>
        <v>0</v>
      </c>
      <c r="L178" s="60"/>
      <c r="M178" s="6"/>
      <c r="N178" s="59"/>
      <c r="O178" s="3"/>
      <c r="P178" s="3"/>
      <c r="Q178" s="3"/>
      <c r="R178" s="3"/>
      <c r="S178" s="3"/>
      <c r="T178" s="3"/>
      <c r="U178" s="61"/>
      <c r="V178" s="3"/>
      <c r="W178" s="3"/>
      <c r="X178" s="3"/>
      <c r="Y178" s="3"/>
      <c r="Z178" s="3"/>
      <c r="AA178" s="2"/>
      <c r="AB178" s="78"/>
      <c r="AC178" s="77"/>
    </row>
    <row r="179" spans="1:27" s="7" customFormat="1" ht="15">
      <c r="A179" s="177" t="s">
        <v>300</v>
      </c>
      <c r="B179" s="188">
        <f>'Open Int.'!E179</f>
        <v>92400</v>
      </c>
      <c r="C179" s="189">
        <f>'Open Int.'!F179</f>
        <v>-7700</v>
      </c>
      <c r="D179" s="190">
        <f>'Open Int.'!H179</f>
        <v>7700</v>
      </c>
      <c r="E179" s="329">
        <f>'Open Int.'!I179</f>
        <v>0</v>
      </c>
      <c r="F179" s="191">
        <f>IF('Open Int.'!E179=0,0,'Open Int.'!H179/'Open Int.'!E179)</f>
        <v>0.08333333333333333</v>
      </c>
      <c r="G179" s="155">
        <v>0.07692307692307693</v>
      </c>
      <c r="H179" s="170">
        <f t="shared" si="4"/>
        <v>0.08333333333333322</v>
      </c>
      <c r="I179" s="185">
        <f>IF(Volume!D179=0,0,Volume!F179/Volume!D179)</f>
        <v>0</v>
      </c>
      <c r="J179" s="176">
        <v>0</v>
      </c>
      <c r="K179" s="170">
        <f t="shared" si="5"/>
        <v>0</v>
      </c>
      <c r="L179" s="60"/>
      <c r="M179" s="6"/>
      <c r="N179" s="59"/>
      <c r="O179" s="3"/>
      <c r="P179" s="3"/>
      <c r="Q179" s="3"/>
      <c r="R179" s="3"/>
      <c r="S179" s="3"/>
      <c r="T179" s="3"/>
      <c r="U179" s="61"/>
      <c r="V179" s="3"/>
      <c r="W179" s="3"/>
      <c r="X179" s="3"/>
      <c r="Y179" s="3"/>
      <c r="Z179" s="3"/>
      <c r="AA179" s="2"/>
    </row>
    <row r="180" spans="1:27" s="7" customFormat="1" ht="15">
      <c r="A180" s="177" t="s">
        <v>301</v>
      </c>
      <c r="B180" s="188">
        <f>'Open Int.'!E180</f>
        <v>24285800</v>
      </c>
      <c r="C180" s="189">
        <f>'Open Int.'!F180</f>
        <v>229900</v>
      </c>
      <c r="D180" s="190">
        <f>'Open Int.'!H180</f>
        <v>5120500</v>
      </c>
      <c r="E180" s="329">
        <f>'Open Int.'!I180</f>
        <v>73150</v>
      </c>
      <c r="F180" s="191">
        <f>IF('Open Int.'!E180=0,0,'Open Int.'!H180/'Open Int.'!E180)</f>
        <v>0.21084337349397592</v>
      </c>
      <c r="G180" s="155">
        <v>0.20981754995655952</v>
      </c>
      <c r="H180" s="170">
        <f t="shared" si="4"/>
        <v>0.004889121704208175</v>
      </c>
      <c r="I180" s="185">
        <f>IF(Volume!D180=0,0,Volume!F180/Volume!D180)</f>
        <v>0.10893854748603352</v>
      </c>
      <c r="J180" s="176">
        <v>0.11850311850311851</v>
      </c>
      <c r="K180" s="170">
        <f t="shared" si="5"/>
        <v>-0.08071155542487513</v>
      </c>
      <c r="L180" s="60"/>
      <c r="M180" s="6"/>
      <c r="N180" s="59"/>
      <c r="O180" s="3"/>
      <c r="P180" s="3"/>
      <c r="Q180" s="3"/>
      <c r="R180" s="3"/>
      <c r="S180" s="3"/>
      <c r="T180" s="3"/>
      <c r="U180" s="61"/>
      <c r="V180" s="3"/>
      <c r="W180" s="3"/>
      <c r="X180" s="3"/>
      <c r="Y180" s="3"/>
      <c r="Z180" s="3"/>
      <c r="AA180" s="2"/>
    </row>
    <row r="181" spans="1:27" s="7" customFormat="1" ht="15">
      <c r="A181" s="177" t="s">
        <v>173</v>
      </c>
      <c r="B181" s="188">
        <f>'Open Int.'!E181</f>
        <v>879100</v>
      </c>
      <c r="C181" s="189">
        <f>'Open Int.'!F181</f>
        <v>-8850</v>
      </c>
      <c r="D181" s="190">
        <f>'Open Int.'!H181</f>
        <v>67850</v>
      </c>
      <c r="E181" s="329">
        <f>'Open Int.'!I181</f>
        <v>2950</v>
      </c>
      <c r="F181" s="191">
        <f>IF('Open Int.'!E181=0,0,'Open Int.'!H181/'Open Int.'!E181)</f>
        <v>0.07718120805369127</v>
      </c>
      <c r="G181" s="155">
        <v>0.07308970099667775</v>
      </c>
      <c r="H181" s="170">
        <f t="shared" si="4"/>
        <v>0.05597925564368507</v>
      </c>
      <c r="I181" s="185">
        <f>IF(Volume!D181=0,0,Volume!F181/Volume!D181)</f>
        <v>0.06716417910447761</v>
      </c>
      <c r="J181" s="176">
        <v>0.07368421052631578</v>
      </c>
      <c r="K181" s="170">
        <f t="shared" si="5"/>
        <v>-0.08848614072494662</v>
      </c>
      <c r="L181" s="60"/>
      <c r="M181" s="6"/>
      <c r="N181" s="59"/>
      <c r="O181" s="3"/>
      <c r="P181" s="3"/>
      <c r="Q181" s="3"/>
      <c r="R181" s="3"/>
      <c r="S181" s="3"/>
      <c r="T181" s="3"/>
      <c r="U181" s="61"/>
      <c r="V181" s="3"/>
      <c r="W181" s="3"/>
      <c r="X181" s="3"/>
      <c r="Y181" s="3"/>
      <c r="Z181" s="3"/>
      <c r="AA181" s="2"/>
    </row>
    <row r="182" spans="1:29" s="58" customFormat="1" ht="15">
      <c r="A182" s="177" t="s">
        <v>302</v>
      </c>
      <c r="B182" s="188">
        <f>'Open Int.'!E182</f>
        <v>0</v>
      </c>
      <c r="C182" s="189">
        <f>'Open Int.'!F182</f>
        <v>0</v>
      </c>
      <c r="D182" s="190">
        <f>'Open Int.'!H182</f>
        <v>0</v>
      </c>
      <c r="E182" s="329">
        <f>'Open Int.'!I182</f>
        <v>0</v>
      </c>
      <c r="F182" s="191">
        <f>IF('Open Int.'!E182=0,0,'Open Int.'!H182/'Open Int.'!E182)</f>
        <v>0</v>
      </c>
      <c r="G182" s="155">
        <v>0</v>
      </c>
      <c r="H182" s="170">
        <f t="shared" si="4"/>
        <v>0</v>
      </c>
      <c r="I182" s="185">
        <f>IF(Volume!D182=0,0,Volume!F182/Volume!D182)</f>
        <v>0</v>
      </c>
      <c r="J182" s="176">
        <v>0</v>
      </c>
      <c r="K182" s="170">
        <f t="shared" si="5"/>
        <v>0</v>
      </c>
      <c r="L182" s="60"/>
      <c r="M182" s="6"/>
      <c r="N182" s="59"/>
      <c r="O182" s="3"/>
      <c r="P182" s="3"/>
      <c r="Q182" s="3"/>
      <c r="R182" s="3"/>
      <c r="S182" s="3"/>
      <c r="T182" s="3"/>
      <c r="U182" s="61"/>
      <c r="V182" s="3"/>
      <c r="W182" s="3"/>
      <c r="X182" s="3"/>
      <c r="Y182" s="3"/>
      <c r="Z182" s="3"/>
      <c r="AA182" s="2"/>
      <c r="AB182" s="78"/>
      <c r="AC182" s="77"/>
    </row>
    <row r="183" spans="1:29" s="58" customFormat="1" ht="15">
      <c r="A183" s="177" t="s">
        <v>82</v>
      </c>
      <c r="B183" s="188">
        <f>'Open Int.'!E183</f>
        <v>142800</v>
      </c>
      <c r="C183" s="189">
        <f>'Open Int.'!F183</f>
        <v>2100</v>
      </c>
      <c r="D183" s="190">
        <f>'Open Int.'!H183</f>
        <v>23100</v>
      </c>
      <c r="E183" s="329">
        <f>'Open Int.'!I183</f>
        <v>0</v>
      </c>
      <c r="F183" s="191">
        <f>IF('Open Int.'!E183=0,0,'Open Int.'!H183/'Open Int.'!E183)</f>
        <v>0.16176470588235295</v>
      </c>
      <c r="G183" s="155">
        <v>0.16417910447761194</v>
      </c>
      <c r="H183" s="170">
        <f t="shared" si="4"/>
        <v>-0.01470588235294114</v>
      </c>
      <c r="I183" s="185">
        <f>IF(Volume!D183=0,0,Volume!F183/Volume!D183)</f>
        <v>0.25</v>
      </c>
      <c r="J183" s="176">
        <v>0</v>
      </c>
      <c r="K183" s="170">
        <f t="shared" si="5"/>
        <v>0</v>
      </c>
      <c r="L183" s="60"/>
      <c r="M183" s="6"/>
      <c r="N183" s="59"/>
      <c r="O183" s="3"/>
      <c r="P183" s="3"/>
      <c r="Q183" s="3"/>
      <c r="R183" s="3"/>
      <c r="S183" s="3"/>
      <c r="T183" s="3"/>
      <c r="U183" s="61"/>
      <c r="V183" s="3"/>
      <c r="W183" s="3"/>
      <c r="X183" s="3"/>
      <c r="Y183" s="3"/>
      <c r="Z183" s="3"/>
      <c r="AA183" s="2"/>
      <c r="AB183" s="78"/>
      <c r="AC183" s="77"/>
    </row>
    <row r="184" spans="1:29" s="58" customFormat="1" ht="15">
      <c r="A184" s="177" t="s">
        <v>437</v>
      </c>
      <c r="B184" s="188">
        <f>'Open Int.'!E184</f>
        <v>5600</v>
      </c>
      <c r="C184" s="189">
        <f>'Open Int.'!F184</f>
        <v>1400</v>
      </c>
      <c r="D184" s="190">
        <f>'Open Int.'!H184</f>
        <v>0</v>
      </c>
      <c r="E184" s="329">
        <f>'Open Int.'!I184</f>
        <v>0</v>
      </c>
      <c r="F184" s="191">
        <f>IF('Open Int.'!E184=0,0,'Open Int.'!H184/'Open Int.'!E184)</f>
        <v>0</v>
      </c>
      <c r="G184" s="155">
        <v>0</v>
      </c>
      <c r="H184" s="170">
        <f t="shared" si="4"/>
        <v>0</v>
      </c>
      <c r="I184" s="185">
        <f>IF(Volume!D184=0,0,Volume!F184/Volume!D184)</f>
        <v>0</v>
      </c>
      <c r="J184" s="176">
        <v>0</v>
      </c>
      <c r="K184" s="170">
        <f t="shared" si="5"/>
        <v>0</v>
      </c>
      <c r="L184" s="60"/>
      <c r="M184" s="6"/>
      <c r="N184" s="59"/>
      <c r="O184" s="3"/>
      <c r="P184" s="3"/>
      <c r="Q184" s="3"/>
      <c r="R184" s="3"/>
      <c r="S184" s="3"/>
      <c r="T184" s="3"/>
      <c r="U184" s="61"/>
      <c r="V184" s="3"/>
      <c r="W184" s="3"/>
      <c r="X184" s="3"/>
      <c r="Y184" s="3"/>
      <c r="Z184" s="3"/>
      <c r="AA184" s="2"/>
      <c r="AB184" s="78"/>
      <c r="AC184" s="77"/>
    </row>
    <row r="185" spans="1:29" s="58" customFormat="1" ht="15">
      <c r="A185" s="177" t="s">
        <v>438</v>
      </c>
      <c r="B185" s="188">
        <f>'Open Int.'!E185</f>
        <v>28800</v>
      </c>
      <c r="C185" s="189">
        <f>'Open Int.'!F185</f>
        <v>2700</v>
      </c>
      <c r="D185" s="190">
        <f>'Open Int.'!H185</f>
        <v>2250</v>
      </c>
      <c r="E185" s="329">
        <f>'Open Int.'!I185</f>
        <v>1350</v>
      </c>
      <c r="F185" s="191">
        <f>IF('Open Int.'!E185=0,0,'Open Int.'!H185/'Open Int.'!E185)</f>
        <v>0.078125</v>
      </c>
      <c r="G185" s="155">
        <v>0.034482758620689655</v>
      </c>
      <c r="H185" s="170">
        <f t="shared" si="4"/>
        <v>1.265625</v>
      </c>
      <c r="I185" s="185">
        <f>IF(Volume!D185=0,0,Volume!F185/Volume!D185)</f>
        <v>0.2</v>
      </c>
      <c r="J185" s="176">
        <v>0</v>
      </c>
      <c r="K185" s="170">
        <f t="shared" si="5"/>
        <v>0</v>
      </c>
      <c r="L185" s="60"/>
      <c r="M185" s="6"/>
      <c r="N185" s="59"/>
      <c r="O185" s="3"/>
      <c r="P185" s="3"/>
      <c r="Q185" s="3"/>
      <c r="R185" s="3"/>
      <c r="S185" s="3"/>
      <c r="T185" s="3"/>
      <c r="U185" s="61"/>
      <c r="V185" s="3"/>
      <c r="W185" s="3"/>
      <c r="X185" s="3"/>
      <c r="Y185" s="3"/>
      <c r="Z185" s="3"/>
      <c r="AA185" s="2"/>
      <c r="AB185" s="78"/>
      <c r="AC185" s="77"/>
    </row>
    <row r="186" spans="1:27" s="7" customFormat="1" ht="15">
      <c r="A186" s="177" t="s">
        <v>153</v>
      </c>
      <c r="B186" s="188">
        <f>'Open Int.'!E186</f>
        <v>5850</v>
      </c>
      <c r="C186" s="189">
        <f>'Open Int.'!F186</f>
        <v>0</v>
      </c>
      <c r="D186" s="190">
        <f>'Open Int.'!H186</f>
        <v>450</v>
      </c>
      <c r="E186" s="329">
        <f>'Open Int.'!I186</f>
        <v>0</v>
      </c>
      <c r="F186" s="191">
        <f>IF('Open Int.'!E186=0,0,'Open Int.'!H186/'Open Int.'!E186)</f>
        <v>0.07692307692307693</v>
      </c>
      <c r="G186" s="155">
        <v>0.07692307692307693</v>
      </c>
      <c r="H186" s="170">
        <f t="shared" si="4"/>
        <v>0</v>
      </c>
      <c r="I186" s="185">
        <f>IF(Volume!D186=0,0,Volume!F186/Volume!D186)</f>
        <v>0</v>
      </c>
      <c r="J186" s="176">
        <v>0</v>
      </c>
      <c r="K186" s="170">
        <f t="shared" si="5"/>
        <v>0</v>
      </c>
      <c r="L186" s="60"/>
      <c r="M186" s="6"/>
      <c r="N186" s="59"/>
      <c r="O186" s="3"/>
      <c r="P186" s="3"/>
      <c r="Q186" s="3"/>
      <c r="R186" s="3"/>
      <c r="S186" s="3"/>
      <c r="T186" s="3"/>
      <c r="U186" s="61"/>
      <c r="V186" s="3"/>
      <c r="W186" s="3"/>
      <c r="X186" s="3"/>
      <c r="Y186" s="3"/>
      <c r="Z186" s="3"/>
      <c r="AA186" s="2"/>
    </row>
    <row r="187" spans="1:29" s="58" customFormat="1" ht="15">
      <c r="A187" s="177" t="s">
        <v>154</v>
      </c>
      <c r="B187" s="188">
        <f>'Open Int.'!E187</f>
        <v>545100</v>
      </c>
      <c r="C187" s="189">
        <f>'Open Int.'!F187</f>
        <v>13800</v>
      </c>
      <c r="D187" s="190">
        <f>'Open Int.'!H187</f>
        <v>6900</v>
      </c>
      <c r="E187" s="329">
        <f>'Open Int.'!I187</f>
        <v>0</v>
      </c>
      <c r="F187" s="191">
        <f>IF('Open Int.'!E187=0,0,'Open Int.'!H187/'Open Int.'!E187)</f>
        <v>0.012658227848101266</v>
      </c>
      <c r="G187" s="155">
        <v>0.012987012987012988</v>
      </c>
      <c r="H187" s="170">
        <f t="shared" si="4"/>
        <v>-0.02531645569620261</v>
      </c>
      <c r="I187" s="185">
        <f>IF(Volume!D187=0,0,Volume!F187/Volume!D187)</f>
        <v>0</v>
      </c>
      <c r="J187" s="176">
        <v>0</v>
      </c>
      <c r="K187" s="170">
        <f t="shared" si="5"/>
        <v>0</v>
      </c>
      <c r="L187" s="60"/>
      <c r="M187" s="6"/>
      <c r="N187" s="59"/>
      <c r="O187" s="3"/>
      <c r="P187" s="3"/>
      <c r="Q187" s="3"/>
      <c r="R187" s="3"/>
      <c r="S187" s="3"/>
      <c r="T187" s="3"/>
      <c r="U187" s="61"/>
      <c r="V187" s="3"/>
      <c r="W187" s="3"/>
      <c r="X187" s="3"/>
      <c r="Y187" s="3"/>
      <c r="Z187" s="3"/>
      <c r="AA187" s="2"/>
      <c r="AB187" s="78"/>
      <c r="AC187" s="77"/>
    </row>
    <row r="188" spans="1:29" s="58" customFormat="1" ht="15">
      <c r="A188" s="177" t="s">
        <v>303</v>
      </c>
      <c r="B188" s="188">
        <f>'Open Int.'!E188</f>
        <v>327600</v>
      </c>
      <c r="C188" s="189">
        <f>'Open Int.'!F188</f>
        <v>28800</v>
      </c>
      <c r="D188" s="190">
        <f>'Open Int.'!H188</f>
        <v>0</v>
      </c>
      <c r="E188" s="329">
        <f>'Open Int.'!I188</f>
        <v>0</v>
      </c>
      <c r="F188" s="191">
        <f>IF('Open Int.'!E188=0,0,'Open Int.'!H188/'Open Int.'!E188)</f>
        <v>0</v>
      </c>
      <c r="G188" s="155">
        <v>0</v>
      </c>
      <c r="H188" s="170">
        <f t="shared" si="4"/>
        <v>0</v>
      </c>
      <c r="I188" s="185">
        <f>IF(Volume!D188=0,0,Volume!F188/Volume!D188)</f>
        <v>0</v>
      </c>
      <c r="J188" s="176">
        <v>0</v>
      </c>
      <c r="K188" s="170">
        <f t="shared" si="5"/>
        <v>0</v>
      </c>
      <c r="L188" s="60"/>
      <c r="M188" s="6"/>
      <c r="N188" s="59"/>
      <c r="O188" s="3"/>
      <c r="P188" s="3"/>
      <c r="Q188" s="3"/>
      <c r="R188" s="3"/>
      <c r="S188" s="3"/>
      <c r="T188" s="3"/>
      <c r="U188" s="61"/>
      <c r="V188" s="3"/>
      <c r="W188" s="3"/>
      <c r="X188" s="3"/>
      <c r="Y188" s="3"/>
      <c r="Z188" s="3"/>
      <c r="AA188" s="2"/>
      <c r="AB188" s="78"/>
      <c r="AC188" s="77"/>
    </row>
    <row r="189" spans="1:27" s="7" customFormat="1" ht="15">
      <c r="A189" s="177" t="s">
        <v>155</v>
      </c>
      <c r="B189" s="188">
        <f>'Open Int.'!E189</f>
        <v>16800</v>
      </c>
      <c r="C189" s="189">
        <f>'Open Int.'!F189</f>
        <v>-1050</v>
      </c>
      <c r="D189" s="190">
        <f>'Open Int.'!H189</f>
        <v>525</v>
      </c>
      <c r="E189" s="329">
        <f>'Open Int.'!I189</f>
        <v>0</v>
      </c>
      <c r="F189" s="191">
        <f>IF('Open Int.'!E189=0,0,'Open Int.'!H189/'Open Int.'!E189)</f>
        <v>0.03125</v>
      </c>
      <c r="G189" s="155">
        <v>0.029411764705882353</v>
      </c>
      <c r="H189" s="170">
        <f t="shared" si="4"/>
        <v>0.06250000000000001</v>
      </c>
      <c r="I189" s="185">
        <f>IF(Volume!D189=0,0,Volume!F189/Volume!D189)</f>
        <v>0</v>
      </c>
      <c r="J189" s="176">
        <v>0</v>
      </c>
      <c r="K189" s="170">
        <f t="shared" si="5"/>
        <v>0</v>
      </c>
      <c r="L189" s="60"/>
      <c r="M189" s="6"/>
      <c r="N189" s="59"/>
      <c r="O189" s="3"/>
      <c r="P189" s="3"/>
      <c r="Q189" s="3"/>
      <c r="R189" s="3"/>
      <c r="S189" s="3"/>
      <c r="T189" s="3"/>
      <c r="U189" s="61"/>
      <c r="V189" s="3"/>
      <c r="W189" s="3"/>
      <c r="X189" s="3"/>
      <c r="Y189" s="3"/>
      <c r="Z189" s="3"/>
      <c r="AA189" s="2"/>
    </row>
    <row r="190" spans="1:29" s="58" customFormat="1" ht="15">
      <c r="A190" s="177" t="s">
        <v>38</v>
      </c>
      <c r="B190" s="188">
        <f>'Open Int.'!E190</f>
        <v>109200</v>
      </c>
      <c r="C190" s="189">
        <f>'Open Int.'!F190</f>
        <v>3000</v>
      </c>
      <c r="D190" s="190">
        <f>'Open Int.'!H190</f>
        <v>21000</v>
      </c>
      <c r="E190" s="329">
        <f>'Open Int.'!I190</f>
        <v>0</v>
      </c>
      <c r="F190" s="191">
        <f>IF('Open Int.'!E190=0,0,'Open Int.'!H190/'Open Int.'!E190)</f>
        <v>0.19230769230769232</v>
      </c>
      <c r="G190" s="155">
        <v>0.1977401129943503</v>
      </c>
      <c r="H190" s="170">
        <f t="shared" si="4"/>
        <v>-0.027472527472527465</v>
      </c>
      <c r="I190" s="185">
        <f>IF(Volume!D190=0,0,Volume!F190/Volume!D190)</f>
        <v>0.09090909090909091</v>
      </c>
      <c r="J190" s="176">
        <v>0</v>
      </c>
      <c r="K190" s="170">
        <f t="shared" si="5"/>
        <v>0</v>
      </c>
      <c r="L190" s="60"/>
      <c r="M190" s="6"/>
      <c r="N190" s="59"/>
      <c r="O190" s="3"/>
      <c r="P190" s="3"/>
      <c r="Q190" s="3"/>
      <c r="R190" s="3"/>
      <c r="S190" s="3"/>
      <c r="T190" s="3"/>
      <c r="U190" s="61"/>
      <c r="V190" s="3"/>
      <c r="W190" s="3"/>
      <c r="X190" s="3"/>
      <c r="Y190" s="3"/>
      <c r="Z190" s="3"/>
      <c r="AA190" s="2"/>
      <c r="AB190" s="78"/>
      <c r="AC190" s="77"/>
    </row>
    <row r="191" spans="1:29" s="58" customFormat="1" ht="15">
      <c r="A191" s="177" t="s">
        <v>156</v>
      </c>
      <c r="B191" s="188">
        <f>'Open Int.'!E191</f>
        <v>3000</v>
      </c>
      <c r="C191" s="189">
        <f>'Open Int.'!F191</f>
        <v>0</v>
      </c>
      <c r="D191" s="190">
        <f>'Open Int.'!H191</f>
        <v>0</v>
      </c>
      <c r="E191" s="329">
        <f>'Open Int.'!I191</f>
        <v>0</v>
      </c>
      <c r="F191" s="191">
        <f>IF('Open Int.'!E191=0,0,'Open Int.'!H191/'Open Int.'!E191)</f>
        <v>0</v>
      </c>
      <c r="G191" s="155">
        <v>0</v>
      </c>
      <c r="H191" s="170">
        <f t="shared" si="4"/>
        <v>0</v>
      </c>
      <c r="I191" s="185">
        <f>IF(Volume!D191=0,0,Volume!F191/Volume!D191)</f>
        <v>0</v>
      </c>
      <c r="J191" s="176">
        <v>0</v>
      </c>
      <c r="K191" s="170">
        <f t="shared" si="5"/>
        <v>0</v>
      </c>
      <c r="L191" s="60"/>
      <c r="M191" s="6"/>
      <c r="N191" s="59"/>
      <c r="O191" s="3"/>
      <c r="P191" s="3"/>
      <c r="Q191" s="3"/>
      <c r="R191" s="3"/>
      <c r="S191" s="3"/>
      <c r="T191" s="3"/>
      <c r="U191" s="61"/>
      <c r="V191" s="3"/>
      <c r="W191" s="3"/>
      <c r="X191" s="3"/>
      <c r="Y191" s="3"/>
      <c r="Z191" s="3"/>
      <c r="AA191" s="2"/>
      <c r="AB191" s="78"/>
      <c r="AC191" s="77"/>
    </row>
    <row r="192" spans="1:29" s="58" customFormat="1" ht="15">
      <c r="A192" s="177" t="s">
        <v>395</v>
      </c>
      <c r="B192" s="188">
        <f>'Open Int.'!E192</f>
        <v>5600</v>
      </c>
      <c r="C192" s="189">
        <f>'Open Int.'!F192</f>
        <v>0</v>
      </c>
      <c r="D192" s="190">
        <f>'Open Int.'!H192</f>
        <v>700</v>
      </c>
      <c r="E192" s="329">
        <f>'Open Int.'!I192</f>
        <v>0</v>
      </c>
      <c r="F192" s="191">
        <f>IF('Open Int.'!E192=0,0,'Open Int.'!H192/'Open Int.'!E192)</f>
        <v>0.125</v>
      </c>
      <c r="G192" s="155">
        <v>0.125</v>
      </c>
      <c r="H192" s="170">
        <f t="shared" si="4"/>
        <v>0</v>
      </c>
      <c r="I192" s="185">
        <f>IF(Volume!D192=0,0,Volume!F192/Volume!D192)</f>
        <v>0</v>
      </c>
      <c r="J192" s="176">
        <v>0</v>
      </c>
      <c r="K192" s="170">
        <f t="shared" si="5"/>
        <v>0</v>
      </c>
      <c r="L192" s="60"/>
      <c r="M192" s="6"/>
      <c r="N192" s="59"/>
      <c r="O192" s="3"/>
      <c r="P192" s="3"/>
      <c r="Q192" s="3"/>
      <c r="R192" s="3"/>
      <c r="S192" s="3"/>
      <c r="T192" s="3"/>
      <c r="U192" s="61"/>
      <c r="V192" s="3"/>
      <c r="W192" s="3"/>
      <c r="X192" s="3"/>
      <c r="Y192" s="3"/>
      <c r="Z192" s="3"/>
      <c r="AA192" s="2"/>
      <c r="AB192" s="78"/>
      <c r="AC192" s="77"/>
    </row>
    <row r="193" spans="1:28" s="2" customFormat="1" ht="15" customHeight="1" hidden="1">
      <c r="A193" s="72"/>
      <c r="B193" s="140">
        <f>SUM(B4:B192)</f>
        <v>207726607</v>
      </c>
      <c r="C193" s="141">
        <f>SUM(C4:C192)</f>
        <v>3830491</v>
      </c>
      <c r="D193" s="142"/>
      <c r="E193" s="143"/>
      <c r="F193" s="60"/>
      <c r="G193" s="6"/>
      <c r="H193" s="59"/>
      <c r="I193" s="6"/>
      <c r="J193" s="6"/>
      <c r="K193" s="59"/>
      <c r="L193" s="60"/>
      <c r="M193" s="6"/>
      <c r="N193" s="59"/>
      <c r="O193" s="3"/>
      <c r="P193" s="3"/>
      <c r="Q193" s="3"/>
      <c r="R193" s="3"/>
      <c r="S193" s="3"/>
      <c r="T193" s="3"/>
      <c r="U193" s="61"/>
      <c r="V193" s="3"/>
      <c r="W193" s="3"/>
      <c r="X193" s="3"/>
      <c r="Y193" s="3"/>
      <c r="Z193" s="3"/>
      <c r="AB193" s="75"/>
    </row>
    <row r="194" spans="2:28" s="2" customFormat="1" ht="15" customHeight="1">
      <c r="B194" s="5"/>
      <c r="C194" s="5"/>
      <c r="D194" s="143"/>
      <c r="E194" s="143"/>
      <c r="F194" s="60"/>
      <c r="G194" s="6"/>
      <c r="H194" s="59"/>
      <c r="I194" s="6"/>
      <c r="J194" s="6"/>
      <c r="K194" s="59"/>
      <c r="L194" s="60"/>
      <c r="M194" s="6"/>
      <c r="N194" s="59"/>
      <c r="O194" s="3"/>
      <c r="P194" s="3"/>
      <c r="Q194" s="3"/>
      <c r="R194" s="3"/>
      <c r="S194" s="3"/>
      <c r="T194" s="3"/>
      <c r="U194" s="61"/>
      <c r="V194" s="3"/>
      <c r="W194" s="3"/>
      <c r="X194" s="3"/>
      <c r="Y194" s="3"/>
      <c r="Z194" s="3"/>
      <c r="AB194" s="1"/>
    </row>
    <row r="195" spans="1:5" ht="12.75">
      <c r="A195" s="2"/>
      <c r="B195" s="5"/>
      <c r="C195" s="5"/>
      <c r="D195" s="143"/>
      <c r="E195" s="143"/>
    </row>
    <row r="196" spans="1:5" ht="12.75">
      <c r="A196" s="137"/>
      <c r="B196" s="144"/>
      <c r="C196" s="145"/>
      <c r="D196" s="146"/>
      <c r="E196" s="146"/>
    </row>
    <row r="197" spans="1:5" ht="12.75">
      <c r="A197" s="138"/>
      <c r="B197" s="147"/>
      <c r="C197" s="148"/>
      <c r="D197" s="148"/>
      <c r="E197" s="148"/>
    </row>
    <row r="198" spans="1:5" ht="12.75">
      <c r="A198" s="139"/>
      <c r="B198" s="149"/>
      <c r="C198" s="150"/>
      <c r="D198" s="151"/>
      <c r="E198" s="151"/>
    </row>
    <row r="199" spans="1:5" ht="12.75">
      <c r="A199" s="137"/>
      <c r="B199" s="149"/>
      <c r="C199" s="150"/>
      <c r="D199" s="151"/>
      <c r="E199" s="151"/>
    </row>
    <row r="200" spans="1:5" ht="12.75">
      <c r="A200" s="139"/>
      <c r="B200" s="149"/>
      <c r="C200" s="150"/>
      <c r="D200" s="151"/>
      <c r="E200" s="151"/>
    </row>
    <row r="201" spans="1:5" ht="12.75">
      <c r="A201" s="137"/>
      <c r="B201" s="149"/>
      <c r="C201" s="150"/>
      <c r="D201" s="151"/>
      <c r="E201" s="151"/>
    </row>
    <row r="202" spans="1:5" ht="12.75">
      <c r="A202" s="4"/>
      <c r="B202" s="152"/>
      <c r="C202" s="152"/>
      <c r="D202" s="153"/>
      <c r="E202" s="153"/>
    </row>
    <row r="203" spans="1:5" ht="12.75">
      <c r="A203" s="4"/>
      <c r="B203" s="152"/>
      <c r="C203" s="152"/>
      <c r="D203" s="153"/>
      <c r="E203" s="153"/>
    </row>
    <row r="204" spans="1:5" ht="12.75">
      <c r="A204" s="4"/>
      <c r="B204" s="152"/>
      <c r="C204" s="152"/>
      <c r="D204" s="153"/>
      <c r="E204" s="153"/>
    </row>
    <row r="235" ht="12.75">
      <c r="B235"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92"/>
  <sheetViews>
    <sheetView workbookViewId="0" topLeftCell="A1">
      <selection activeCell="D214" sqref="D214"/>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15" t="s">
        <v>126</v>
      </c>
      <c r="B1" s="416"/>
      <c r="C1" s="416"/>
      <c r="D1" s="416"/>
      <c r="E1" s="416"/>
      <c r="F1" s="416"/>
      <c r="G1" s="416"/>
    </row>
    <row r="2" spans="1:7" s="69" customFormat="1" ht="14.25" thickBot="1">
      <c r="A2" s="134" t="s">
        <v>113</v>
      </c>
      <c r="B2" s="33" t="s">
        <v>99</v>
      </c>
      <c r="C2" s="268" t="s">
        <v>123</v>
      </c>
      <c r="D2" s="99" t="s">
        <v>124</v>
      </c>
      <c r="E2" s="130" t="s">
        <v>119</v>
      </c>
      <c r="F2" s="333" t="s">
        <v>190</v>
      </c>
      <c r="G2" s="334" t="s">
        <v>70</v>
      </c>
    </row>
    <row r="3" spans="1:7" s="69" customFormat="1" ht="13.5">
      <c r="A3" s="101" t="s">
        <v>182</v>
      </c>
      <c r="B3" s="270">
        <f>Volume!J4</f>
        <v>6208.7</v>
      </c>
      <c r="C3" s="269">
        <v>6213.35</v>
      </c>
      <c r="D3" s="263">
        <f>C3-B3</f>
        <v>4.650000000000546</v>
      </c>
      <c r="E3" s="332">
        <f>D3/B3</f>
        <v>0.0007489490553578923</v>
      </c>
      <c r="F3" s="263">
        <v>6.950000000000728</v>
      </c>
      <c r="G3" s="160">
        <f aca="true" t="shared" si="0" ref="G3:G83">D3-F3</f>
        <v>-2.300000000000182</v>
      </c>
    </row>
    <row r="4" spans="1:7" s="69" customFormat="1" ht="13.5">
      <c r="A4" s="193" t="s">
        <v>74</v>
      </c>
      <c r="B4" s="272">
        <f>Volume!J5</f>
        <v>5206.45</v>
      </c>
      <c r="C4" s="2">
        <v>5249.9</v>
      </c>
      <c r="D4" s="264">
        <f aca="true" t="shared" si="1" ref="D4:D67">C4-B4</f>
        <v>43.44999999999982</v>
      </c>
      <c r="E4" s="331">
        <f aca="true" t="shared" si="2" ref="E4:E67">D4/B4</f>
        <v>0.008345417703041385</v>
      </c>
      <c r="F4" s="264">
        <v>29.650000000000546</v>
      </c>
      <c r="G4" s="159">
        <f t="shared" si="0"/>
        <v>13.799999999999272</v>
      </c>
    </row>
    <row r="5" spans="1:7" s="69" customFormat="1" ht="13.5">
      <c r="A5" s="193" t="s">
        <v>9</v>
      </c>
      <c r="B5" s="272">
        <f>Volume!J6</f>
        <v>4204.9</v>
      </c>
      <c r="C5" s="2">
        <v>4204</v>
      </c>
      <c r="D5" s="264">
        <f t="shared" si="1"/>
        <v>-0.8999999999996362</v>
      </c>
      <c r="E5" s="331">
        <f t="shared" si="2"/>
        <v>-0.0002140360056124132</v>
      </c>
      <c r="F5" s="264">
        <v>-6.75</v>
      </c>
      <c r="G5" s="159">
        <f t="shared" si="0"/>
        <v>5.850000000000364</v>
      </c>
    </row>
    <row r="6" spans="1:7" s="69" customFormat="1" ht="13.5">
      <c r="A6" s="193" t="s">
        <v>279</v>
      </c>
      <c r="B6" s="272">
        <f>Volume!J7</f>
        <v>2505.7</v>
      </c>
      <c r="C6" s="70">
        <v>2512.85</v>
      </c>
      <c r="D6" s="264">
        <f t="shared" si="1"/>
        <v>7.150000000000091</v>
      </c>
      <c r="E6" s="331">
        <f t="shared" si="2"/>
        <v>0.0028534940336034206</v>
      </c>
      <c r="F6" s="264">
        <v>7</v>
      </c>
      <c r="G6" s="159">
        <f t="shared" si="0"/>
        <v>0.15000000000009095</v>
      </c>
    </row>
    <row r="7" spans="1:10" s="69" customFormat="1" ht="13.5">
      <c r="A7" s="193" t="s">
        <v>134</v>
      </c>
      <c r="B7" s="272">
        <f>Volume!J8</f>
        <v>4491.5</v>
      </c>
      <c r="C7" s="70">
        <v>4501.75</v>
      </c>
      <c r="D7" s="264">
        <f t="shared" si="1"/>
        <v>10.25</v>
      </c>
      <c r="E7" s="331">
        <f t="shared" si="2"/>
        <v>0.0022820883891795612</v>
      </c>
      <c r="F7" s="264">
        <v>-18.699999999999818</v>
      </c>
      <c r="G7" s="159">
        <f t="shared" si="0"/>
        <v>28.949999999999818</v>
      </c>
      <c r="H7" s="135"/>
      <c r="I7" s="136"/>
      <c r="J7" s="78"/>
    </row>
    <row r="8" spans="1:10" s="69" customFormat="1" ht="13.5">
      <c r="A8" s="193" t="s">
        <v>408</v>
      </c>
      <c r="B8" s="272">
        <f>Volume!J9</f>
        <v>1282</v>
      </c>
      <c r="C8" s="70">
        <v>1288.55</v>
      </c>
      <c r="D8" s="264">
        <f t="shared" si="1"/>
        <v>6.5499999999999545</v>
      </c>
      <c r="E8" s="331">
        <f t="shared" si="2"/>
        <v>0.005109204368174691</v>
      </c>
      <c r="F8" s="264">
        <v>6.2000000000000455</v>
      </c>
      <c r="G8" s="159">
        <f t="shared" si="0"/>
        <v>0.34999999999990905</v>
      </c>
      <c r="H8" s="135"/>
      <c r="I8" s="136"/>
      <c r="J8" s="78"/>
    </row>
    <row r="9" spans="1:7" s="69" customFormat="1" ht="13.5">
      <c r="A9" s="193" t="s">
        <v>0</v>
      </c>
      <c r="B9" s="272">
        <f>Volume!J10</f>
        <v>860.9</v>
      </c>
      <c r="C9" s="70">
        <v>857.9</v>
      </c>
      <c r="D9" s="264">
        <f t="shared" si="1"/>
        <v>-3</v>
      </c>
      <c r="E9" s="331">
        <f t="shared" si="2"/>
        <v>-0.0034847252874898363</v>
      </c>
      <c r="F9" s="264">
        <v>-9.899999999999977</v>
      </c>
      <c r="G9" s="159">
        <f t="shared" si="0"/>
        <v>6.899999999999977</v>
      </c>
    </row>
    <row r="10" spans="1:7" s="69" customFormat="1" ht="13.5">
      <c r="A10" s="193" t="s">
        <v>409</v>
      </c>
      <c r="B10" s="272">
        <f>Volume!J11</f>
        <v>529.65</v>
      </c>
      <c r="C10" s="70">
        <v>531.95</v>
      </c>
      <c r="D10" s="264">
        <f t="shared" si="1"/>
        <v>2.300000000000068</v>
      </c>
      <c r="E10" s="331">
        <f t="shared" si="2"/>
        <v>0.004342490323798864</v>
      </c>
      <c r="F10" s="264">
        <v>2</v>
      </c>
      <c r="G10" s="159">
        <f t="shared" si="0"/>
        <v>0.3000000000000682</v>
      </c>
    </row>
    <row r="11" spans="1:7" s="69" customFormat="1" ht="13.5">
      <c r="A11" s="193" t="s">
        <v>410</v>
      </c>
      <c r="B11" s="272">
        <f>Volume!J12</f>
        <v>1484.25</v>
      </c>
      <c r="C11" s="70">
        <v>1492.85</v>
      </c>
      <c r="D11" s="264">
        <f t="shared" si="1"/>
        <v>8.599999999999909</v>
      </c>
      <c r="E11" s="331">
        <f t="shared" si="2"/>
        <v>0.0057941721408117965</v>
      </c>
      <c r="F11" s="264">
        <v>11.900000000000091</v>
      </c>
      <c r="G11" s="159">
        <f t="shared" si="0"/>
        <v>-3.300000000000182</v>
      </c>
    </row>
    <row r="12" spans="1:7" s="69" customFormat="1" ht="13.5">
      <c r="A12" s="193" t="s">
        <v>411</v>
      </c>
      <c r="B12" s="272">
        <f>Volume!J13</f>
        <v>137.05</v>
      </c>
      <c r="C12" s="70">
        <v>137.55</v>
      </c>
      <c r="D12" s="264">
        <f t="shared" si="1"/>
        <v>0.5</v>
      </c>
      <c r="E12" s="331">
        <f t="shared" si="2"/>
        <v>0.0036483035388544323</v>
      </c>
      <c r="F12" s="264">
        <v>0.799999999999983</v>
      </c>
      <c r="G12" s="159">
        <f t="shared" si="0"/>
        <v>-0.29999999999998295</v>
      </c>
    </row>
    <row r="13" spans="1:8" s="25" customFormat="1" ht="13.5">
      <c r="A13" s="193" t="s">
        <v>135</v>
      </c>
      <c r="B13" s="272">
        <f>Volume!J14</f>
        <v>84.55</v>
      </c>
      <c r="C13" s="70">
        <v>84.8</v>
      </c>
      <c r="D13" s="264">
        <f t="shared" si="1"/>
        <v>0.25</v>
      </c>
      <c r="E13" s="331">
        <f t="shared" si="2"/>
        <v>0.0029568302779420462</v>
      </c>
      <c r="F13" s="264">
        <v>0.20000000000000284</v>
      </c>
      <c r="G13" s="159">
        <f t="shared" si="0"/>
        <v>0.04999999999999716</v>
      </c>
      <c r="H13" s="69"/>
    </row>
    <row r="14" spans="1:7" s="69" customFormat="1" ht="13.5">
      <c r="A14" s="193" t="s">
        <v>174</v>
      </c>
      <c r="B14" s="272">
        <f>Volume!J15</f>
        <v>60.2</v>
      </c>
      <c r="C14" s="70">
        <v>60.65</v>
      </c>
      <c r="D14" s="264">
        <f t="shared" si="1"/>
        <v>0.44999999999999574</v>
      </c>
      <c r="E14" s="331">
        <f t="shared" si="2"/>
        <v>0.007475083056478334</v>
      </c>
      <c r="F14" s="264">
        <v>0.30000000000000426</v>
      </c>
      <c r="G14" s="159">
        <f t="shared" si="0"/>
        <v>0.14999999999999147</v>
      </c>
    </row>
    <row r="15" spans="1:7" s="69" customFormat="1" ht="13.5">
      <c r="A15" s="193" t="s">
        <v>280</v>
      </c>
      <c r="B15" s="272">
        <f>Volume!J16</f>
        <v>400.15</v>
      </c>
      <c r="C15" s="70">
        <v>398.8</v>
      </c>
      <c r="D15" s="264">
        <f t="shared" si="1"/>
        <v>-1.349999999999966</v>
      </c>
      <c r="E15" s="331">
        <f t="shared" si="2"/>
        <v>-0.0033737348494313783</v>
      </c>
      <c r="F15" s="264">
        <v>-1.8000000000000114</v>
      </c>
      <c r="G15" s="159">
        <f t="shared" si="0"/>
        <v>0.4500000000000455</v>
      </c>
    </row>
    <row r="16" spans="1:7" s="69" customFormat="1" ht="13.5">
      <c r="A16" s="193" t="s">
        <v>75</v>
      </c>
      <c r="B16" s="272">
        <f>Volume!J17</f>
        <v>88</v>
      </c>
      <c r="C16" s="70">
        <v>88.35</v>
      </c>
      <c r="D16" s="264">
        <f t="shared" si="1"/>
        <v>0.3499999999999943</v>
      </c>
      <c r="E16" s="331">
        <f t="shared" si="2"/>
        <v>0.003977272727272663</v>
      </c>
      <c r="F16" s="264">
        <v>0.44999999999998863</v>
      </c>
      <c r="G16" s="159">
        <f t="shared" si="0"/>
        <v>-0.09999999999999432</v>
      </c>
    </row>
    <row r="17" spans="1:7" s="69" customFormat="1" ht="13.5">
      <c r="A17" s="193" t="s">
        <v>412</v>
      </c>
      <c r="B17" s="272">
        <f>Volume!J18</f>
        <v>321.9</v>
      </c>
      <c r="C17" s="70">
        <v>322.75</v>
      </c>
      <c r="D17" s="264">
        <f t="shared" si="1"/>
        <v>0.8500000000000227</v>
      </c>
      <c r="E17" s="331">
        <f t="shared" si="2"/>
        <v>0.002640571606088918</v>
      </c>
      <c r="F17" s="264">
        <v>3.8999999999999773</v>
      </c>
      <c r="G17" s="159">
        <f t="shared" si="0"/>
        <v>-3.0499999999999545</v>
      </c>
    </row>
    <row r="18" spans="1:7" s="69" customFormat="1" ht="13.5">
      <c r="A18" s="193" t="s">
        <v>413</v>
      </c>
      <c r="B18" s="272">
        <f>Volume!J19</f>
        <v>544.4</v>
      </c>
      <c r="C18" s="70">
        <v>545.25</v>
      </c>
      <c r="D18" s="264">
        <f t="shared" si="1"/>
        <v>0.8500000000000227</v>
      </c>
      <c r="E18" s="331">
        <f t="shared" si="2"/>
        <v>0.001561351947097764</v>
      </c>
      <c r="F18" s="264">
        <v>0.75</v>
      </c>
      <c r="G18" s="159">
        <f t="shared" si="0"/>
        <v>0.10000000000002274</v>
      </c>
    </row>
    <row r="19" spans="1:7" s="69" customFormat="1" ht="13.5">
      <c r="A19" s="193" t="s">
        <v>88</v>
      </c>
      <c r="B19" s="272">
        <f>Volume!J20</f>
        <v>44.45</v>
      </c>
      <c r="C19" s="70">
        <v>44.6</v>
      </c>
      <c r="D19" s="264">
        <f t="shared" si="1"/>
        <v>0.14999999999999858</v>
      </c>
      <c r="E19" s="331">
        <f t="shared" si="2"/>
        <v>0.003374578177727752</v>
      </c>
      <c r="F19" s="264">
        <v>0</v>
      </c>
      <c r="G19" s="159">
        <f t="shared" si="0"/>
        <v>0.14999999999999858</v>
      </c>
    </row>
    <row r="20" spans="1:7" s="69" customFormat="1" ht="13.5">
      <c r="A20" s="193" t="s">
        <v>136</v>
      </c>
      <c r="B20" s="272">
        <f>Volume!J21</f>
        <v>37.3</v>
      </c>
      <c r="C20" s="70">
        <v>37.35</v>
      </c>
      <c r="D20" s="264">
        <f t="shared" si="1"/>
        <v>0.05000000000000426</v>
      </c>
      <c r="E20" s="331">
        <f t="shared" si="2"/>
        <v>0.0013404825737266559</v>
      </c>
      <c r="F20" s="264">
        <v>0.05000000000000426</v>
      </c>
      <c r="G20" s="159">
        <f t="shared" si="0"/>
        <v>0</v>
      </c>
    </row>
    <row r="21" spans="1:7" s="69" customFormat="1" ht="13.5">
      <c r="A21" s="193" t="s">
        <v>157</v>
      </c>
      <c r="B21" s="272">
        <f>Volume!J22</f>
        <v>683.45</v>
      </c>
      <c r="C21" s="70">
        <v>687.2</v>
      </c>
      <c r="D21" s="264">
        <f t="shared" si="1"/>
        <v>3.75</v>
      </c>
      <c r="E21" s="331">
        <f t="shared" si="2"/>
        <v>0.005486868095690979</v>
      </c>
      <c r="F21" s="264">
        <v>4.2999999999999545</v>
      </c>
      <c r="G21" s="159">
        <f t="shared" si="0"/>
        <v>-0.5499999999999545</v>
      </c>
    </row>
    <row r="22" spans="1:7" s="69" customFormat="1" ht="13.5">
      <c r="A22" s="193" t="s">
        <v>193</v>
      </c>
      <c r="B22" s="272">
        <f>Volume!J23</f>
        <v>2169.65</v>
      </c>
      <c r="C22" s="70">
        <v>2175.05</v>
      </c>
      <c r="D22" s="264">
        <f t="shared" si="1"/>
        <v>5.400000000000091</v>
      </c>
      <c r="E22" s="331">
        <f t="shared" si="2"/>
        <v>0.002488880695043021</v>
      </c>
      <c r="F22" s="264">
        <v>6.599999999999909</v>
      </c>
      <c r="G22" s="159">
        <f t="shared" si="0"/>
        <v>-1.199999999999818</v>
      </c>
    </row>
    <row r="23" spans="1:7" s="69" customFormat="1" ht="13.5">
      <c r="A23" s="193" t="s">
        <v>281</v>
      </c>
      <c r="B23" s="272">
        <f>Volume!J24</f>
        <v>175</v>
      </c>
      <c r="C23" s="70">
        <v>175.8</v>
      </c>
      <c r="D23" s="264">
        <f t="shared" si="1"/>
        <v>0.8000000000000114</v>
      </c>
      <c r="E23" s="331">
        <f t="shared" si="2"/>
        <v>0.004571428571428637</v>
      </c>
      <c r="F23" s="264">
        <v>0.5</v>
      </c>
      <c r="G23" s="159">
        <f t="shared" si="0"/>
        <v>0.30000000000001137</v>
      </c>
    </row>
    <row r="24" spans="1:7" s="14" customFormat="1" ht="13.5">
      <c r="A24" s="193" t="s">
        <v>282</v>
      </c>
      <c r="B24" s="272">
        <f>Volume!J25</f>
        <v>76.4</v>
      </c>
      <c r="C24" s="70">
        <v>76.6</v>
      </c>
      <c r="D24" s="264">
        <f t="shared" si="1"/>
        <v>0.19999999999998863</v>
      </c>
      <c r="E24" s="331">
        <f t="shared" si="2"/>
        <v>0.00261780104712027</v>
      </c>
      <c r="F24" s="264">
        <v>0.14999999999999147</v>
      </c>
      <c r="G24" s="159">
        <f t="shared" si="0"/>
        <v>0.04999999999999716</v>
      </c>
    </row>
    <row r="25" spans="1:7" s="14" customFormat="1" ht="13.5">
      <c r="A25" s="193" t="s">
        <v>76</v>
      </c>
      <c r="B25" s="272">
        <f>Volume!J26</f>
        <v>269.15</v>
      </c>
      <c r="C25" s="70">
        <v>270.45</v>
      </c>
      <c r="D25" s="264">
        <f t="shared" si="1"/>
        <v>1.3000000000000114</v>
      </c>
      <c r="E25" s="331">
        <f t="shared" si="2"/>
        <v>0.004830020434701882</v>
      </c>
      <c r="F25" s="264">
        <v>1.400000000000034</v>
      </c>
      <c r="G25" s="159">
        <f t="shared" si="0"/>
        <v>-0.10000000000002274</v>
      </c>
    </row>
    <row r="26" spans="1:7" s="69" customFormat="1" ht="13.5">
      <c r="A26" s="193" t="s">
        <v>77</v>
      </c>
      <c r="B26" s="272">
        <f>Volume!J27</f>
        <v>211.75</v>
      </c>
      <c r="C26" s="70">
        <v>211.75</v>
      </c>
      <c r="D26" s="264">
        <f t="shared" si="1"/>
        <v>0</v>
      </c>
      <c r="E26" s="331">
        <f t="shared" si="2"/>
        <v>0</v>
      </c>
      <c r="F26" s="264">
        <v>0.3499999999999943</v>
      </c>
      <c r="G26" s="159">
        <f t="shared" si="0"/>
        <v>-0.3499999999999943</v>
      </c>
    </row>
    <row r="27" spans="1:7" s="69" customFormat="1" ht="13.5">
      <c r="A27" s="193" t="s">
        <v>283</v>
      </c>
      <c r="B27" s="272">
        <f>Volume!J28</f>
        <v>175.4</v>
      </c>
      <c r="C27" s="70">
        <v>175.65</v>
      </c>
      <c r="D27" s="264">
        <f t="shared" si="1"/>
        <v>0.25</v>
      </c>
      <c r="E27" s="331">
        <f t="shared" si="2"/>
        <v>0.0014253135689851768</v>
      </c>
      <c r="F27" s="264">
        <v>0.75</v>
      </c>
      <c r="G27" s="159">
        <f t="shared" si="0"/>
        <v>-0.5</v>
      </c>
    </row>
    <row r="28" spans="1:7" s="69" customFormat="1" ht="13.5">
      <c r="A28" s="193" t="s">
        <v>34</v>
      </c>
      <c r="B28" s="272">
        <f>Volume!J29</f>
        <v>1697.6</v>
      </c>
      <c r="C28" s="70">
        <v>1700.65</v>
      </c>
      <c r="D28" s="264">
        <f t="shared" si="1"/>
        <v>3.050000000000182</v>
      </c>
      <c r="E28" s="331">
        <f t="shared" si="2"/>
        <v>0.0017966540999058566</v>
      </c>
      <c r="F28" s="264">
        <v>5.149999999999864</v>
      </c>
      <c r="G28" s="159">
        <f t="shared" si="0"/>
        <v>-2.0999999999996817</v>
      </c>
    </row>
    <row r="29" spans="1:7" s="69" customFormat="1" ht="13.5">
      <c r="A29" s="193" t="s">
        <v>284</v>
      </c>
      <c r="B29" s="272">
        <f>Volume!J30</f>
        <v>1025.75</v>
      </c>
      <c r="C29" s="70">
        <v>1025.15</v>
      </c>
      <c r="D29" s="264">
        <f t="shared" si="1"/>
        <v>-0.599999999999909</v>
      </c>
      <c r="E29" s="331">
        <f t="shared" si="2"/>
        <v>-0.0005849378503533113</v>
      </c>
      <c r="F29" s="264">
        <v>-0.6499999999998636</v>
      </c>
      <c r="G29" s="159">
        <f t="shared" si="0"/>
        <v>0.049999999999954525</v>
      </c>
    </row>
    <row r="30" spans="1:7" s="69" customFormat="1" ht="13.5">
      <c r="A30" s="193" t="s">
        <v>137</v>
      </c>
      <c r="B30" s="272">
        <f>Volume!J31</f>
        <v>321.55</v>
      </c>
      <c r="C30" s="70">
        <v>322.35</v>
      </c>
      <c r="D30" s="264">
        <f t="shared" si="1"/>
        <v>0.8000000000000114</v>
      </c>
      <c r="E30" s="331">
        <f t="shared" si="2"/>
        <v>0.0024879489970455956</v>
      </c>
      <c r="F30" s="264">
        <v>1.8999999999999773</v>
      </c>
      <c r="G30" s="159">
        <f t="shared" si="0"/>
        <v>-1.099999999999966</v>
      </c>
    </row>
    <row r="31" spans="1:7" s="69" customFormat="1" ht="13.5">
      <c r="A31" s="193" t="s">
        <v>232</v>
      </c>
      <c r="B31" s="272">
        <f>Volume!J32</f>
        <v>837</v>
      </c>
      <c r="C31" s="70">
        <v>835.9</v>
      </c>
      <c r="D31" s="264">
        <f t="shared" si="1"/>
        <v>-1.1000000000000227</v>
      </c>
      <c r="E31" s="331">
        <f t="shared" si="2"/>
        <v>-0.0013142174432497285</v>
      </c>
      <c r="F31" s="264">
        <v>-2.650000000000091</v>
      </c>
      <c r="G31" s="159">
        <f t="shared" si="0"/>
        <v>1.5500000000000682</v>
      </c>
    </row>
    <row r="32" spans="1:7" s="69" customFormat="1" ht="13.5">
      <c r="A32" s="193" t="s">
        <v>1</v>
      </c>
      <c r="B32" s="272">
        <f>Volume!J33</f>
        <v>2709.8</v>
      </c>
      <c r="C32" s="70">
        <v>2713.05</v>
      </c>
      <c r="D32" s="264">
        <f t="shared" si="1"/>
        <v>3.25</v>
      </c>
      <c r="E32" s="331">
        <f t="shared" si="2"/>
        <v>0.0011993505055723668</v>
      </c>
      <c r="F32" s="264">
        <v>0.6999999999998181</v>
      </c>
      <c r="G32" s="159">
        <f t="shared" si="0"/>
        <v>2.550000000000182</v>
      </c>
    </row>
    <row r="33" spans="1:7" s="69" customFormat="1" ht="13.5">
      <c r="A33" s="193" t="s">
        <v>158</v>
      </c>
      <c r="B33" s="272">
        <f>Volume!J34</f>
        <v>117.3</v>
      </c>
      <c r="C33" s="70">
        <v>117.95</v>
      </c>
      <c r="D33" s="264">
        <f t="shared" si="1"/>
        <v>0.6500000000000057</v>
      </c>
      <c r="E33" s="331">
        <f t="shared" si="2"/>
        <v>0.005541346973572086</v>
      </c>
      <c r="F33" s="264">
        <v>2</v>
      </c>
      <c r="G33" s="159">
        <f t="shared" si="0"/>
        <v>-1.3499999999999943</v>
      </c>
    </row>
    <row r="34" spans="1:7" s="69" customFormat="1" ht="13.5">
      <c r="A34" s="193" t="s">
        <v>414</v>
      </c>
      <c r="B34" s="272">
        <f>Volume!J35</f>
        <v>41.6</v>
      </c>
      <c r="C34" s="70">
        <v>41.8</v>
      </c>
      <c r="D34" s="264">
        <f t="shared" si="1"/>
        <v>0.19999999999999574</v>
      </c>
      <c r="E34" s="331">
        <f t="shared" si="2"/>
        <v>0.004807692307692205</v>
      </c>
      <c r="F34" s="264">
        <v>0.14999999999999858</v>
      </c>
      <c r="G34" s="159">
        <f t="shared" si="0"/>
        <v>0.04999999999999716</v>
      </c>
    </row>
    <row r="35" spans="1:7" s="69" customFormat="1" ht="13.5">
      <c r="A35" s="193" t="s">
        <v>415</v>
      </c>
      <c r="B35" s="272">
        <f>Volume!J36</f>
        <v>238.05</v>
      </c>
      <c r="C35" s="70">
        <v>239.5</v>
      </c>
      <c r="D35" s="264">
        <f t="shared" si="1"/>
        <v>1.4499999999999886</v>
      </c>
      <c r="E35" s="331">
        <f t="shared" si="2"/>
        <v>0.006091157319890731</v>
      </c>
      <c r="F35" s="264">
        <v>0.9000000000000057</v>
      </c>
      <c r="G35" s="159">
        <f t="shared" si="0"/>
        <v>0.549999999999983</v>
      </c>
    </row>
    <row r="36" spans="1:7" s="69" customFormat="1" ht="13.5">
      <c r="A36" s="193" t="s">
        <v>285</v>
      </c>
      <c r="B36" s="272">
        <f>Volume!J37</f>
        <v>564.65</v>
      </c>
      <c r="C36" s="70">
        <v>564.7</v>
      </c>
      <c r="D36" s="264">
        <f t="shared" si="1"/>
        <v>0.05000000000006821</v>
      </c>
      <c r="E36" s="331">
        <f t="shared" si="2"/>
        <v>8.855042946970373E-05</v>
      </c>
      <c r="F36" s="264">
        <v>0.5499999999999545</v>
      </c>
      <c r="G36" s="159">
        <f t="shared" si="0"/>
        <v>-0.4999999999998863</v>
      </c>
    </row>
    <row r="37" spans="1:7" s="69" customFormat="1" ht="13.5">
      <c r="A37" s="193" t="s">
        <v>159</v>
      </c>
      <c r="B37" s="272">
        <f>Volume!J38</f>
        <v>51.45</v>
      </c>
      <c r="C37" s="70">
        <v>51.75</v>
      </c>
      <c r="D37" s="264">
        <f t="shared" si="1"/>
        <v>0.29999999999999716</v>
      </c>
      <c r="E37" s="331">
        <f t="shared" si="2"/>
        <v>0.005830903790087408</v>
      </c>
      <c r="F37" s="264">
        <v>0.3999999999999986</v>
      </c>
      <c r="G37" s="159">
        <f t="shared" si="0"/>
        <v>-0.10000000000000142</v>
      </c>
    </row>
    <row r="38" spans="1:7" s="69" customFormat="1" ht="13.5">
      <c r="A38" s="193" t="s">
        <v>2</v>
      </c>
      <c r="B38" s="272">
        <f>Volume!J39</f>
        <v>371.05</v>
      </c>
      <c r="C38" s="70">
        <v>373.15</v>
      </c>
      <c r="D38" s="264">
        <f t="shared" si="1"/>
        <v>2.099999999999966</v>
      </c>
      <c r="E38" s="331">
        <f t="shared" si="2"/>
        <v>0.005659614607195704</v>
      </c>
      <c r="F38" s="264">
        <v>1.9499999999999886</v>
      </c>
      <c r="G38" s="159">
        <f t="shared" si="0"/>
        <v>0.14999999999997726</v>
      </c>
    </row>
    <row r="39" spans="1:7" s="69" customFormat="1" ht="13.5">
      <c r="A39" s="193" t="s">
        <v>416</v>
      </c>
      <c r="B39" s="272">
        <f>Volume!J40</f>
        <v>245.65</v>
      </c>
      <c r="C39" s="70">
        <v>247.45</v>
      </c>
      <c r="D39" s="264">
        <f t="shared" si="1"/>
        <v>1.799999999999983</v>
      </c>
      <c r="E39" s="331">
        <f t="shared" si="2"/>
        <v>0.007327498473437748</v>
      </c>
      <c r="F39" s="264">
        <v>1.0999999999999943</v>
      </c>
      <c r="G39" s="159">
        <f t="shared" si="0"/>
        <v>0.6999999999999886</v>
      </c>
    </row>
    <row r="40" spans="1:7" s="69" customFormat="1" ht="13.5">
      <c r="A40" s="193" t="s">
        <v>391</v>
      </c>
      <c r="B40" s="272">
        <f>Volume!J41</f>
        <v>149.65</v>
      </c>
      <c r="C40" s="70">
        <v>149.95</v>
      </c>
      <c r="D40" s="264">
        <f t="shared" si="1"/>
        <v>0.29999999999998295</v>
      </c>
      <c r="E40" s="331">
        <f t="shared" si="2"/>
        <v>0.0020046775810222714</v>
      </c>
      <c r="F40" s="264">
        <v>0.3499999999999943</v>
      </c>
      <c r="G40" s="159">
        <f t="shared" si="0"/>
        <v>-0.05000000000001137</v>
      </c>
    </row>
    <row r="41" spans="1:7" s="69" customFormat="1" ht="13.5">
      <c r="A41" s="193" t="s">
        <v>78</v>
      </c>
      <c r="B41" s="272">
        <f>Volume!J42</f>
        <v>259.55</v>
      </c>
      <c r="C41" s="70">
        <v>254.3</v>
      </c>
      <c r="D41" s="264">
        <f t="shared" si="1"/>
        <v>-5.25</v>
      </c>
      <c r="E41" s="331">
        <f t="shared" si="2"/>
        <v>-0.020227316509343094</v>
      </c>
      <c r="F41" s="264">
        <v>-7</v>
      </c>
      <c r="G41" s="159">
        <f t="shared" si="0"/>
        <v>1.75</v>
      </c>
    </row>
    <row r="42" spans="1:7" s="69" customFormat="1" ht="13.5">
      <c r="A42" s="193" t="s">
        <v>138</v>
      </c>
      <c r="B42" s="272">
        <f>Volume!J43</f>
        <v>624.25</v>
      </c>
      <c r="C42" s="70">
        <v>625.6</v>
      </c>
      <c r="D42" s="264">
        <f t="shared" si="1"/>
        <v>1.3500000000000227</v>
      </c>
      <c r="E42" s="331">
        <f t="shared" si="2"/>
        <v>0.002162595114137001</v>
      </c>
      <c r="F42" s="264">
        <v>0.9500000000000455</v>
      </c>
      <c r="G42" s="159">
        <f t="shared" si="0"/>
        <v>0.39999999999997726</v>
      </c>
    </row>
    <row r="43" spans="1:7" s="69" customFormat="1" ht="13.5">
      <c r="A43" s="193" t="s">
        <v>160</v>
      </c>
      <c r="B43" s="272">
        <f>Volume!J44</f>
        <v>366</v>
      </c>
      <c r="C43" s="70">
        <v>367</v>
      </c>
      <c r="D43" s="264">
        <f t="shared" si="1"/>
        <v>1</v>
      </c>
      <c r="E43" s="331">
        <f t="shared" si="2"/>
        <v>0.00273224043715847</v>
      </c>
      <c r="F43" s="264">
        <v>2.0500000000000114</v>
      </c>
      <c r="G43" s="159">
        <f t="shared" si="0"/>
        <v>-1.0500000000000114</v>
      </c>
    </row>
    <row r="44" spans="1:7" s="69" customFormat="1" ht="13.5">
      <c r="A44" s="193" t="s">
        <v>161</v>
      </c>
      <c r="B44" s="272">
        <f>Volume!J45</f>
        <v>33.7</v>
      </c>
      <c r="C44" s="70">
        <v>33.8</v>
      </c>
      <c r="D44" s="264">
        <f t="shared" si="1"/>
        <v>0.09999999999999432</v>
      </c>
      <c r="E44" s="331">
        <f t="shared" si="2"/>
        <v>0.002967359050444935</v>
      </c>
      <c r="F44" s="264">
        <v>0.10000000000000142</v>
      </c>
      <c r="G44" s="159">
        <f t="shared" si="0"/>
        <v>-7.105427357601002E-15</v>
      </c>
    </row>
    <row r="45" spans="1:7" s="69" customFormat="1" ht="13.5">
      <c r="A45" s="193" t="s">
        <v>392</v>
      </c>
      <c r="B45" s="272">
        <f>Volume!J46</f>
        <v>254.8</v>
      </c>
      <c r="C45" s="70">
        <v>256.35</v>
      </c>
      <c r="D45" s="264">
        <f t="shared" si="1"/>
        <v>1.5500000000000114</v>
      </c>
      <c r="E45" s="331">
        <f t="shared" si="2"/>
        <v>0.0060832025117739845</v>
      </c>
      <c r="F45" s="264">
        <v>1.9500000000000455</v>
      </c>
      <c r="G45" s="159">
        <f t="shared" si="0"/>
        <v>-0.4000000000000341</v>
      </c>
    </row>
    <row r="46" spans="1:8" s="25" customFormat="1" ht="13.5">
      <c r="A46" s="193" t="s">
        <v>3</v>
      </c>
      <c r="B46" s="272">
        <f>Volume!J47</f>
        <v>206.8</v>
      </c>
      <c r="C46" s="70">
        <v>207.1</v>
      </c>
      <c r="D46" s="264">
        <f t="shared" si="1"/>
        <v>0.29999999999998295</v>
      </c>
      <c r="E46" s="331">
        <f t="shared" si="2"/>
        <v>0.0014506769825917937</v>
      </c>
      <c r="F46" s="264">
        <v>0.45000000000001705</v>
      </c>
      <c r="G46" s="159">
        <f t="shared" si="0"/>
        <v>-0.1500000000000341</v>
      </c>
      <c r="H46" s="69"/>
    </row>
    <row r="47" spans="1:7" s="69" customFormat="1" ht="13.5">
      <c r="A47" s="193" t="s">
        <v>218</v>
      </c>
      <c r="B47" s="272">
        <f>Volume!J48</f>
        <v>378.15</v>
      </c>
      <c r="C47" s="70">
        <v>379.65</v>
      </c>
      <c r="D47" s="264">
        <f t="shared" si="1"/>
        <v>1.5</v>
      </c>
      <c r="E47" s="331">
        <f t="shared" si="2"/>
        <v>0.0039666798889329636</v>
      </c>
      <c r="F47" s="264">
        <v>1.0500000000000114</v>
      </c>
      <c r="G47" s="159">
        <f t="shared" si="0"/>
        <v>0.44999999999998863</v>
      </c>
    </row>
    <row r="48" spans="1:7" s="69" customFormat="1" ht="13.5">
      <c r="A48" s="193" t="s">
        <v>162</v>
      </c>
      <c r="B48" s="272">
        <f>Volume!J49</f>
        <v>336.65</v>
      </c>
      <c r="C48" s="70">
        <v>337.05</v>
      </c>
      <c r="D48" s="264">
        <f t="shared" si="1"/>
        <v>0.4000000000000341</v>
      </c>
      <c r="E48" s="331">
        <f t="shared" si="2"/>
        <v>0.0011881776325561686</v>
      </c>
      <c r="F48" s="264">
        <v>0.25</v>
      </c>
      <c r="G48" s="159">
        <f t="shared" si="0"/>
        <v>0.1500000000000341</v>
      </c>
    </row>
    <row r="49" spans="1:7" s="69" customFormat="1" ht="13.5">
      <c r="A49" s="193" t="s">
        <v>286</v>
      </c>
      <c r="B49" s="272">
        <f>Volume!J50</f>
        <v>223.2</v>
      </c>
      <c r="C49" s="70">
        <v>224.45</v>
      </c>
      <c r="D49" s="264">
        <f t="shared" si="1"/>
        <v>1.25</v>
      </c>
      <c r="E49" s="331">
        <f t="shared" si="2"/>
        <v>0.005600358422939068</v>
      </c>
      <c r="F49" s="264">
        <v>1</v>
      </c>
      <c r="G49" s="159">
        <f t="shared" si="0"/>
        <v>0.25</v>
      </c>
    </row>
    <row r="50" spans="1:7" s="69" customFormat="1" ht="13.5">
      <c r="A50" s="193" t="s">
        <v>183</v>
      </c>
      <c r="B50" s="272">
        <f>Volume!J51</f>
        <v>295.35</v>
      </c>
      <c r="C50" s="70">
        <v>296.25</v>
      </c>
      <c r="D50" s="264">
        <f t="shared" si="1"/>
        <v>0.8999999999999773</v>
      </c>
      <c r="E50" s="331">
        <f t="shared" si="2"/>
        <v>0.00304723209751135</v>
      </c>
      <c r="F50" s="264">
        <v>1.25</v>
      </c>
      <c r="G50" s="159">
        <f t="shared" si="0"/>
        <v>-0.35000000000002274</v>
      </c>
    </row>
    <row r="51" spans="1:7" s="69" customFormat="1" ht="13.5">
      <c r="A51" s="193" t="s">
        <v>219</v>
      </c>
      <c r="B51" s="272">
        <f>Volume!J52</f>
        <v>97.95</v>
      </c>
      <c r="C51" s="70">
        <v>96.75</v>
      </c>
      <c r="D51" s="264">
        <f t="shared" si="1"/>
        <v>-1.2000000000000028</v>
      </c>
      <c r="E51" s="331">
        <f t="shared" si="2"/>
        <v>-0.012251148545176139</v>
      </c>
      <c r="F51" s="264">
        <v>-0.09999999999999432</v>
      </c>
      <c r="G51" s="159">
        <f t="shared" si="0"/>
        <v>-1.1000000000000085</v>
      </c>
    </row>
    <row r="52" spans="1:7" s="69" customFormat="1" ht="13.5">
      <c r="A52" s="193" t="s">
        <v>417</v>
      </c>
      <c r="B52" s="272">
        <f>Volume!J53</f>
        <v>42.95</v>
      </c>
      <c r="C52" s="70">
        <v>43</v>
      </c>
      <c r="D52" s="264">
        <f t="shared" si="1"/>
        <v>0.04999999999999716</v>
      </c>
      <c r="E52" s="331">
        <f t="shared" si="2"/>
        <v>0.0011641443538998174</v>
      </c>
      <c r="F52" s="264">
        <v>0.05000000000000426</v>
      </c>
      <c r="G52" s="159">
        <f t="shared" si="0"/>
        <v>-7.105427357601002E-15</v>
      </c>
    </row>
    <row r="53" spans="1:7" s="69" customFormat="1" ht="13.5">
      <c r="A53" s="193" t="s">
        <v>163</v>
      </c>
      <c r="B53" s="272">
        <f>Volume!J54</f>
        <v>4727.65</v>
      </c>
      <c r="C53" s="70">
        <v>4741.75</v>
      </c>
      <c r="D53" s="264">
        <f t="shared" si="1"/>
        <v>14.100000000000364</v>
      </c>
      <c r="E53" s="331">
        <f t="shared" si="2"/>
        <v>0.002982454284898494</v>
      </c>
      <c r="F53" s="264">
        <v>21.700000000000273</v>
      </c>
      <c r="G53" s="159">
        <f t="shared" si="0"/>
        <v>-7.599999999999909</v>
      </c>
    </row>
    <row r="54" spans="1:7" s="69" customFormat="1" ht="13.5">
      <c r="A54" s="193" t="s">
        <v>194</v>
      </c>
      <c r="B54" s="272">
        <f>Volume!J55</f>
        <v>649.55</v>
      </c>
      <c r="C54" s="70">
        <v>652.65</v>
      </c>
      <c r="D54" s="264">
        <f t="shared" si="1"/>
        <v>3.1000000000000227</v>
      </c>
      <c r="E54" s="331">
        <f t="shared" si="2"/>
        <v>0.004772534831806671</v>
      </c>
      <c r="F54" s="264">
        <v>1.4499999999999318</v>
      </c>
      <c r="G54" s="159">
        <f t="shared" si="0"/>
        <v>1.650000000000091</v>
      </c>
    </row>
    <row r="55" spans="1:7" s="69" customFormat="1" ht="13.5">
      <c r="A55" s="193" t="s">
        <v>418</v>
      </c>
      <c r="B55" s="272">
        <f>Volume!J56</f>
        <v>1913.9</v>
      </c>
      <c r="C55" s="70">
        <v>1919.2</v>
      </c>
      <c r="D55" s="264">
        <f t="shared" si="1"/>
        <v>5.2999999999999545</v>
      </c>
      <c r="E55" s="331">
        <f t="shared" si="2"/>
        <v>0.0027692146925126465</v>
      </c>
      <c r="F55" s="264">
        <v>-25.7</v>
      </c>
      <c r="G55" s="159">
        <f t="shared" si="0"/>
        <v>30.999999999999954</v>
      </c>
    </row>
    <row r="56" spans="1:7" s="69" customFormat="1" ht="13.5">
      <c r="A56" s="193" t="s">
        <v>419</v>
      </c>
      <c r="B56" s="272">
        <f>Volume!J57</f>
        <v>1078.35</v>
      </c>
      <c r="C56" s="70">
        <v>1084.65</v>
      </c>
      <c r="D56" s="264">
        <f t="shared" si="1"/>
        <v>6.300000000000182</v>
      </c>
      <c r="E56" s="331">
        <f t="shared" si="2"/>
        <v>0.005842259006816138</v>
      </c>
      <c r="F56" s="264">
        <v>8.700000000000045</v>
      </c>
      <c r="G56" s="159">
        <f t="shared" si="0"/>
        <v>-2.3999999999998636</v>
      </c>
    </row>
    <row r="57" spans="1:7" s="69" customFormat="1" ht="13.5">
      <c r="A57" s="193" t="s">
        <v>220</v>
      </c>
      <c r="B57" s="272">
        <f>Volume!J58</f>
        <v>126.15</v>
      </c>
      <c r="C57" s="70">
        <v>126.45</v>
      </c>
      <c r="D57" s="264">
        <f t="shared" si="1"/>
        <v>0.29999999999999716</v>
      </c>
      <c r="E57" s="331">
        <f t="shared" si="2"/>
        <v>0.0023781212841854707</v>
      </c>
      <c r="F57" s="264">
        <v>0.44999999999998863</v>
      </c>
      <c r="G57" s="159">
        <f t="shared" si="0"/>
        <v>-0.14999999999999147</v>
      </c>
    </row>
    <row r="58" spans="1:7" s="69" customFormat="1" ht="13.5">
      <c r="A58" s="193" t="s">
        <v>164</v>
      </c>
      <c r="B58" s="272">
        <f>Volume!J59</f>
        <v>56.5</v>
      </c>
      <c r="C58" s="70">
        <v>56.6</v>
      </c>
      <c r="D58" s="264">
        <f t="shared" si="1"/>
        <v>0.10000000000000142</v>
      </c>
      <c r="E58" s="331">
        <f t="shared" si="2"/>
        <v>0.0017699115044248039</v>
      </c>
      <c r="F58" s="264">
        <v>0.15000000000000568</v>
      </c>
      <c r="G58" s="159">
        <f t="shared" si="0"/>
        <v>-0.05000000000000426</v>
      </c>
    </row>
    <row r="59" spans="1:7" s="69" customFormat="1" ht="13.5">
      <c r="A59" s="193" t="s">
        <v>165</v>
      </c>
      <c r="B59" s="272">
        <f>Volume!J60</f>
        <v>268.4</v>
      </c>
      <c r="C59" s="70">
        <v>270.15</v>
      </c>
      <c r="D59" s="264">
        <f t="shared" si="1"/>
        <v>1.75</v>
      </c>
      <c r="E59" s="331">
        <f t="shared" si="2"/>
        <v>0.006520119225037258</v>
      </c>
      <c r="F59" s="264">
        <v>1</v>
      </c>
      <c r="G59" s="159">
        <f t="shared" si="0"/>
        <v>0.75</v>
      </c>
    </row>
    <row r="60" spans="1:7" s="69" customFormat="1" ht="13.5">
      <c r="A60" s="193" t="s">
        <v>420</v>
      </c>
      <c r="B60" s="272">
        <f>Volume!J61</f>
        <v>2225.7</v>
      </c>
      <c r="C60" s="70">
        <v>2228.55</v>
      </c>
      <c r="D60" s="264">
        <f t="shared" si="1"/>
        <v>2.850000000000364</v>
      </c>
      <c r="E60" s="331">
        <f t="shared" si="2"/>
        <v>0.0012804960237230373</v>
      </c>
      <c r="F60" s="264">
        <v>12.149999999999636</v>
      </c>
      <c r="G60" s="159">
        <f t="shared" si="0"/>
        <v>-9.299999999999272</v>
      </c>
    </row>
    <row r="61" spans="1:7" s="69" customFormat="1" ht="13.5">
      <c r="A61" s="193" t="s">
        <v>89</v>
      </c>
      <c r="B61" s="272">
        <f>Volume!J62</f>
        <v>289.65</v>
      </c>
      <c r="C61" s="70">
        <v>287.15</v>
      </c>
      <c r="D61" s="264">
        <f t="shared" si="1"/>
        <v>-2.5</v>
      </c>
      <c r="E61" s="331">
        <f t="shared" si="2"/>
        <v>-0.008631106507854308</v>
      </c>
      <c r="F61" s="264">
        <v>-3.650000000000034</v>
      </c>
      <c r="G61" s="159">
        <f t="shared" si="0"/>
        <v>1.150000000000034</v>
      </c>
    </row>
    <row r="62" spans="1:7" s="69" customFormat="1" ht="13.5">
      <c r="A62" s="193" t="s">
        <v>287</v>
      </c>
      <c r="B62" s="272">
        <f>Volume!J63</f>
        <v>180.45</v>
      </c>
      <c r="C62" s="70">
        <v>181.35</v>
      </c>
      <c r="D62" s="264">
        <f t="shared" si="1"/>
        <v>0.9000000000000057</v>
      </c>
      <c r="E62" s="331">
        <f t="shared" si="2"/>
        <v>0.004987531172069857</v>
      </c>
      <c r="F62" s="264">
        <v>0.5500000000000114</v>
      </c>
      <c r="G62" s="159">
        <f t="shared" si="0"/>
        <v>0.3499999999999943</v>
      </c>
    </row>
    <row r="63" spans="1:7" s="69" customFormat="1" ht="13.5">
      <c r="A63" s="193" t="s">
        <v>421</v>
      </c>
      <c r="B63" s="272">
        <f>Volume!J64</f>
        <v>607.1</v>
      </c>
      <c r="C63" s="70">
        <v>609.8</v>
      </c>
      <c r="D63" s="264">
        <f t="shared" si="1"/>
        <v>2.699999999999932</v>
      </c>
      <c r="E63" s="331">
        <f t="shared" si="2"/>
        <v>0.004447372755723821</v>
      </c>
      <c r="F63" s="264">
        <v>2.6499999999999773</v>
      </c>
      <c r="G63" s="159">
        <f t="shared" si="0"/>
        <v>0.049999999999954525</v>
      </c>
    </row>
    <row r="64" spans="1:7" s="69" customFormat="1" ht="13.5">
      <c r="A64" s="193" t="s">
        <v>271</v>
      </c>
      <c r="B64" s="272">
        <f>Volume!J65</f>
        <v>262.65</v>
      </c>
      <c r="C64" s="70">
        <v>264.6</v>
      </c>
      <c r="D64" s="264">
        <f t="shared" si="1"/>
        <v>1.9500000000000455</v>
      </c>
      <c r="E64" s="331">
        <f t="shared" si="2"/>
        <v>0.007424328954883098</v>
      </c>
      <c r="F64" s="264">
        <v>0.8000000000000114</v>
      </c>
      <c r="G64" s="159">
        <f t="shared" si="0"/>
        <v>1.150000000000034</v>
      </c>
    </row>
    <row r="65" spans="1:7" s="69" customFormat="1" ht="13.5">
      <c r="A65" s="193" t="s">
        <v>221</v>
      </c>
      <c r="B65" s="272">
        <f>Volume!J66</f>
        <v>1219.85</v>
      </c>
      <c r="C65" s="70">
        <v>1211.05</v>
      </c>
      <c r="D65" s="264">
        <f t="shared" si="1"/>
        <v>-8.799999999999955</v>
      </c>
      <c r="E65" s="331">
        <f t="shared" si="2"/>
        <v>-0.007214001721523101</v>
      </c>
      <c r="F65" s="264">
        <v>-7.2999999999999545</v>
      </c>
      <c r="G65" s="159">
        <f t="shared" si="0"/>
        <v>-1.5</v>
      </c>
    </row>
    <row r="66" spans="1:7" s="69" customFormat="1" ht="13.5">
      <c r="A66" s="193" t="s">
        <v>233</v>
      </c>
      <c r="B66" s="272">
        <f>Volume!J67</f>
        <v>491.55</v>
      </c>
      <c r="C66" s="70">
        <v>494.3</v>
      </c>
      <c r="D66" s="264">
        <f t="shared" si="1"/>
        <v>2.75</v>
      </c>
      <c r="E66" s="331">
        <f t="shared" si="2"/>
        <v>0.005594547858813956</v>
      </c>
      <c r="F66" s="264">
        <v>1.5</v>
      </c>
      <c r="G66" s="159">
        <f t="shared" si="0"/>
        <v>1.25</v>
      </c>
    </row>
    <row r="67" spans="1:7" s="69" customFormat="1" ht="13.5">
      <c r="A67" s="193" t="s">
        <v>166</v>
      </c>
      <c r="B67" s="272">
        <f>Volume!J68</f>
        <v>103.35</v>
      </c>
      <c r="C67" s="70">
        <v>103.6</v>
      </c>
      <c r="D67" s="264">
        <f t="shared" si="1"/>
        <v>0.25</v>
      </c>
      <c r="E67" s="331">
        <f t="shared" si="2"/>
        <v>0.0024189646831156266</v>
      </c>
      <c r="F67" s="264">
        <v>0.25</v>
      </c>
      <c r="G67" s="159">
        <f t="shared" si="0"/>
        <v>0</v>
      </c>
    </row>
    <row r="68" spans="1:7" s="69" customFormat="1" ht="13.5">
      <c r="A68" s="193" t="s">
        <v>222</v>
      </c>
      <c r="B68" s="272">
        <f>Volume!J69</f>
        <v>2468.75</v>
      </c>
      <c r="C68" s="70">
        <v>2466.3</v>
      </c>
      <c r="D68" s="264">
        <f aca="true" t="shared" si="3" ref="D68:D131">C68-B68</f>
        <v>-2.449999999999818</v>
      </c>
      <c r="E68" s="331">
        <f aca="true" t="shared" si="4" ref="E68:E131">D68/B68</f>
        <v>-0.0009924050632910656</v>
      </c>
      <c r="F68" s="264">
        <v>-12.850000000000364</v>
      </c>
      <c r="G68" s="159">
        <f t="shared" si="0"/>
        <v>10.400000000000546</v>
      </c>
    </row>
    <row r="69" spans="1:7" s="69" customFormat="1" ht="13.5">
      <c r="A69" s="193" t="s">
        <v>288</v>
      </c>
      <c r="B69" s="272">
        <f>Volume!J70</f>
        <v>188.25</v>
      </c>
      <c r="C69" s="70">
        <v>188.5</v>
      </c>
      <c r="D69" s="264">
        <f t="shared" si="3"/>
        <v>0.25</v>
      </c>
      <c r="E69" s="331">
        <f t="shared" si="4"/>
        <v>0.0013280212483399733</v>
      </c>
      <c r="F69" s="264">
        <v>0.4000000000000057</v>
      </c>
      <c r="G69" s="159">
        <f t="shared" si="0"/>
        <v>-0.15000000000000568</v>
      </c>
    </row>
    <row r="70" spans="1:7" s="69" customFormat="1" ht="13.5">
      <c r="A70" s="193" t="s">
        <v>289</v>
      </c>
      <c r="B70" s="272">
        <f>Volume!J71</f>
        <v>141.25</v>
      </c>
      <c r="C70" s="70">
        <v>141.8</v>
      </c>
      <c r="D70" s="264">
        <f t="shared" si="3"/>
        <v>0.5500000000000114</v>
      </c>
      <c r="E70" s="331">
        <f t="shared" si="4"/>
        <v>0.0038938053097345936</v>
      </c>
      <c r="F70" s="264">
        <v>-0.15000000000000568</v>
      </c>
      <c r="G70" s="159">
        <f t="shared" si="0"/>
        <v>0.700000000000017</v>
      </c>
    </row>
    <row r="71" spans="1:7" s="69" customFormat="1" ht="13.5">
      <c r="A71" s="193" t="s">
        <v>195</v>
      </c>
      <c r="B71" s="272">
        <f>Volume!J72</f>
        <v>115</v>
      </c>
      <c r="C71" s="70">
        <v>115.2</v>
      </c>
      <c r="D71" s="264">
        <f t="shared" si="3"/>
        <v>0.20000000000000284</v>
      </c>
      <c r="E71" s="331">
        <f t="shared" si="4"/>
        <v>0.0017391304347826335</v>
      </c>
      <c r="F71" s="264">
        <v>0.10000000000000853</v>
      </c>
      <c r="G71" s="159">
        <f t="shared" si="0"/>
        <v>0.09999999999999432</v>
      </c>
    </row>
    <row r="72" spans="1:8" s="25" customFormat="1" ht="13.5">
      <c r="A72" s="193" t="s">
        <v>290</v>
      </c>
      <c r="B72" s="272">
        <f>Volume!J73</f>
        <v>95.85</v>
      </c>
      <c r="C72" s="70">
        <v>95.5</v>
      </c>
      <c r="D72" s="264">
        <f t="shared" si="3"/>
        <v>-0.3499999999999943</v>
      </c>
      <c r="E72" s="331">
        <f t="shared" si="4"/>
        <v>-0.0036515388628064094</v>
      </c>
      <c r="F72" s="264">
        <v>-0.3499999999999943</v>
      </c>
      <c r="G72" s="159">
        <f t="shared" si="0"/>
        <v>0</v>
      </c>
      <c r="H72" s="69"/>
    </row>
    <row r="73" spans="1:7" s="69" customFormat="1" ht="13.5">
      <c r="A73" s="193" t="s">
        <v>197</v>
      </c>
      <c r="B73" s="272">
        <f>Volume!J74</f>
        <v>339.9</v>
      </c>
      <c r="C73" s="70">
        <v>340.4</v>
      </c>
      <c r="D73" s="264">
        <f t="shared" si="3"/>
        <v>0.5</v>
      </c>
      <c r="E73" s="331">
        <f t="shared" si="4"/>
        <v>0.0014710208884966167</v>
      </c>
      <c r="F73" s="264">
        <v>0.44999999999998863</v>
      </c>
      <c r="G73" s="159">
        <f t="shared" si="0"/>
        <v>0.05000000000001137</v>
      </c>
    </row>
    <row r="74" spans="1:8" s="25" customFormat="1" ht="13.5">
      <c r="A74" s="193" t="s">
        <v>4</v>
      </c>
      <c r="B74" s="272">
        <f>Volume!J75</f>
        <v>1757.35</v>
      </c>
      <c r="C74" s="70">
        <v>1752.8</v>
      </c>
      <c r="D74" s="264">
        <f t="shared" si="3"/>
        <v>-4.5499999999999545</v>
      </c>
      <c r="E74" s="331">
        <f t="shared" si="4"/>
        <v>-0.0025891256721768314</v>
      </c>
      <c r="F74" s="264">
        <v>-1.900000000000091</v>
      </c>
      <c r="G74" s="159">
        <f t="shared" si="0"/>
        <v>-2.6499999999998636</v>
      </c>
      <c r="H74" s="69"/>
    </row>
    <row r="75" spans="1:7" s="69" customFormat="1" ht="13.5">
      <c r="A75" s="193" t="s">
        <v>79</v>
      </c>
      <c r="B75" s="272">
        <f>Volume!J76</f>
        <v>1091.15</v>
      </c>
      <c r="C75" s="70">
        <v>1091.35</v>
      </c>
      <c r="D75" s="264">
        <f t="shared" si="3"/>
        <v>0.1999999999998181</v>
      </c>
      <c r="E75" s="331">
        <f t="shared" si="4"/>
        <v>0.0001832928561607644</v>
      </c>
      <c r="F75" s="264">
        <v>-2.900000000000091</v>
      </c>
      <c r="G75" s="159">
        <f t="shared" si="0"/>
        <v>3.099999999999909</v>
      </c>
    </row>
    <row r="76" spans="1:7" s="69" customFormat="1" ht="13.5">
      <c r="A76" s="193" t="s">
        <v>196</v>
      </c>
      <c r="B76" s="272">
        <f>Volume!J77</f>
        <v>674.85</v>
      </c>
      <c r="C76" s="70">
        <v>677.55</v>
      </c>
      <c r="D76" s="264">
        <f t="shared" si="3"/>
        <v>2.699999999999932</v>
      </c>
      <c r="E76" s="331">
        <f t="shared" si="4"/>
        <v>0.004000889086463557</v>
      </c>
      <c r="F76" s="264">
        <v>-1.25</v>
      </c>
      <c r="G76" s="159">
        <f t="shared" si="0"/>
        <v>3.949999999999932</v>
      </c>
    </row>
    <row r="77" spans="1:7" s="69" customFormat="1" ht="13.5">
      <c r="A77" s="193" t="s">
        <v>5</v>
      </c>
      <c r="B77" s="272">
        <f>Volume!J78</f>
        <v>143.7</v>
      </c>
      <c r="C77" s="70">
        <v>144.2</v>
      </c>
      <c r="D77" s="264">
        <f t="shared" si="3"/>
        <v>0.5</v>
      </c>
      <c r="E77" s="331">
        <f t="shared" si="4"/>
        <v>0.003479471120389701</v>
      </c>
      <c r="F77" s="264">
        <v>-0.29999999999998295</v>
      </c>
      <c r="G77" s="159">
        <f t="shared" si="0"/>
        <v>0.799999999999983</v>
      </c>
    </row>
    <row r="78" spans="1:7" s="69" customFormat="1" ht="13.5">
      <c r="A78" s="193" t="s">
        <v>198</v>
      </c>
      <c r="B78" s="272">
        <f>Volume!J79</f>
        <v>201.2</v>
      </c>
      <c r="C78" s="70">
        <v>199.6</v>
      </c>
      <c r="D78" s="264">
        <f t="shared" si="3"/>
        <v>-1.5999999999999943</v>
      </c>
      <c r="E78" s="331">
        <f t="shared" si="4"/>
        <v>-0.007952286282306134</v>
      </c>
      <c r="F78" s="264">
        <v>-0.30000000000001137</v>
      </c>
      <c r="G78" s="159">
        <f t="shared" si="0"/>
        <v>-1.299999999999983</v>
      </c>
    </row>
    <row r="79" spans="1:7" s="69" customFormat="1" ht="13.5">
      <c r="A79" s="193" t="s">
        <v>199</v>
      </c>
      <c r="B79" s="272">
        <f>Volume!J80</f>
        <v>287.45</v>
      </c>
      <c r="C79" s="70">
        <v>288.55</v>
      </c>
      <c r="D79" s="264">
        <f t="shared" si="3"/>
        <v>1.1000000000000227</v>
      </c>
      <c r="E79" s="331">
        <f t="shared" si="4"/>
        <v>0.003826752478692026</v>
      </c>
      <c r="F79" s="264">
        <v>2.1000000000000227</v>
      </c>
      <c r="G79" s="159">
        <f t="shared" si="0"/>
        <v>-1</v>
      </c>
    </row>
    <row r="80" spans="1:7" s="69" customFormat="1" ht="13.5">
      <c r="A80" s="193" t="s">
        <v>401</v>
      </c>
      <c r="B80" s="272">
        <f>Volume!J81</f>
        <v>555.3</v>
      </c>
      <c r="C80" s="70">
        <v>559.05</v>
      </c>
      <c r="D80" s="264">
        <f t="shared" si="3"/>
        <v>3.75</v>
      </c>
      <c r="E80" s="331">
        <f t="shared" si="4"/>
        <v>0.006753106428957321</v>
      </c>
      <c r="F80" s="264">
        <v>3.25</v>
      </c>
      <c r="G80" s="159">
        <f t="shared" si="0"/>
        <v>0.5</v>
      </c>
    </row>
    <row r="81" spans="1:7" s="69" customFormat="1" ht="13.5">
      <c r="A81" s="193" t="s">
        <v>422</v>
      </c>
      <c r="B81" s="272">
        <f>Volume!J82</f>
        <v>57.8</v>
      </c>
      <c r="C81" s="70">
        <v>58.1</v>
      </c>
      <c r="D81" s="264">
        <f t="shared" si="3"/>
        <v>0.30000000000000426</v>
      </c>
      <c r="E81" s="331">
        <f t="shared" si="4"/>
        <v>0.005190311418685195</v>
      </c>
      <c r="F81" s="264">
        <v>0.10000000000000142</v>
      </c>
      <c r="G81" s="159">
        <f t="shared" si="0"/>
        <v>0.20000000000000284</v>
      </c>
    </row>
    <row r="82" spans="1:8" s="25" customFormat="1" ht="13.5">
      <c r="A82" s="193" t="s">
        <v>43</v>
      </c>
      <c r="B82" s="272">
        <f>Volume!J83</f>
        <v>2201.8</v>
      </c>
      <c r="C82" s="70">
        <v>2208</v>
      </c>
      <c r="D82" s="264">
        <f t="shared" si="3"/>
        <v>6.199999999999818</v>
      </c>
      <c r="E82" s="331">
        <f t="shared" si="4"/>
        <v>0.0028158779180669532</v>
      </c>
      <c r="F82" s="264">
        <v>15.649999999999636</v>
      </c>
      <c r="G82" s="159">
        <f t="shared" si="0"/>
        <v>-9.449999999999818</v>
      </c>
      <c r="H82" s="69"/>
    </row>
    <row r="83" spans="1:7" s="69" customFormat="1" ht="13.5">
      <c r="A83" s="193" t="s">
        <v>200</v>
      </c>
      <c r="B83" s="272">
        <f>Volume!J84</f>
        <v>911.3</v>
      </c>
      <c r="C83" s="70">
        <v>914.4</v>
      </c>
      <c r="D83" s="264">
        <f t="shared" si="3"/>
        <v>3.1000000000000227</v>
      </c>
      <c r="E83" s="331">
        <f t="shared" si="4"/>
        <v>0.0034017337868978634</v>
      </c>
      <c r="F83" s="264">
        <v>4.2999999999999545</v>
      </c>
      <c r="G83" s="159">
        <f t="shared" si="0"/>
        <v>-1.1999999999999318</v>
      </c>
    </row>
    <row r="84" spans="1:7" s="69" customFormat="1" ht="13.5">
      <c r="A84" s="193" t="s">
        <v>141</v>
      </c>
      <c r="B84" s="272">
        <f>Volume!J85</f>
        <v>96.85</v>
      </c>
      <c r="C84" s="70">
        <v>97.3</v>
      </c>
      <c r="D84" s="264">
        <f t="shared" si="3"/>
        <v>0.45000000000000284</v>
      </c>
      <c r="E84" s="331">
        <f t="shared" si="4"/>
        <v>0.004646360351058367</v>
      </c>
      <c r="F84" s="264">
        <v>0.20000000000000284</v>
      </c>
      <c r="G84" s="159">
        <f aca="true" t="shared" si="5" ref="G84:G147">D84-F84</f>
        <v>0.25</v>
      </c>
    </row>
    <row r="85" spans="1:7" s="69" customFormat="1" ht="13.5">
      <c r="A85" s="193" t="s">
        <v>398</v>
      </c>
      <c r="B85" s="272">
        <f>Volume!J86</f>
        <v>121</v>
      </c>
      <c r="C85" s="70">
        <v>121.35</v>
      </c>
      <c r="D85" s="264">
        <f t="shared" si="3"/>
        <v>0.3499999999999943</v>
      </c>
      <c r="E85" s="331">
        <f t="shared" si="4"/>
        <v>0.0028925619834710274</v>
      </c>
      <c r="F85" s="264">
        <v>0.5499999999999972</v>
      </c>
      <c r="G85" s="159">
        <f t="shared" si="5"/>
        <v>-0.20000000000000284</v>
      </c>
    </row>
    <row r="86" spans="1:7" s="69" customFormat="1" ht="13.5">
      <c r="A86" s="193" t="s">
        <v>184</v>
      </c>
      <c r="B86" s="272">
        <f>Volume!J87</f>
        <v>113.35</v>
      </c>
      <c r="C86" s="70">
        <v>112.45</v>
      </c>
      <c r="D86" s="264">
        <f t="shared" si="3"/>
        <v>-0.8999999999999915</v>
      </c>
      <c r="E86" s="331">
        <f t="shared" si="4"/>
        <v>-0.00794000882223195</v>
      </c>
      <c r="F86" s="264">
        <v>-0.8499999999999943</v>
      </c>
      <c r="G86" s="159">
        <f t="shared" si="5"/>
        <v>-0.04999999999999716</v>
      </c>
    </row>
    <row r="87" spans="1:7" s="69" customFormat="1" ht="13.5">
      <c r="A87" s="193" t="s">
        <v>175</v>
      </c>
      <c r="B87" s="272">
        <f>Volume!J88</f>
        <v>47.15</v>
      </c>
      <c r="C87" s="70">
        <v>47.25</v>
      </c>
      <c r="D87" s="264">
        <f t="shared" si="3"/>
        <v>0.10000000000000142</v>
      </c>
      <c r="E87" s="331">
        <f t="shared" si="4"/>
        <v>0.0021208907741251627</v>
      </c>
      <c r="F87" s="264">
        <v>0.14999999999999858</v>
      </c>
      <c r="G87" s="159">
        <f t="shared" si="5"/>
        <v>-0.04999999999999716</v>
      </c>
    </row>
    <row r="88" spans="1:7" s="69" customFormat="1" ht="13.5">
      <c r="A88" s="193" t="s">
        <v>142</v>
      </c>
      <c r="B88" s="272">
        <f>Volume!J89</f>
        <v>143.55</v>
      </c>
      <c r="C88" s="70">
        <v>143.65</v>
      </c>
      <c r="D88" s="264">
        <f t="shared" si="3"/>
        <v>0.09999999999999432</v>
      </c>
      <c r="E88" s="331">
        <f t="shared" si="4"/>
        <v>0.000696621386276519</v>
      </c>
      <c r="F88" s="264">
        <v>0.45000000000001705</v>
      </c>
      <c r="G88" s="159">
        <f t="shared" si="5"/>
        <v>-0.35000000000002274</v>
      </c>
    </row>
    <row r="89" spans="1:8" s="25" customFormat="1" ht="13.5">
      <c r="A89" s="193" t="s">
        <v>176</v>
      </c>
      <c r="B89" s="272">
        <f>Volume!J90</f>
        <v>190.4</v>
      </c>
      <c r="C89" s="70">
        <v>190.15</v>
      </c>
      <c r="D89" s="264">
        <f t="shared" si="3"/>
        <v>-0.25</v>
      </c>
      <c r="E89" s="331">
        <f t="shared" si="4"/>
        <v>-0.0013130252100840335</v>
      </c>
      <c r="F89" s="264">
        <v>-0.4000000000000057</v>
      </c>
      <c r="G89" s="159">
        <f t="shared" si="5"/>
        <v>0.15000000000000568</v>
      </c>
      <c r="H89" s="69"/>
    </row>
    <row r="90" spans="1:8" s="25" customFormat="1" ht="13.5">
      <c r="A90" s="193" t="s">
        <v>423</v>
      </c>
      <c r="B90" s="272">
        <f>Volume!J91</f>
        <v>436.9</v>
      </c>
      <c r="C90" s="70">
        <v>439.55</v>
      </c>
      <c r="D90" s="264">
        <f t="shared" si="3"/>
        <v>2.650000000000034</v>
      </c>
      <c r="E90" s="331">
        <f t="shared" si="4"/>
        <v>0.006065461203936906</v>
      </c>
      <c r="F90" s="264">
        <v>0.9500000000000455</v>
      </c>
      <c r="G90" s="159">
        <f t="shared" si="5"/>
        <v>1.6999999999999886</v>
      </c>
      <c r="H90" s="69"/>
    </row>
    <row r="91" spans="1:8" s="25" customFormat="1" ht="13.5">
      <c r="A91" s="193" t="s">
        <v>397</v>
      </c>
      <c r="B91" s="272">
        <f>Volume!J92</f>
        <v>125.5</v>
      </c>
      <c r="C91" s="70">
        <v>125.9</v>
      </c>
      <c r="D91" s="264">
        <f t="shared" si="3"/>
        <v>0.4000000000000057</v>
      </c>
      <c r="E91" s="331">
        <f t="shared" si="4"/>
        <v>0.0031872509960159815</v>
      </c>
      <c r="F91" s="264">
        <v>0.04999999999998295</v>
      </c>
      <c r="G91" s="159">
        <f t="shared" si="5"/>
        <v>0.35000000000002274</v>
      </c>
      <c r="H91" s="69"/>
    </row>
    <row r="92" spans="1:7" s="69" customFormat="1" ht="13.5">
      <c r="A92" s="193" t="s">
        <v>167</v>
      </c>
      <c r="B92" s="272">
        <f>Volume!J93</f>
        <v>49.7</v>
      </c>
      <c r="C92" s="70">
        <v>50.1</v>
      </c>
      <c r="D92" s="264">
        <f t="shared" si="3"/>
        <v>0.3999999999999986</v>
      </c>
      <c r="E92" s="331">
        <f t="shared" si="4"/>
        <v>0.008048289738430555</v>
      </c>
      <c r="F92" s="264">
        <v>0.10000000000000142</v>
      </c>
      <c r="G92" s="159">
        <f t="shared" si="5"/>
        <v>0.29999999999999716</v>
      </c>
    </row>
    <row r="93" spans="1:7" s="69" customFormat="1" ht="13.5">
      <c r="A93" s="193" t="s">
        <v>201</v>
      </c>
      <c r="B93" s="272">
        <f>Volume!J94</f>
        <v>1937</v>
      </c>
      <c r="C93" s="70">
        <v>1943.9</v>
      </c>
      <c r="D93" s="264">
        <f t="shared" si="3"/>
        <v>6.900000000000091</v>
      </c>
      <c r="E93" s="331">
        <f t="shared" si="4"/>
        <v>0.003562209602478106</v>
      </c>
      <c r="F93" s="264">
        <v>9.700000000000045</v>
      </c>
      <c r="G93" s="159">
        <f t="shared" si="5"/>
        <v>-2.7999999999999545</v>
      </c>
    </row>
    <row r="94" spans="1:7" s="69" customFormat="1" ht="13.5">
      <c r="A94" s="193" t="s">
        <v>143</v>
      </c>
      <c r="B94" s="272">
        <f>Volume!J95</f>
        <v>111.95</v>
      </c>
      <c r="C94" s="70">
        <v>112.55</v>
      </c>
      <c r="D94" s="264">
        <f t="shared" si="3"/>
        <v>0.5999999999999943</v>
      </c>
      <c r="E94" s="331">
        <f t="shared" si="4"/>
        <v>0.005359535506922682</v>
      </c>
      <c r="F94" s="264">
        <v>0.8000000000000114</v>
      </c>
      <c r="G94" s="159">
        <f t="shared" si="5"/>
        <v>-0.20000000000001705</v>
      </c>
    </row>
    <row r="95" spans="1:7" s="69" customFormat="1" ht="13.5">
      <c r="A95" s="193" t="s">
        <v>90</v>
      </c>
      <c r="B95" s="272">
        <f>Volume!J96</f>
        <v>481.9</v>
      </c>
      <c r="C95" s="70">
        <v>485.15</v>
      </c>
      <c r="D95" s="264">
        <f t="shared" si="3"/>
        <v>3.25</v>
      </c>
      <c r="E95" s="331">
        <f t="shared" si="4"/>
        <v>0.006744137787922806</v>
      </c>
      <c r="F95" s="264">
        <v>3.3000000000000114</v>
      </c>
      <c r="G95" s="159">
        <f t="shared" si="5"/>
        <v>-0.05000000000001137</v>
      </c>
    </row>
    <row r="96" spans="1:7" s="69" customFormat="1" ht="13.5">
      <c r="A96" s="193" t="s">
        <v>35</v>
      </c>
      <c r="B96" s="272">
        <f>Volume!J97</f>
        <v>342.7</v>
      </c>
      <c r="C96" s="70">
        <v>343.35</v>
      </c>
      <c r="D96" s="264">
        <f t="shared" si="3"/>
        <v>0.6500000000000341</v>
      </c>
      <c r="E96" s="331">
        <f t="shared" si="4"/>
        <v>0.0018967026553838172</v>
      </c>
      <c r="F96" s="264">
        <v>-0.35000000000002274</v>
      </c>
      <c r="G96" s="159">
        <f t="shared" si="5"/>
        <v>1.0000000000000568</v>
      </c>
    </row>
    <row r="97" spans="1:7" s="69" customFormat="1" ht="13.5">
      <c r="A97" s="193" t="s">
        <v>6</v>
      </c>
      <c r="B97" s="272">
        <f>Volume!J98</f>
        <v>166.1</v>
      </c>
      <c r="C97" s="70">
        <v>166.2</v>
      </c>
      <c r="D97" s="264">
        <f t="shared" si="3"/>
        <v>0.09999999999999432</v>
      </c>
      <c r="E97" s="331">
        <f t="shared" si="4"/>
        <v>0.0006020469596628195</v>
      </c>
      <c r="F97" s="264">
        <v>0.19999999999998863</v>
      </c>
      <c r="G97" s="159">
        <f t="shared" si="5"/>
        <v>-0.09999999999999432</v>
      </c>
    </row>
    <row r="98" spans="1:7" s="69" customFormat="1" ht="13.5">
      <c r="A98" s="193" t="s">
        <v>177</v>
      </c>
      <c r="B98" s="272">
        <f>Volume!J99</f>
        <v>333.6</v>
      </c>
      <c r="C98" s="70">
        <v>333.95</v>
      </c>
      <c r="D98" s="264">
        <f t="shared" si="3"/>
        <v>0.3499999999999659</v>
      </c>
      <c r="E98" s="331">
        <f t="shared" si="4"/>
        <v>0.0010491606714627274</v>
      </c>
      <c r="F98" s="264">
        <v>-2.1499999999999773</v>
      </c>
      <c r="G98" s="159">
        <f t="shared" si="5"/>
        <v>2.499999999999943</v>
      </c>
    </row>
    <row r="99" spans="1:7" s="69" customFormat="1" ht="13.5">
      <c r="A99" s="193" t="s">
        <v>168</v>
      </c>
      <c r="B99" s="272">
        <f>Volume!J100</f>
        <v>677.35</v>
      </c>
      <c r="C99" s="70">
        <v>668.25</v>
      </c>
      <c r="D99" s="264">
        <f t="shared" si="3"/>
        <v>-9.100000000000023</v>
      </c>
      <c r="E99" s="331">
        <f t="shared" si="4"/>
        <v>-0.013434708791614413</v>
      </c>
      <c r="F99" s="264">
        <v>-10.6</v>
      </c>
      <c r="G99" s="159">
        <f t="shared" si="5"/>
        <v>1.499999999999977</v>
      </c>
    </row>
    <row r="100" spans="1:7" s="69" customFormat="1" ht="13.5">
      <c r="A100" s="193" t="s">
        <v>132</v>
      </c>
      <c r="B100" s="272">
        <f>Volume!J101</f>
        <v>721.55</v>
      </c>
      <c r="C100" s="70">
        <v>721.45</v>
      </c>
      <c r="D100" s="264">
        <f t="shared" si="3"/>
        <v>-0.09999999999990905</v>
      </c>
      <c r="E100" s="331">
        <f t="shared" si="4"/>
        <v>-0.00013859053426638356</v>
      </c>
      <c r="F100" s="264">
        <v>-0.25</v>
      </c>
      <c r="G100" s="159">
        <f t="shared" si="5"/>
        <v>0.15000000000009095</v>
      </c>
    </row>
    <row r="101" spans="1:7" s="69" customFormat="1" ht="13.5">
      <c r="A101" s="193" t="s">
        <v>144</v>
      </c>
      <c r="B101" s="272">
        <f>Volume!J102</f>
        <v>3146.35</v>
      </c>
      <c r="C101" s="70">
        <v>3143.7</v>
      </c>
      <c r="D101" s="264">
        <f t="shared" si="3"/>
        <v>-2.650000000000091</v>
      </c>
      <c r="E101" s="331">
        <f t="shared" si="4"/>
        <v>-0.0008422457768525723</v>
      </c>
      <c r="F101" s="264">
        <v>-5.200000000000273</v>
      </c>
      <c r="G101" s="159">
        <f t="shared" si="5"/>
        <v>2.550000000000182</v>
      </c>
    </row>
    <row r="102" spans="1:8" s="25" customFormat="1" ht="13.5">
      <c r="A102" s="193" t="s">
        <v>291</v>
      </c>
      <c r="B102" s="272">
        <f>Volume!J103</f>
        <v>650.85</v>
      </c>
      <c r="C102" s="70">
        <v>647.3</v>
      </c>
      <c r="D102" s="264">
        <f t="shared" si="3"/>
        <v>-3.550000000000068</v>
      </c>
      <c r="E102" s="331">
        <f t="shared" si="4"/>
        <v>-0.005454405777060871</v>
      </c>
      <c r="F102" s="264">
        <v>3.0499999999999545</v>
      </c>
      <c r="G102" s="159">
        <f t="shared" si="5"/>
        <v>-6.600000000000023</v>
      </c>
      <c r="H102" s="69"/>
    </row>
    <row r="103" spans="1:7" s="69" customFormat="1" ht="13.5">
      <c r="A103" s="193" t="s">
        <v>133</v>
      </c>
      <c r="B103" s="272">
        <f>Volume!J104</f>
        <v>32.15</v>
      </c>
      <c r="C103" s="70">
        <v>32.25</v>
      </c>
      <c r="D103" s="264">
        <f t="shared" si="3"/>
        <v>0.10000000000000142</v>
      </c>
      <c r="E103" s="331">
        <f t="shared" si="4"/>
        <v>0.003110419906687447</v>
      </c>
      <c r="F103" s="264">
        <v>-0.14999999999999858</v>
      </c>
      <c r="G103" s="159">
        <f t="shared" si="5"/>
        <v>0.25</v>
      </c>
    </row>
    <row r="104" spans="1:7" s="69" customFormat="1" ht="13.5">
      <c r="A104" s="193" t="s">
        <v>169</v>
      </c>
      <c r="B104" s="272">
        <f>Volume!J105</f>
        <v>158.1</v>
      </c>
      <c r="C104" s="70">
        <v>157</v>
      </c>
      <c r="D104" s="264">
        <f t="shared" si="3"/>
        <v>-1.0999999999999943</v>
      </c>
      <c r="E104" s="331">
        <f t="shared" si="4"/>
        <v>-0.006957621758380736</v>
      </c>
      <c r="F104" s="264">
        <v>-1.3500000000000227</v>
      </c>
      <c r="G104" s="159">
        <f t="shared" si="5"/>
        <v>0.2500000000000284</v>
      </c>
    </row>
    <row r="105" spans="1:7" s="69" customFormat="1" ht="13.5">
      <c r="A105" s="193" t="s">
        <v>292</v>
      </c>
      <c r="B105" s="272">
        <f>Volume!J106</f>
        <v>614.4</v>
      </c>
      <c r="C105" s="70">
        <v>613.85</v>
      </c>
      <c r="D105" s="264">
        <f t="shared" si="3"/>
        <v>-0.5499999999999545</v>
      </c>
      <c r="E105" s="331">
        <f t="shared" si="4"/>
        <v>-0.0008951822916665927</v>
      </c>
      <c r="F105" s="264">
        <v>1.5</v>
      </c>
      <c r="G105" s="159">
        <f t="shared" si="5"/>
        <v>-2.0499999999999545</v>
      </c>
    </row>
    <row r="106" spans="1:7" s="69" customFormat="1" ht="13.5">
      <c r="A106" s="193" t="s">
        <v>424</v>
      </c>
      <c r="B106" s="272">
        <f>Volume!J107</f>
        <v>403.55</v>
      </c>
      <c r="C106" s="70">
        <v>405.85</v>
      </c>
      <c r="D106" s="264">
        <f t="shared" si="3"/>
        <v>2.3000000000000114</v>
      </c>
      <c r="E106" s="331">
        <f t="shared" si="4"/>
        <v>0.005699417668194799</v>
      </c>
      <c r="F106" s="264">
        <v>2.4499999999999886</v>
      </c>
      <c r="G106" s="159">
        <f t="shared" si="5"/>
        <v>-0.14999999999997726</v>
      </c>
    </row>
    <row r="107" spans="1:7" s="69" customFormat="1" ht="13.5">
      <c r="A107" s="193" t="s">
        <v>293</v>
      </c>
      <c r="B107" s="272">
        <f>Volume!J108</f>
        <v>581.25</v>
      </c>
      <c r="C107" s="70">
        <v>580.75</v>
      </c>
      <c r="D107" s="264">
        <f t="shared" si="3"/>
        <v>-0.5</v>
      </c>
      <c r="E107" s="331">
        <f t="shared" si="4"/>
        <v>-0.0008602150537634409</v>
      </c>
      <c r="F107" s="264">
        <v>0.14999999999997726</v>
      </c>
      <c r="G107" s="159">
        <f t="shared" si="5"/>
        <v>-0.6499999999999773</v>
      </c>
    </row>
    <row r="108" spans="1:7" s="69" customFormat="1" ht="13.5">
      <c r="A108" s="193" t="s">
        <v>178</v>
      </c>
      <c r="B108" s="272">
        <f>Volume!J109</f>
        <v>175.1</v>
      </c>
      <c r="C108" s="70">
        <v>174.65</v>
      </c>
      <c r="D108" s="264">
        <f t="shared" si="3"/>
        <v>-0.44999999999998863</v>
      </c>
      <c r="E108" s="331">
        <f t="shared" si="4"/>
        <v>-0.0025699600228440245</v>
      </c>
      <c r="F108" s="264">
        <v>-0.15000000000000568</v>
      </c>
      <c r="G108" s="159">
        <f t="shared" si="5"/>
        <v>-0.29999999999998295</v>
      </c>
    </row>
    <row r="109" spans="1:7" s="69" customFormat="1" ht="13.5">
      <c r="A109" s="193" t="s">
        <v>145</v>
      </c>
      <c r="B109" s="272">
        <f>Volume!J110</f>
        <v>170.15</v>
      </c>
      <c r="C109" s="70">
        <v>170.6</v>
      </c>
      <c r="D109" s="264">
        <f t="shared" si="3"/>
        <v>0.44999999999998863</v>
      </c>
      <c r="E109" s="331">
        <f t="shared" si="4"/>
        <v>0.0026447252424330802</v>
      </c>
      <c r="F109" s="264">
        <v>0.5</v>
      </c>
      <c r="G109" s="159">
        <f t="shared" si="5"/>
        <v>-0.05000000000001137</v>
      </c>
    </row>
    <row r="110" spans="1:7" s="69" customFormat="1" ht="13.5">
      <c r="A110" s="193" t="s">
        <v>272</v>
      </c>
      <c r="B110" s="272">
        <f>Volume!J111</f>
        <v>158.95</v>
      </c>
      <c r="C110" s="70">
        <v>159.1</v>
      </c>
      <c r="D110" s="264">
        <f t="shared" si="3"/>
        <v>0.15000000000000568</v>
      </c>
      <c r="E110" s="331">
        <f t="shared" si="4"/>
        <v>0.0009436929852155124</v>
      </c>
      <c r="F110" s="264">
        <v>0.9000000000000057</v>
      </c>
      <c r="G110" s="159">
        <f t="shared" si="5"/>
        <v>-0.75</v>
      </c>
    </row>
    <row r="111" spans="1:7" s="69" customFormat="1" ht="13.5">
      <c r="A111" s="193" t="s">
        <v>210</v>
      </c>
      <c r="B111" s="272">
        <f>Volume!J112</f>
        <v>1703.95</v>
      </c>
      <c r="C111" s="70">
        <v>1706.9</v>
      </c>
      <c r="D111" s="264">
        <f t="shared" si="3"/>
        <v>2.9500000000000455</v>
      </c>
      <c r="E111" s="331">
        <f t="shared" si="4"/>
        <v>0.0017312714574958452</v>
      </c>
      <c r="F111" s="264">
        <v>0.6000000000001364</v>
      </c>
      <c r="G111" s="159">
        <f t="shared" si="5"/>
        <v>2.349999999999909</v>
      </c>
    </row>
    <row r="112" spans="1:7" s="69" customFormat="1" ht="13.5">
      <c r="A112" s="193" t="s">
        <v>294</v>
      </c>
      <c r="B112" s="366">
        <f>Volume!J113</f>
        <v>698.6</v>
      </c>
      <c r="C112" s="70">
        <v>703.35</v>
      </c>
      <c r="D112" s="365">
        <f t="shared" si="3"/>
        <v>4.75</v>
      </c>
      <c r="E112" s="331">
        <f t="shared" si="4"/>
        <v>0.00679931291153736</v>
      </c>
      <c r="F112" s="365">
        <v>5.0499999999999545</v>
      </c>
      <c r="G112" s="159">
        <f t="shared" si="5"/>
        <v>-0.2999999999999545</v>
      </c>
    </row>
    <row r="113" spans="1:7" s="69" customFormat="1" ht="13.5">
      <c r="A113" s="193" t="s">
        <v>7</v>
      </c>
      <c r="B113" s="272">
        <f>Volume!J114</f>
        <v>734.85</v>
      </c>
      <c r="C113" s="70">
        <v>735.9</v>
      </c>
      <c r="D113" s="264">
        <f t="shared" si="3"/>
        <v>1.0499999999999545</v>
      </c>
      <c r="E113" s="331">
        <f t="shared" si="4"/>
        <v>0.0014288630332720345</v>
      </c>
      <c r="F113" s="264">
        <v>1.2000000000000455</v>
      </c>
      <c r="G113" s="159">
        <f t="shared" si="5"/>
        <v>-0.15000000000009095</v>
      </c>
    </row>
    <row r="114" spans="1:7" s="69" customFormat="1" ht="13.5">
      <c r="A114" s="193" t="s">
        <v>170</v>
      </c>
      <c r="B114" s="272">
        <f>Volume!J115</f>
        <v>573.95</v>
      </c>
      <c r="C114" s="70">
        <v>574.15</v>
      </c>
      <c r="D114" s="264">
        <f t="shared" si="3"/>
        <v>0.1999999999999318</v>
      </c>
      <c r="E114" s="331">
        <f t="shared" si="4"/>
        <v>0.00034846240961744365</v>
      </c>
      <c r="F114" s="264">
        <v>0.6000000000000227</v>
      </c>
      <c r="G114" s="159">
        <f t="shared" si="5"/>
        <v>-0.40000000000009095</v>
      </c>
    </row>
    <row r="115" spans="1:7" s="69" customFormat="1" ht="13.5">
      <c r="A115" s="193" t="s">
        <v>223</v>
      </c>
      <c r="B115" s="272">
        <f>Volume!J116</f>
        <v>810.4</v>
      </c>
      <c r="C115" s="70">
        <v>809.45</v>
      </c>
      <c r="D115" s="264">
        <f t="shared" si="3"/>
        <v>-0.9499999999999318</v>
      </c>
      <c r="E115" s="331">
        <f t="shared" si="4"/>
        <v>-0.0011722606120433512</v>
      </c>
      <c r="F115" s="264">
        <v>-1.7000000000000455</v>
      </c>
      <c r="G115" s="159">
        <f t="shared" si="5"/>
        <v>0.7500000000001137</v>
      </c>
    </row>
    <row r="116" spans="1:7" s="69" customFormat="1" ht="13.5">
      <c r="A116" s="193" t="s">
        <v>207</v>
      </c>
      <c r="B116" s="272">
        <f>Volume!J117</f>
        <v>244.05</v>
      </c>
      <c r="C116" s="70">
        <v>244.25</v>
      </c>
      <c r="D116" s="264">
        <f t="shared" si="3"/>
        <v>0.19999999999998863</v>
      </c>
      <c r="E116" s="331">
        <f t="shared" si="4"/>
        <v>0.0008195041999589782</v>
      </c>
      <c r="F116" s="264">
        <v>-0.04999999999998295</v>
      </c>
      <c r="G116" s="159">
        <f t="shared" si="5"/>
        <v>0.24999999999997158</v>
      </c>
    </row>
    <row r="117" spans="1:7" s="69" customFormat="1" ht="13.5">
      <c r="A117" s="193" t="s">
        <v>295</v>
      </c>
      <c r="B117" s="272">
        <f>Volume!J118</f>
        <v>1145.3</v>
      </c>
      <c r="C117" s="70">
        <v>1134.25</v>
      </c>
      <c r="D117" s="264">
        <f t="shared" si="3"/>
        <v>-11.049999999999955</v>
      </c>
      <c r="E117" s="331">
        <f t="shared" si="4"/>
        <v>-0.009648127128263297</v>
      </c>
      <c r="F117" s="264">
        <v>-42.3</v>
      </c>
      <c r="G117" s="159">
        <f t="shared" si="5"/>
        <v>31.250000000000043</v>
      </c>
    </row>
    <row r="118" spans="1:7" s="69" customFormat="1" ht="13.5">
      <c r="A118" s="193" t="s">
        <v>425</v>
      </c>
      <c r="B118" s="272">
        <f>Volume!J119</f>
        <v>444.7</v>
      </c>
      <c r="C118" s="70">
        <v>445.85</v>
      </c>
      <c r="D118" s="264">
        <f t="shared" si="3"/>
        <v>1.150000000000034</v>
      </c>
      <c r="E118" s="331">
        <f t="shared" si="4"/>
        <v>0.002586013042500639</v>
      </c>
      <c r="F118" s="264">
        <v>0.19999999999998863</v>
      </c>
      <c r="G118" s="159">
        <f t="shared" si="5"/>
        <v>0.9500000000000455</v>
      </c>
    </row>
    <row r="119" spans="1:7" s="69" customFormat="1" ht="13.5">
      <c r="A119" s="193" t="s">
        <v>277</v>
      </c>
      <c r="B119" s="272">
        <f>Volume!J120</f>
        <v>303.3</v>
      </c>
      <c r="C119" s="70">
        <v>303.9</v>
      </c>
      <c r="D119" s="264">
        <f t="shared" si="3"/>
        <v>0.5999999999999659</v>
      </c>
      <c r="E119" s="331">
        <f t="shared" si="4"/>
        <v>0.00197823936696329</v>
      </c>
      <c r="F119" s="264">
        <v>1.1999999999999886</v>
      </c>
      <c r="G119" s="159">
        <f t="shared" si="5"/>
        <v>-0.6000000000000227</v>
      </c>
    </row>
    <row r="120" spans="1:7" s="69" customFormat="1" ht="13.5">
      <c r="A120" s="193" t="s">
        <v>146</v>
      </c>
      <c r="B120" s="272">
        <f>Volume!J121</f>
        <v>43</v>
      </c>
      <c r="C120" s="70">
        <v>43.1</v>
      </c>
      <c r="D120" s="264">
        <f t="shared" si="3"/>
        <v>0.10000000000000142</v>
      </c>
      <c r="E120" s="331">
        <f t="shared" si="4"/>
        <v>0.00232558139534887</v>
      </c>
      <c r="F120" s="264">
        <v>0.14999999999999858</v>
      </c>
      <c r="G120" s="159">
        <f t="shared" si="5"/>
        <v>-0.04999999999999716</v>
      </c>
    </row>
    <row r="121" spans="1:7" s="69" customFormat="1" ht="13.5">
      <c r="A121" s="193" t="s">
        <v>8</v>
      </c>
      <c r="B121" s="272">
        <f>Volume!J122</f>
        <v>154.8</v>
      </c>
      <c r="C121" s="70">
        <v>155.35</v>
      </c>
      <c r="D121" s="264">
        <f t="shared" si="3"/>
        <v>0.549999999999983</v>
      </c>
      <c r="E121" s="331">
        <f t="shared" si="4"/>
        <v>0.0035529715762272797</v>
      </c>
      <c r="F121" s="264">
        <v>0.44999999999998863</v>
      </c>
      <c r="G121" s="159">
        <f t="shared" si="5"/>
        <v>0.09999999999999432</v>
      </c>
    </row>
    <row r="122" spans="1:7" s="69" customFormat="1" ht="13.5">
      <c r="A122" s="193" t="s">
        <v>296</v>
      </c>
      <c r="B122" s="272">
        <f>Volume!J123</f>
        <v>171.4</v>
      </c>
      <c r="C122" s="70">
        <v>171.5</v>
      </c>
      <c r="D122" s="264">
        <f t="shared" si="3"/>
        <v>0.09999999999999432</v>
      </c>
      <c r="E122" s="331">
        <f t="shared" si="4"/>
        <v>0.0005834305717619271</v>
      </c>
      <c r="F122" s="264">
        <v>0.9499999999999886</v>
      </c>
      <c r="G122" s="159">
        <f t="shared" si="5"/>
        <v>-0.8499999999999943</v>
      </c>
    </row>
    <row r="123" spans="1:10" s="69" customFormat="1" ht="13.5">
      <c r="A123" s="193" t="s">
        <v>179</v>
      </c>
      <c r="B123" s="272">
        <f>Volume!J124</f>
        <v>22.85</v>
      </c>
      <c r="C123" s="70">
        <v>22.9</v>
      </c>
      <c r="D123" s="264">
        <f t="shared" si="3"/>
        <v>0.04999999999999716</v>
      </c>
      <c r="E123" s="331">
        <f t="shared" si="4"/>
        <v>0.0021881838074397004</v>
      </c>
      <c r="F123" s="264">
        <v>0.04999999999999716</v>
      </c>
      <c r="G123" s="159">
        <f t="shared" si="5"/>
        <v>0</v>
      </c>
      <c r="J123" s="14"/>
    </row>
    <row r="124" spans="1:10" s="69" customFormat="1" ht="13.5">
      <c r="A124" s="193" t="s">
        <v>202</v>
      </c>
      <c r="B124" s="272">
        <f>Volume!J125</f>
        <v>247.05</v>
      </c>
      <c r="C124" s="70">
        <v>243.65</v>
      </c>
      <c r="D124" s="264">
        <f t="shared" si="3"/>
        <v>-3.4000000000000057</v>
      </c>
      <c r="E124" s="331">
        <f t="shared" si="4"/>
        <v>-0.013762396276057501</v>
      </c>
      <c r="F124" s="264">
        <v>-3.5999999999999943</v>
      </c>
      <c r="G124" s="159">
        <f t="shared" si="5"/>
        <v>0.19999999999998863</v>
      </c>
      <c r="J124" s="14"/>
    </row>
    <row r="125" spans="1:7" s="69" customFormat="1" ht="13.5">
      <c r="A125" s="193" t="s">
        <v>171</v>
      </c>
      <c r="B125" s="272">
        <f>Volume!J126</f>
        <v>386.65</v>
      </c>
      <c r="C125" s="70">
        <v>388.95</v>
      </c>
      <c r="D125" s="264">
        <f t="shared" si="3"/>
        <v>2.3000000000000114</v>
      </c>
      <c r="E125" s="331">
        <f t="shared" si="4"/>
        <v>0.005948532264321768</v>
      </c>
      <c r="F125" s="264">
        <v>2.5500000000000114</v>
      </c>
      <c r="G125" s="159">
        <f t="shared" si="5"/>
        <v>-0.25</v>
      </c>
    </row>
    <row r="126" spans="1:7" s="69" customFormat="1" ht="13.5">
      <c r="A126" s="193" t="s">
        <v>147</v>
      </c>
      <c r="B126" s="272">
        <f>Volume!J127</f>
        <v>63.7</v>
      </c>
      <c r="C126" s="70">
        <v>63.7</v>
      </c>
      <c r="D126" s="264">
        <f t="shared" si="3"/>
        <v>0</v>
      </c>
      <c r="E126" s="331">
        <f t="shared" si="4"/>
        <v>0</v>
      </c>
      <c r="F126" s="264">
        <v>0.25</v>
      </c>
      <c r="G126" s="159">
        <f t="shared" si="5"/>
        <v>-0.25</v>
      </c>
    </row>
    <row r="127" spans="1:7" s="69" customFormat="1" ht="13.5">
      <c r="A127" s="193" t="s">
        <v>148</v>
      </c>
      <c r="B127" s="272">
        <f>Volume!J128</f>
        <v>269.9</v>
      </c>
      <c r="C127" s="70">
        <v>270.4</v>
      </c>
      <c r="D127" s="264">
        <f t="shared" si="3"/>
        <v>0.5</v>
      </c>
      <c r="E127" s="331">
        <f t="shared" si="4"/>
        <v>0.0018525379770285293</v>
      </c>
      <c r="F127" s="264">
        <v>1.1000000000000227</v>
      </c>
      <c r="G127" s="159">
        <f t="shared" si="5"/>
        <v>-0.6000000000000227</v>
      </c>
    </row>
    <row r="128" spans="1:8" s="25" customFormat="1" ht="13.5">
      <c r="A128" s="193" t="s">
        <v>122</v>
      </c>
      <c r="B128" s="272">
        <f>Volume!J129</f>
        <v>162.3</v>
      </c>
      <c r="C128" s="70">
        <v>163.05</v>
      </c>
      <c r="D128" s="264">
        <f t="shared" si="3"/>
        <v>0.75</v>
      </c>
      <c r="E128" s="331">
        <f t="shared" si="4"/>
        <v>0.004621072088724584</v>
      </c>
      <c r="F128" s="264">
        <v>1.0500000000000114</v>
      </c>
      <c r="G128" s="159">
        <f t="shared" si="5"/>
        <v>-0.30000000000001137</v>
      </c>
      <c r="H128" s="69"/>
    </row>
    <row r="129" spans="1:8" s="25" customFormat="1" ht="13.5">
      <c r="A129" s="201" t="s">
        <v>36</v>
      </c>
      <c r="B129" s="272">
        <f>Volume!J130</f>
        <v>900.15</v>
      </c>
      <c r="C129" s="70">
        <v>897.25</v>
      </c>
      <c r="D129" s="264">
        <f t="shared" si="3"/>
        <v>-2.8999999999999773</v>
      </c>
      <c r="E129" s="331">
        <f t="shared" si="4"/>
        <v>-0.0032216852746764176</v>
      </c>
      <c r="F129" s="264">
        <v>-9.050000000000068</v>
      </c>
      <c r="G129" s="159">
        <f t="shared" si="5"/>
        <v>6.150000000000091</v>
      </c>
      <c r="H129" s="69"/>
    </row>
    <row r="130" spans="1:8" s="25" customFormat="1" ht="13.5">
      <c r="A130" s="193" t="s">
        <v>172</v>
      </c>
      <c r="B130" s="272">
        <f>Volume!J131</f>
        <v>255.55</v>
      </c>
      <c r="C130" s="70">
        <v>256.15</v>
      </c>
      <c r="D130" s="264">
        <f t="shared" si="3"/>
        <v>0.5999999999999659</v>
      </c>
      <c r="E130" s="331">
        <f t="shared" si="4"/>
        <v>0.0023478771277635133</v>
      </c>
      <c r="F130" s="264">
        <v>1.799999999999983</v>
      </c>
      <c r="G130" s="159">
        <f t="shared" si="5"/>
        <v>-1.200000000000017</v>
      </c>
      <c r="H130" s="69"/>
    </row>
    <row r="131" spans="1:7" s="69" customFormat="1" ht="13.5">
      <c r="A131" s="193" t="s">
        <v>80</v>
      </c>
      <c r="B131" s="272">
        <f>Volume!J132</f>
        <v>229.05</v>
      </c>
      <c r="C131" s="70">
        <v>229.45</v>
      </c>
      <c r="D131" s="264">
        <f t="shared" si="3"/>
        <v>0.39999999999997726</v>
      </c>
      <c r="E131" s="331">
        <f t="shared" si="4"/>
        <v>0.0017463435931018435</v>
      </c>
      <c r="F131" s="264">
        <v>0.6999999999999886</v>
      </c>
      <c r="G131" s="159">
        <f t="shared" si="5"/>
        <v>-0.30000000000001137</v>
      </c>
    </row>
    <row r="132" spans="1:7" s="69" customFormat="1" ht="13.5">
      <c r="A132" s="193" t="s">
        <v>426</v>
      </c>
      <c r="B132" s="272">
        <f>Volume!J133</f>
        <v>438.1</v>
      </c>
      <c r="C132" s="70">
        <v>438.6</v>
      </c>
      <c r="D132" s="264">
        <f aca="true" t="shared" si="6" ref="D132:D191">C132-B132</f>
        <v>0.5</v>
      </c>
      <c r="E132" s="331">
        <f aca="true" t="shared" si="7" ref="E132:E191">D132/B132</f>
        <v>0.001141291942478886</v>
      </c>
      <c r="F132" s="264">
        <v>2.3500000000000227</v>
      </c>
      <c r="G132" s="159">
        <f t="shared" si="5"/>
        <v>-1.8500000000000227</v>
      </c>
    </row>
    <row r="133" spans="1:7" s="69" customFormat="1" ht="13.5">
      <c r="A133" s="193" t="s">
        <v>274</v>
      </c>
      <c r="B133" s="272">
        <f>Volume!J134</f>
        <v>312.1</v>
      </c>
      <c r="C133" s="70">
        <v>312.8</v>
      </c>
      <c r="D133" s="264">
        <f t="shared" si="6"/>
        <v>0.6999999999999886</v>
      </c>
      <c r="E133" s="331">
        <f t="shared" si="7"/>
        <v>0.0022428708747196046</v>
      </c>
      <c r="F133" s="264">
        <v>0.39999999999997726</v>
      </c>
      <c r="G133" s="159">
        <f t="shared" si="5"/>
        <v>0.30000000000001137</v>
      </c>
    </row>
    <row r="134" spans="1:7" s="69" customFormat="1" ht="13.5">
      <c r="A134" s="193" t="s">
        <v>427</v>
      </c>
      <c r="B134" s="272">
        <f>Volume!J135</f>
        <v>421.5</v>
      </c>
      <c r="C134" s="70">
        <v>421.85</v>
      </c>
      <c r="D134" s="264">
        <f t="shared" si="6"/>
        <v>0.35000000000002274</v>
      </c>
      <c r="E134" s="331">
        <f t="shared" si="7"/>
        <v>0.000830367734282379</v>
      </c>
      <c r="F134" s="264">
        <v>1.1999999999999886</v>
      </c>
      <c r="G134" s="159">
        <f t="shared" si="5"/>
        <v>-0.8499999999999659</v>
      </c>
    </row>
    <row r="135" spans="1:7" s="69" customFormat="1" ht="13.5">
      <c r="A135" s="193" t="s">
        <v>224</v>
      </c>
      <c r="B135" s="272">
        <f>Volume!J136</f>
        <v>508.95</v>
      </c>
      <c r="C135" s="70">
        <v>511.15</v>
      </c>
      <c r="D135" s="264">
        <f t="shared" si="6"/>
        <v>2.1999999999999886</v>
      </c>
      <c r="E135" s="331">
        <f t="shared" si="7"/>
        <v>0.004322625012280162</v>
      </c>
      <c r="F135" s="264">
        <v>2.849999999999966</v>
      </c>
      <c r="G135" s="159">
        <f t="shared" si="5"/>
        <v>-0.6499999999999773</v>
      </c>
    </row>
    <row r="136" spans="1:7" s="69" customFormat="1" ht="13.5">
      <c r="A136" s="193" t="s">
        <v>428</v>
      </c>
      <c r="B136" s="272">
        <f>Volume!J137</f>
        <v>423.95</v>
      </c>
      <c r="C136" s="70">
        <v>425.8</v>
      </c>
      <c r="D136" s="264">
        <f t="shared" si="6"/>
        <v>1.8500000000000227</v>
      </c>
      <c r="E136" s="331">
        <f t="shared" si="7"/>
        <v>0.004363722137044517</v>
      </c>
      <c r="F136" s="264">
        <v>2.1499999999999773</v>
      </c>
      <c r="G136" s="159">
        <f t="shared" si="5"/>
        <v>-0.2999999999999545</v>
      </c>
    </row>
    <row r="137" spans="1:7" s="69" customFormat="1" ht="13.5">
      <c r="A137" s="193" t="s">
        <v>429</v>
      </c>
      <c r="B137" s="272">
        <f>Volume!J138</f>
        <v>50.85</v>
      </c>
      <c r="C137" s="70">
        <v>49.85</v>
      </c>
      <c r="D137" s="264">
        <f t="shared" si="6"/>
        <v>-1</v>
      </c>
      <c r="E137" s="331">
        <f t="shared" si="7"/>
        <v>-0.01966568338249754</v>
      </c>
      <c r="F137" s="264">
        <v>-0.8999999999999986</v>
      </c>
      <c r="G137" s="159">
        <f t="shared" si="5"/>
        <v>-0.10000000000000142</v>
      </c>
    </row>
    <row r="138" spans="1:7" s="69" customFormat="1" ht="13.5">
      <c r="A138" s="193" t="s">
        <v>393</v>
      </c>
      <c r="B138" s="272">
        <f>Volume!J139</f>
        <v>147.65</v>
      </c>
      <c r="C138" s="70">
        <v>148.15</v>
      </c>
      <c r="D138" s="264">
        <f t="shared" si="6"/>
        <v>0.5</v>
      </c>
      <c r="E138" s="331">
        <f t="shared" si="7"/>
        <v>0.0033863867253640365</v>
      </c>
      <c r="F138" s="264">
        <v>0.8000000000000114</v>
      </c>
      <c r="G138" s="159">
        <f t="shared" si="5"/>
        <v>-0.30000000000001137</v>
      </c>
    </row>
    <row r="139" spans="1:7" s="69" customFormat="1" ht="13.5">
      <c r="A139" s="193" t="s">
        <v>81</v>
      </c>
      <c r="B139" s="272">
        <f>Volume!J140</f>
        <v>535.95</v>
      </c>
      <c r="C139" s="70">
        <v>538.3</v>
      </c>
      <c r="D139" s="264">
        <f t="shared" si="6"/>
        <v>2.349999999999909</v>
      </c>
      <c r="E139" s="331">
        <f t="shared" si="7"/>
        <v>0.004384737382218321</v>
      </c>
      <c r="F139" s="264">
        <v>1</v>
      </c>
      <c r="G139" s="159">
        <f t="shared" si="5"/>
        <v>1.349999999999909</v>
      </c>
    </row>
    <row r="140" spans="1:7" s="69" customFormat="1" ht="13.5">
      <c r="A140" s="193" t="s">
        <v>225</v>
      </c>
      <c r="B140" s="272">
        <f>Volume!J141</f>
        <v>164</v>
      </c>
      <c r="C140" s="70">
        <v>164.75</v>
      </c>
      <c r="D140" s="264">
        <f t="shared" si="6"/>
        <v>0.75</v>
      </c>
      <c r="E140" s="331">
        <f t="shared" si="7"/>
        <v>0.004573170731707317</v>
      </c>
      <c r="F140" s="264">
        <v>0.6999999999999886</v>
      </c>
      <c r="G140" s="159">
        <f t="shared" si="5"/>
        <v>0.05000000000001137</v>
      </c>
    </row>
    <row r="141" spans="1:7" s="69" customFormat="1" ht="13.5">
      <c r="A141" s="193" t="s">
        <v>297</v>
      </c>
      <c r="B141" s="272">
        <f>Volume!J142</f>
        <v>499.35</v>
      </c>
      <c r="C141" s="70">
        <v>501.1</v>
      </c>
      <c r="D141" s="264">
        <f t="shared" si="6"/>
        <v>1.75</v>
      </c>
      <c r="E141" s="331">
        <f t="shared" si="7"/>
        <v>0.003504555922699509</v>
      </c>
      <c r="F141" s="264">
        <v>3.0500000000000114</v>
      </c>
      <c r="G141" s="159">
        <f t="shared" si="5"/>
        <v>-1.3000000000000114</v>
      </c>
    </row>
    <row r="142" spans="1:7" s="69" customFormat="1" ht="13.5">
      <c r="A142" s="193" t="s">
        <v>226</v>
      </c>
      <c r="B142" s="272">
        <f>Volume!J143</f>
        <v>181.1</v>
      </c>
      <c r="C142" s="70">
        <v>181.7</v>
      </c>
      <c r="D142" s="264">
        <f t="shared" si="6"/>
        <v>0.5999999999999943</v>
      </c>
      <c r="E142" s="331">
        <f t="shared" si="7"/>
        <v>0.0033130866924350874</v>
      </c>
      <c r="F142" s="264">
        <v>0.09999999999999432</v>
      </c>
      <c r="G142" s="159">
        <f t="shared" si="5"/>
        <v>0.5</v>
      </c>
    </row>
    <row r="143" spans="1:7" s="69" customFormat="1" ht="13.5">
      <c r="A143" s="193" t="s">
        <v>430</v>
      </c>
      <c r="B143" s="272">
        <f>Volume!J144</f>
        <v>469.75</v>
      </c>
      <c r="C143" s="70">
        <v>470.75</v>
      </c>
      <c r="D143" s="264">
        <f t="shared" si="6"/>
        <v>1</v>
      </c>
      <c r="E143" s="331">
        <f t="shared" si="7"/>
        <v>0.0021287919105907396</v>
      </c>
      <c r="F143" s="264">
        <v>0.9000000000000341</v>
      </c>
      <c r="G143" s="159">
        <f t="shared" si="5"/>
        <v>0.0999999999999659</v>
      </c>
    </row>
    <row r="144" spans="1:7" s="69" customFormat="1" ht="13.5">
      <c r="A144" s="193" t="s">
        <v>227</v>
      </c>
      <c r="B144" s="272">
        <f>Volume!J145</f>
        <v>382.25</v>
      </c>
      <c r="C144" s="70">
        <v>382.8</v>
      </c>
      <c r="D144" s="264">
        <f t="shared" si="6"/>
        <v>0.5500000000000114</v>
      </c>
      <c r="E144" s="331">
        <f t="shared" si="7"/>
        <v>0.001438848920863339</v>
      </c>
      <c r="F144" s="264">
        <v>1</v>
      </c>
      <c r="G144" s="159">
        <f t="shared" si="5"/>
        <v>-0.44999999999998863</v>
      </c>
    </row>
    <row r="145" spans="1:7" s="69" customFormat="1" ht="13.5">
      <c r="A145" s="193" t="s">
        <v>234</v>
      </c>
      <c r="B145" s="272">
        <f>Volume!J146</f>
        <v>493.85</v>
      </c>
      <c r="C145" s="70">
        <v>495.6</v>
      </c>
      <c r="D145" s="264">
        <f t="shared" si="6"/>
        <v>1.75</v>
      </c>
      <c r="E145" s="331">
        <f t="shared" si="7"/>
        <v>0.003543586109142452</v>
      </c>
      <c r="F145" s="264">
        <v>1.3999999999999773</v>
      </c>
      <c r="G145" s="159">
        <f t="shared" si="5"/>
        <v>0.35000000000002274</v>
      </c>
    </row>
    <row r="146" spans="1:7" s="69" customFormat="1" ht="13.5">
      <c r="A146" s="193" t="s">
        <v>98</v>
      </c>
      <c r="B146" s="272">
        <f>Volume!J147</f>
        <v>552</v>
      </c>
      <c r="C146" s="70">
        <v>552.25</v>
      </c>
      <c r="D146" s="264">
        <f t="shared" si="6"/>
        <v>0.25</v>
      </c>
      <c r="E146" s="331">
        <f t="shared" si="7"/>
        <v>0.0004528985507246377</v>
      </c>
      <c r="F146" s="264">
        <v>2.599999999999909</v>
      </c>
      <c r="G146" s="159">
        <f t="shared" si="5"/>
        <v>-2.349999999999909</v>
      </c>
    </row>
    <row r="147" spans="1:7" s="69" customFormat="1" ht="13.5">
      <c r="A147" s="193" t="s">
        <v>149</v>
      </c>
      <c r="B147" s="272">
        <f>Volume!J148</f>
        <v>969.8</v>
      </c>
      <c r="C147" s="70">
        <v>971.85</v>
      </c>
      <c r="D147" s="264">
        <f t="shared" si="6"/>
        <v>2.050000000000068</v>
      </c>
      <c r="E147" s="331">
        <f t="shared" si="7"/>
        <v>0.002113837904722694</v>
      </c>
      <c r="F147" s="264">
        <v>1.6499999999999773</v>
      </c>
      <c r="G147" s="159">
        <f t="shared" si="5"/>
        <v>0.40000000000009095</v>
      </c>
    </row>
    <row r="148" spans="1:7" s="69" customFormat="1" ht="13.5">
      <c r="A148" s="193" t="s">
        <v>203</v>
      </c>
      <c r="B148" s="272">
        <f>Volume!J149</f>
        <v>1727.2</v>
      </c>
      <c r="C148" s="70">
        <v>1731.8</v>
      </c>
      <c r="D148" s="264">
        <f t="shared" si="6"/>
        <v>4.599999999999909</v>
      </c>
      <c r="E148" s="331">
        <f t="shared" si="7"/>
        <v>0.0026632700324223653</v>
      </c>
      <c r="F148" s="264">
        <v>-2.25</v>
      </c>
      <c r="G148" s="159">
        <f aca="true" t="shared" si="8" ref="G148:G191">D148-F148</f>
        <v>6.849999999999909</v>
      </c>
    </row>
    <row r="149" spans="1:7" s="69" customFormat="1" ht="13.5">
      <c r="A149" s="193" t="s">
        <v>298</v>
      </c>
      <c r="B149" s="272">
        <f>Volume!J150</f>
        <v>599.05</v>
      </c>
      <c r="C149" s="70">
        <v>602.05</v>
      </c>
      <c r="D149" s="264">
        <f t="shared" si="6"/>
        <v>3</v>
      </c>
      <c r="E149" s="331">
        <f t="shared" si="7"/>
        <v>0.005007929221267007</v>
      </c>
      <c r="F149" s="264">
        <v>2.5499999999999545</v>
      </c>
      <c r="G149" s="159">
        <f t="shared" si="8"/>
        <v>0.4500000000000455</v>
      </c>
    </row>
    <row r="150" spans="1:7" s="69" customFormat="1" ht="13.5">
      <c r="A150" s="193" t="s">
        <v>431</v>
      </c>
      <c r="B150" s="272">
        <f>Volume!J151</f>
        <v>33.05</v>
      </c>
      <c r="C150" s="70">
        <v>33.15</v>
      </c>
      <c r="D150" s="264">
        <f t="shared" si="6"/>
        <v>0.10000000000000142</v>
      </c>
      <c r="E150" s="331">
        <f t="shared" si="7"/>
        <v>0.0030257186081694837</v>
      </c>
      <c r="F150" s="264">
        <v>0.15000000000000568</v>
      </c>
      <c r="G150" s="159">
        <f t="shared" si="8"/>
        <v>-0.05000000000000426</v>
      </c>
    </row>
    <row r="151" spans="1:7" s="69" customFormat="1" ht="13.5">
      <c r="A151" s="193" t="s">
        <v>432</v>
      </c>
      <c r="B151" s="272">
        <f>Volume!J152</f>
        <v>443.45</v>
      </c>
      <c r="C151" s="70">
        <v>444.95</v>
      </c>
      <c r="D151" s="264">
        <f t="shared" si="6"/>
        <v>1.5</v>
      </c>
      <c r="E151" s="331">
        <f t="shared" si="7"/>
        <v>0.0033825684970120646</v>
      </c>
      <c r="F151" s="264">
        <v>1.650000000000034</v>
      </c>
      <c r="G151" s="159">
        <f t="shared" si="8"/>
        <v>-0.1500000000000341</v>
      </c>
    </row>
    <row r="152" spans="1:7" s="69" customFormat="1" ht="13.5">
      <c r="A152" s="193" t="s">
        <v>216</v>
      </c>
      <c r="B152" s="272">
        <f>Volume!J153</f>
        <v>94.45</v>
      </c>
      <c r="C152" s="70">
        <v>94.55</v>
      </c>
      <c r="D152" s="264">
        <f t="shared" si="6"/>
        <v>0.09999999999999432</v>
      </c>
      <c r="E152" s="331">
        <f t="shared" si="7"/>
        <v>0.001058761249338214</v>
      </c>
      <c r="F152" s="264">
        <v>0.19999999999998863</v>
      </c>
      <c r="G152" s="159">
        <f t="shared" si="8"/>
        <v>-0.09999999999999432</v>
      </c>
    </row>
    <row r="153" spans="1:7" s="69" customFormat="1" ht="13.5">
      <c r="A153" s="193" t="s">
        <v>235</v>
      </c>
      <c r="B153" s="272">
        <f>Volume!J154</f>
        <v>146.9</v>
      </c>
      <c r="C153" s="70">
        <v>145.8</v>
      </c>
      <c r="D153" s="264">
        <f t="shared" si="6"/>
        <v>-1.0999999999999943</v>
      </c>
      <c r="E153" s="331">
        <f t="shared" si="7"/>
        <v>-0.007488087134104794</v>
      </c>
      <c r="F153" s="264">
        <v>-0.799999999999983</v>
      </c>
      <c r="G153" s="159">
        <f t="shared" si="8"/>
        <v>-0.30000000000001137</v>
      </c>
    </row>
    <row r="154" spans="1:7" s="69" customFormat="1" ht="13.5">
      <c r="A154" s="193" t="s">
        <v>204</v>
      </c>
      <c r="B154" s="272">
        <f>Volume!J155</f>
        <v>457.1</v>
      </c>
      <c r="C154" s="70">
        <v>455.9</v>
      </c>
      <c r="D154" s="264">
        <f t="shared" si="6"/>
        <v>-1.2000000000000455</v>
      </c>
      <c r="E154" s="331">
        <f t="shared" si="7"/>
        <v>-0.0026252461168235516</v>
      </c>
      <c r="F154" s="264">
        <v>0.8000000000000114</v>
      </c>
      <c r="G154" s="159">
        <f t="shared" si="8"/>
        <v>-2.000000000000057</v>
      </c>
    </row>
    <row r="155" spans="1:7" s="69" customFormat="1" ht="13.5">
      <c r="A155" s="193" t="s">
        <v>205</v>
      </c>
      <c r="B155" s="272">
        <f>Volume!J156</f>
        <v>1286.05</v>
      </c>
      <c r="C155" s="70">
        <v>1290.55</v>
      </c>
      <c r="D155" s="264">
        <f t="shared" si="6"/>
        <v>4.5</v>
      </c>
      <c r="E155" s="331">
        <f t="shared" si="7"/>
        <v>0.0034990863496753627</v>
      </c>
      <c r="F155" s="264">
        <v>5.2000000000000455</v>
      </c>
      <c r="G155" s="159">
        <f t="shared" si="8"/>
        <v>-0.7000000000000455</v>
      </c>
    </row>
    <row r="156" spans="1:7" s="69" customFormat="1" ht="13.5">
      <c r="A156" s="193" t="s">
        <v>37</v>
      </c>
      <c r="B156" s="272">
        <f>Volume!J157</f>
        <v>203.4</v>
      </c>
      <c r="C156" s="70">
        <v>204.7</v>
      </c>
      <c r="D156" s="264">
        <f t="shared" si="6"/>
        <v>1.299999999999983</v>
      </c>
      <c r="E156" s="331">
        <f t="shared" si="7"/>
        <v>0.0063913470993116174</v>
      </c>
      <c r="F156" s="264">
        <v>1.6500000000000057</v>
      </c>
      <c r="G156" s="159">
        <f t="shared" si="8"/>
        <v>-0.35000000000002274</v>
      </c>
    </row>
    <row r="157" spans="1:12" s="69" customFormat="1" ht="13.5">
      <c r="A157" s="193" t="s">
        <v>299</v>
      </c>
      <c r="B157" s="272">
        <f>Volume!J158</f>
        <v>1687.1</v>
      </c>
      <c r="C157" s="70">
        <v>1686.5</v>
      </c>
      <c r="D157" s="264">
        <f t="shared" si="6"/>
        <v>-0.599999999999909</v>
      </c>
      <c r="E157" s="331">
        <f t="shared" si="7"/>
        <v>-0.00035563985537307157</v>
      </c>
      <c r="F157" s="264">
        <v>0.849999999999909</v>
      </c>
      <c r="G157" s="159">
        <f t="shared" si="8"/>
        <v>-1.449999999999818</v>
      </c>
      <c r="L157" s="267"/>
    </row>
    <row r="158" spans="1:12" s="69" customFormat="1" ht="13.5">
      <c r="A158" s="193" t="s">
        <v>433</v>
      </c>
      <c r="B158" s="272">
        <f>Volume!J159</f>
        <v>1096.25</v>
      </c>
      <c r="C158" s="70">
        <v>1104</v>
      </c>
      <c r="D158" s="264">
        <f t="shared" si="6"/>
        <v>7.75</v>
      </c>
      <c r="E158" s="331">
        <f t="shared" si="7"/>
        <v>0.007069555302166477</v>
      </c>
      <c r="F158" s="264">
        <v>9.549999999999955</v>
      </c>
      <c r="G158" s="159">
        <f t="shared" si="8"/>
        <v>-1.7999999999999545</v>
      </c>
      <c r="L158" s="267"/>
    </row>
    <row r="159" spans="1:12" s="69" customFormat="1" ht="13.5">
      <c r="A159" s="193" t="s">
        <v>228</v>
      </c>
      <c r="B159" s="272">
        <f>Volume!J160</f>
        <v>1259.1</v>
      </c>
      <c r="C159" s="70">
        <v>1261.65</v>
      </c>
      <c r="D159" s="264">
        <f t="shared" si="6"/>
        <v>2.550000000000182</v>
      </c>
      <c r="E159" s="331">
        <f t="shared" si="7"/>
        <v>0.0020252561353349074</v>
      </c>
      <c r="F159" s="264">
        <v>-0.14999999999986358</v>
      </c>
      <c r="G159" s="159">
        <f t="shared" si="8"/>
        <v>2.7000000000000455</v>
      </c>
      <c r="L159" s="267"/>
    </row>
    <row r="160" spans="1:12" s="69" customFormat="1" ht="13.5">
      <c r="A160" s="193" t="s">
        <v>434</v>
      </c>
      <c r="B160" s="272">
        <f>Volume!J161</f>
        <v>77.55</v>
      </c>
      <c r="C160" s="70">
        <v>78.05</v>
      </c>
      <c r="D160" s="264">
        <f t="shared" si="6"/>
        <v>0.5</v>
      </c>
      <c r="E160" s="331">
        <f t="shared" si="7"/>
        <v>0.006447453255963895</v>
      </c>
      <c r="F160" s="264">
        <v>0.14999999999999147</v>
      </c>
      <c r="G160" s="159">
        <f t="shared" si="8"/>
        <v>0.3500000000000085</v>
      </c>
      <c r="L160" s="267"/>
    </row>
    <row r="161" spans="1:12" s="69" customFormat="1" ht="13.5">
      <c r="A161" s="193" t="s">
        <v>276</v>
      </c>
      <c r="B161" s="272">
        <f>Volume!J162</f>
        <v>911.95</v>
      </c>
      <c r="C161" s="70">
        <v>917.4</v>
      </c>
      <c r="D161" s="264">
        <f t="shared" si="6"/>
        <v>5.449999999999932</v>
      </c>
      <c r="E161" s="331">
        <f t="shared" si="7"/>
        <v>0.005976204835791361</v>
      </c>
      <c r="F161" s="264">
        <v>0.05000000000006821</v>
      </c>
      <c r="G161" s="159">
        <f t="shared" si="8"/>
        <v>5.399999999999864</v>
      </c>
      <c r="L161" s="267"/>
    </row>
    <row r="162" spans="1:12" s="69" customFormat="1" ht="13.5">
      <c r="A162" s="193" t="s">
        <v>180</v>
      </c>
      <c r="B162" s="272">
        <f>Volume!J163</f>
        <v>161.35</v>
      </c>
      <c r="C162" s="70">
        <v>161.9</v>
      </c>
      <c r="D162" s="264">
        <f t="shared" si="6"/>
        <v>0.5500000000000114</v>
      </c>
      <c r="E162" s="331">
        <f t="shared" si="7"/>
        <v>0.0034087387666564078</v>
      </c>
      <c r="F162" s="264">
        <v>0.19999999999998863</v>
      </c>
      <c r="G162" s="159">
        <f t="shared" si="8"/>
        <v>0.35000000000002274</v>
      </c>
      <c r="L162" s="267"/>
    </row>
    <row r="163" spans="1:12" s="69" customFormat="1" ht="13.5">
      <c r="A163" s="193" t="s">
        <v>181</v>
      </c>
      <c r="B163" s="272">
        <f>Volume!J164</f>
        <v>312.4</v>
      </c>
      <c r="C163" s="70">
        <v>314.15</v>
      </c>
      <c r="D163" s="264">
        <f t="shared" si="6"/>
        <v>1.75</v>
      </c>
      <c r="E163" s="331">
        <f t="shared" si="7"/>
        <v>0.00560179257362356</v>
      </c>
      <c r="F163" s="264">
        <v>0.8000000000000114</v>
      </c>
      <c r="G163" s="159">
        <f t="shared" si="8"/>
        <v>0.9499999999999886</v>
      </c>
      <c r="L163" s="267"/>
    </row>
    <row r="164" spans="1:12" s="69" customFormat="1" ht="13.5">
      <c r="A164" s="193" t="s">
        <v>150</v>
      </c>
      <c r="B164" s="272">
        <f>Volume!J165</f>
        <v>534.2</v>
      </c>
      <c r="C164" s="70">
        <v>535.1</v>
      </c>
      <c r="D164" s="264">
        <f t="shared" si="6"/>
        <v>0.8999999999999773</v>
      </c>
      <c r="E164" s="331">
        <f t="shared" si="7"/>
        <v>0.0016847622613253036</v>
      </c>
      <c r="F164" s="264">
        <v>2</v>
      </c>
      <c r="G164" s="159">
        <f t="shared" si="8"/>
        <v>-1.1000000000000227</v>
      </c>
      <c r="L164" s="267"/>
    </row>
    <row r="165" spans="1:12" s="69" customFormat="1" ht="13.5">
      <c r="A165" s="193" t="s">
        <v>435</v>
      </c>
      <c r="B165" s="272">
        <f>Volume!J166</f>
        <v>159.75</v>
      </c>
      <c r="C165" s="70">
        <v>161.35</v>
      </c>
      <c r="D165" s="264">
        <f t="shared" si="6"/>
        <v>1.5999999999999943</v>
      </c>
      <c r="E165" s="331">
        <f t="shared" si="7"/>
        <v>0.010015649452269135</v>
      </c>
      <c r="F165" s="264">
        <v>1.3500000000000227</v>
      </c>
      <c r="G165" s="159">
        <f t="shared" si="8"/>
        <v>0.24999999999997158</v>
      </c>
      <c r="L165" s="267"/>
    </row>
    <row r="166" spans="1:12" s="69" customFormat="1" ht="13.5">
      <c r="A166" s="193" t="s">
        <v>436</v>
      </c>
      <c r="B166" s="272">
        <f>Volume!J167</f>
        <v>210.35</v>
      </c>
      <c r="C166" s="70">
        <v>211.45</v>
      </c>
      <c r="D166" s="264">
        <f t="shared" si="6"/>
        <v>1.0999999999999943</v>
      </c>
      <c r="E166" s="331">
        <f t="shared" si="7"/>
        <v>0.005229379605419512</v>
      </c>
      <c r="F166" s="264">
        <v>0.8000000000000114</v>
      </c>
      <c r="G166" s="159">
        <f t="shared" si="8"/>
        <v>0.29999999999998295</v>
      </c>
      <c r="L166" s="267"/>
    </row>
    <row r="167" spans="1:12" s="69" customFormat="1" ht="13.5">
      <c r="A167" s="193" t="s">
        <v>151</v>
      </c>
      <c r="B167" s="272">
        <f>Volume!J168</f>
        <v>1066.25</v>
      </c>
      <c r="C167" s="70">
        <v>1066.1</v>
      </c>
      <c r="D167" s="264">
        <f t="shared" si="6"/>
        <v>-0.15000000000009095</v>
      </c>
      <c r="E167" s="331">
        <f t="shared" si="7"/>
        <v>-0.0001406799531067676</v>
      </c>
      <c r="F167" s="264">
        <v>-11.099999999999909</v>
      </c>
      <c r="G167" s="159">
        <f t="shared" si="8"/>
        <v>10.949999999999818</v>
      </c>
      <c r="L167" s="267"/>
    </row>
    <row r="168" spans="1:12" s="69" customFormat="1" ht="13.5">
      <c r="A168" s="193" t="s">
        <v>214</v>
      </c>
      <c r="B168" s="272">
        <f>Volume!J169</f>
        <v>1412.3</v>
      </c>
      <c r="C168" s="70">
        <v>1411.4</v>
      </c>
      <c r="D168" s="264">
        <f t="shared" si="6"/>
        <v>-0.8999999999998636</v>
      </c>
      <c r="E168" s="331">
        <f t="shared" si="7"/>
        <v>-0.0006372583728668581</v>
      </c>
      <c r="F168" s="264">
        <v>5.25</v>
      </c>
      <c r="G168" s="159">
        <f t="shared" si="8"/>
        <v>-6.149999999999864</v>
      </c>
      <c r="L168" s="267"/>
    </row>
    <row r="169" spans="1:12" s="69" customFormat="1" ht="13.5">
      <c r="A169" s="193" t="s">
        <v>229</v>
      </c>
      <c r="B169" s="272">
        <f>Volume!J170</f>
        <v>1154.05</v>
      </c>
      <c r="C169" s="70">
        <v>1156.7</v>
      </c>
      <c r="D169" s="264">
        <f t="shared" si="6"/>
        <v>2.650000000000091</v>
      </c>
      <c r="E169" s="331">
        <f t="shared" si="7"/>
        <v>0.0022962609938911582</v>
      </c>
      <c r="F169" s="264">
        <v>-1.9500000000000455</v>
      </c>
      <c r="G169" s="159">
        <f t="shared" si="8"/>
        <v>4.600000000000136</v>
      </c>
      <c r="L169" s="267"/>
    </row>
    <row r="170" spans="1:12" s="69" customFormat="1" ht="13.5">
      <c r="A170" s="193" t="s">
        <v>91</v>
      </c>
      <c r="B170" s="272">
        <f>Volume!J171</f>
        <v>78.55</v>
      </c>
      <c r="C170" s="70">
        <v>78.9</v>
      </c>
      <c r="D170" s="264">
        <f t="shared" si="6"/>
        <v>0.3500000000000085</v>
      </c>
      <c r="E170" s="331">
        <f t="shared" si="7"/>
        <v>0.0044557606619988355</v>
      </c>
      <c r="F170" s="264">
        <v>0.19999999999998863</v>
      </c>
      <c r="G170" s="159">
        <f t="shared" si="8"/>
        <v>0.1500000000000199</v>
      </c>
      <c r="L170" s="267"/>
    </row>
    <row r="171" spans="1:12" s="69" customFormat="1" ht="13.5">
      <c r="A171" s="193" t="s">
        <v>152</v>
      </c>
      <c r="B171" s="272">
        <f>Volume!J172</f>
        <v>255.75</v>
      </c>
      <c r="C171" s="70">
        <v>253.95</v>
      </c>
      <c r="D171" s="264">
        <f t="shared" si="6"/>
        <v>-1.8000000000000114</v>
      </c>
      <c r="E171" s="331">
        <f t="shared" si="7"/>
        <v>-0.0070381231671554694</v>
      </c>
      <c r="F171" s="264">
        <v>-1.6499999999999773</v>
      </c>
      <c r="G171" s="159">
        <f t="shared" si="8"/>
        <v>-0.1500000000000341</v>
      </c>
      <c r="L171" s="267"/>
    </row>
    <row r="172" spans="1:12" s="69" customFormat="1" ht="13.5">
      <c r="A172" s="193" t="s">
        <v>208</v>
      </c>
      <c r="B172" s="272">
        <f>Volume!J173</f>
        <v>712.7</v>
      </c>
      <c r="C172" s="70">
        <v>713.6</v>
      </c>
      <c r="D172" s="264">
        <f t="shared" si="6"/>
        <v>0.8999999999999773</v>
      </c>
      <c r="E172" s="331">
        <f t="shared" si="7"/>
        <v>0.0012628034236003608</v>
      </c>
      <c r="F172" s="264">
        <v>3.6499999999999773</v>
      </c>
      <c r="G172" s="159">
        <f t="shared" si="8"/>
        <v>-2.75</v>
      </c>
      <c r="L172" s="267"/>
    </row>
    <row r="173" spans="1:12" s="69" customFormat="1" ht="13.5">
      <c r="A173" s="193" t="s">
        <v>230</v>
      </c>
      <c r="B173" s="272">
        <f>Volume!J174</f>
        <v>602.5</v>
      </c>
      <c r="C173" s="70">
        <v>599.35</v>
      </c>
      <c r="D173" s="264">
        <f t="shared" si="6"/>
        <v>-3.1499999999999773</v>
      </c>
      <c r="E173" s="331">
        <f t="shared" si="7"/>
        <v>-0.005228215767634817</v>
      </c>
      <c r="F173" s="264">
        <v>-3.6000000000000227</v>
      </c>
      <c r="G173" s="159">
        <f t="shared" si="8"/>
        <v>0.4500000000000455</v>
      </c>
      <c r="L173" s="267"/>
    </row>
    <row r="174" spans="1:12" s="69" customFormat="1" ht="13.5">
      <c r="A174" s="193" t="s">
        <v>185</v>
      </c>
      <c r="B174" s="272">
        <f>Volume!J175</f>
        <v>631.7</v>
      </c>
      <c r="C174" s="70">
        <v>634.35</v>
      </c>
      <c r="D174" s="264">
        <f t="shared" si="6"/>
        <v>2.6499999999999773</v>
      </c>
      <c r="E174" s="331">
        <f t="shared" si="7"/>
        <v>0.00419502928605347</v>
      </c>
      <c r="F174" s="264">
        <v>-4.350000000000023</v>
      </c>
      <c r="G174" s="159">
        <f t="shared" si="8"/>
        <v>7</v>
      </c>
      <c r="L174" s="267"/>
    </row>
    <row r="175" spans="1:12" s="69" customFormat="1" ht="13.5">
      <c r="A175" s="193" t="s">
        <v>206</v>
      </c>
      <c r="B175" s="272">
        <f>Volume!J176</f>
        <v>882.5</v>
      </c>
      <c r="C175" s="70">
        <v>884.2</v>
      </c>
      <c r="D175" s="264">
        <f t="shared" si="6"/>
        <v>1.7000000000000455</v>
      </c>
      <c r="E175" s="331">
        <f t="shared" si="7"/>
        <v>0.0019263456090652074</v>
      </c>
      <c r="F175" s="264">
        <v>3.7999999999999545</v>
      </c>
      <c r="G175" s="159">
        <f t="shared" si="8"/>
        <v>-2.099999999999909</v>
      </c>
      <c r="L175" s="267"/>
    </row>
    <row r="176" spans="1:12" s="69" customFormat="1" ht="13.5">
      <c r="A176" s="193" t="s">
        <v>118</v>
      </c>
      <c r="B176" s="272">
        <f>Volume!J177</f>
        <v>1224.75</v>
      </c>
      <c r="C176" s="70">
        <v>1229.8</v>
      </c>
      <c r="D176" s="264">
        <f t="shared" si="6"/>
        <v>5.0499999999999545</v>
      </c>
      <c r="E176" s="331">
        <f t="shared" si="7"/>
        <v>0.004123290467442298</v>
      </c>
      <c r="F176" s="264">
        <v>5.149999999999864</v>
      </c>
      <c r="G176" s="159">
        <f t="shared" si="8"/>
        <v>-0.09999999999990905</v>
      </c>
      <c r="L176" s="267"/>
    </row>
    <row r="177" spans="1:12" s="69" customFormat="1" ht="13.5">
      <c r="A177" s="193" t="s">
        <v>231</v>
      </c>
      <c r="B177" s="272">
        <f>Volume!J178</f>
        <v>1067.55</v>
      </c>
      <c r="C177" s="70">
        <v>1074.1</v>
      </c>
      <c r="D177" s="264">
        <f t="shared" si="6"/>
        <v>6.5499999999999545</v>
      </c>
      <c r="E177" s="331">
        <f t="shared" si="7"/>
        <v>0.006135544002622785</v>
      </c>
      <c r="F177" s="264">
        <v>2.9500000000000455</v>
      </c>
      <c r="G177" s="159">
        <f t="shared" si="8"/>
        <v>3.599999999999909</v>
      </c>
      <c r="L177" s="267"/>
    </row>
    <row r="178" spans="1:12" s="69" customFormat="1" ht="13.5">
      <c r="A178" s="193" t="s">
        <v>300</v>
      </c>
      <c r="B178" s="272">
        <f>Volume!J179</f>
        <v>54.7</v>
      </c>
      <c r="C178" s="70">
        <v>54.9</v>
      </c>
      <c r="D178" s="264">
        <f t="shared" si="6"/>
        <v>0.19999999999999574</v>
      </c>
      <c r="E178" s="331">
        <f t="shared" si="7"/>
        <v>0.003656307129798825</v>
      </c>
      <c r="F178" s="264">
        <v>0.3999999999999986</v>
      </c>
      <c r="G178" s="159">
        <f t="shared" si="8"/>
        <v>-0.20000000000000284</v>
      </c>
      <c r="L178" s="267"/>
    </row>
    <row r="179" spans="1:12" s="69" customFormat="1" ht="13.5">
      <c r="A179" s="193" t="s">
        <v>301</v>
      </c>
      <c r="B179" s="272">
        <f>Volume!J180</f>
        <v>28.1</v>
      </c>
      <c r="C179" s="70">
        <v>28.15</v>
      </c>
      <c r="D179" s="264">
        <f t="shared" si="6"/>
        <v>0.04999999999999716</v>
      </c>
      <c r="E179" s="331">
        <f t="shared" si="7"/>
        <v>0.001779359430604881</v>
      </c>
      <c r="F179" s="264">
        <v>0.10000000000000142</v>
      </c>
      <c r="G179" s="159">
        <f t="shared" si="8"/>
        <v>-0.05000000000000426</v>
      </c>
      <c r="L179" s="267"/>
    </row>
    <row r="180" spans="1:12" s="69" customFormat="1" ht="13.5">
      <c r="A180" s="193" t="s">
        <v>173</v>
      </c>
      <c r="B180" s="272">
        <f>Volume!J181</f>
        <v>67.9</v>
      </c>
      <c r="C180" s="70">
        <v>68.05</v>
      </c>
      <c r="D180" s="264">
        <f t="shared" si="6"/>
        <v>0.14999999999999147</v>
      </c>
      <c r="E180" s="331">
        <f t="shared" si="7"/>
        <v>0.0022091310751103307</v>
      </c>
      <c r="F180" s="264">
        <v>0.25</v>
      </c>
      <c r="G180" s="159">
        <f t="shared" si="8"/>
        <v>-0.10000000000000853</v>
      </c>
      <c r="L180" s="267"/>
    </row>
    <row r="181" spans="1:12" s="69" customFormat="1" ht="13.5">
      <c r="A181" s="193" t="s">
        <v>302</v>
      </c>
      <c r="B181" s="272">
        <f>Volume!J182</f>
        <v>810.2</v>
      </c>
      <c r="C181" s="70">
        <v>812.25</v>
      </c>
      <c r="D181" s="264">
        <f t="shared" si="6"/>
        <v>2.0499999999999545</v>
      </c>
      <c r="E181" s="331">
        <f t="shared" si="7"/>
        <v>0.0025302394470500546</v>
      </c>
      <c r="F181" s="264">
        <v>1.1000000000000227</v>
      </c>
      <c r="G181" s="159">
        <f t="shared" si="8"/>
        <v>0.9499999999999318</v>
      </c>
      <c r="L181" s="267"/>
    </row>
    <row r="182" spans="1:12" s="69" customFormat="1" ht="13.5">
      <c r="A182" s="193" t="s">
        <v>82</v>
      </c>
      <c r="B182" s="272">
        <f>Volume!J183</f>
        <v>119.8</v>
      </c>
      <c r="C182" s="70">
        <v>120.2</v>
      </c>
      <c r="D182" s="264">
        <f t="shared" si="6"/>
        <v>0.4000000000000057</v>
      </c>
      <c r="E182" s="331">
        <f t="shared" si="7"/>
        <v>0.0033388981636060574</v>
      </c>
      <c r="F182" s="264">
        <v>0.20000000000000284</v>
      </c>
      <c r="G182" s="159">
        <f t="shared" si="8"/>
        <v>0.20000000000000284</v>
      </c>
      <c r="L182" s="267"/>
    </row>
    <row r="183" spans="1:12" s="69" customFormat="1" ht="13.5">
      <c r="A183" s="193" t="s">
        <v>437</v>
      </c>
      <c r="B183" s="272">
        <f>Volume!J184</f>
        <v>291.55</v>
      </c>
      <c r="C183" s="70">
        <v>293.5</v>
      </c>
      <c r="D183" s="264">
        <f t="shared" si="6"/>
        <v>1.9499999999999886</v>
      </c>
      <c r="E183" s="331">
        <f t="shared" si="7"/>
        <v>0.006688389641570875</v>
      </c>
      <c r="F183" s="264">
        <v>0.8000000000000114</v>
      </c>
      <c r="G183" s="159">
        <f t="shared" si="8"/>
        <v>1.1499999999999773</v>
      </c>
      <c r="L183" s="267"/>
    </row>
    <row r="184" spans="1:12" s="69" customFormat="1" ht="13.5">
      <c r="A184" s="193" t="s">
        <v>438</v>
      </c>
      <c r="B184" s="272">
        <f>Volume!J185</f>
        <v>551.85</v>
      </c>
      <c r="C184" s="70">
        <v>553</v>
      </c>
      <c r="D184" s="264">
        <f t="shared" si="6"/>
        <v>1.1499999999999773</v>
      </c>
      <c r="E184" s="331">
        <f t="shared" si="7"/>
        <v>0.002083899610401336</v>
      </c>
      <c r="F184" s="264">
        <v>1.8500000000000227</v>
      </c>
      <c r="G184" s="159">
        <f t="shared" si="8"/>
        <v>-0.7000000000000455</v>
      </c>
      <c r="L184" s="267"/>
    </row>
    <row r="185" spans="1:12" s="69" customFormat="1" ht="13.5">
      <c r="A185" s="193" t="s">
        <v>153</v>
      </c>
      <c r="B185" s="272">
        <f>Volume!J186</f>
        <v>571.9</v>
      </c>
      <c r="C185" s="70">
        <v>566.3</v>
      </c>
      <c r="D185" s="264">
        <f t="shared" si="6"/>
        <v>-5.600000000000023</v>
      </c>
      <c r="E185" s="331">
        <f t="shared" si="7"/>
        <v>-0.009791921664626724</v>
      </c>
      <c r="F185" s="264">
        <v>-0.599999999999909</v>
      </c>
      <c r="G185" s="159">
        <f t="shared" si="8"/>
        <v>-5.000000000000114</v>
      </c>
      <c r="L185" s="267"/>
    </row>
    <row r="186" spans="1:12" s="69" customFormat="1" ht="13.5">
      <c r="A186" s="193" t="s">
        <v>154</v>
      </c>
      <c r="B186" s="272">
        <f>Volume!J187</f>
        <v>47</v>
      </c>
      <c r="C186" s="70">
        <v>47.3</v>
      </c>
      <c r="D186" s="264">
        <f t="shared" si="6"/>
        <v>0.29999999999999716</v>
      </c>
      <c r="E186" s="331">
        <f t="shared" si="7"/>
        <v>0.006382978723404195</v>
      </c>
      <c r="F186" s="264">
        <v>0.10000000000000142</v>
      </c>
      <c r="G186" s="159">
        <f t="shared" si="8"/>
        <v>0.19999999999999574</v>
      </c>
      <c r="L186" s="267"/>
    </row>
    <row r="187" spans="1:12" s="69" customFormat="1" ht="13.5">
      <c r="A187" s="193" t="s">
        <v>303</v>
      </c>
      <c r="B187" s="272">
        <f>Volume!J188</f>
        <v>99.25</v>
      </c>
      <c r="C187" s="70">
        <v>99.75</v>
      </c>
      <c r="D187" s="264">
        <f t="shared" si="6"/>
        <v>0.5</v>
      </c>
      <c r="E187" s="331">
        <f t="shared" si="7"/>
        <v>0.005037783375314861</v>
      </c>
      <c r="F187" s="264">
        <v>0.5499999999999972</v>
      </c>
      <c r="G187" s="159">
        <f t="shared" si="8"/>
        <v>-0.04999999999999716</v>
      </c>
      <c r="L187" s="267"/>
    </row>
    <row r="188" spans="1:12" s="69" customFormat="1" ht="13.5">
      <c r="A188" s="193" t="s">
        <v>155</v>
      </c>
      <c r="B188" s="272">
        <f>Volume!J189</f>
        <v>473.7</v>
      </c>
      <c r="C188" s="70">
        <v>471.7</v>
      </c>
      <c r="D188" s="264">
        <f t="shared" si="6"/>
        <v>-2</v>
      </c>
      <c r="E188" s="331">
        <f t="shared" si="7"/>
        <v>-0.004222081486172684</v>
      </c>
      <c r="F188" s="264">
        <v>-1.25</v>
      </c>
      <c r="G188" s="159">
        <f t="shared" si="8"/>
        <v>-0.75</v>
      </c>
      <c r="L188" s="267"/>
    </row>
    <row r="189" spans="1:12" s="69" customFormat="1" ht="13.5">
      <c r="A189" s="193" t="s">
        <v>38</v>
      </c>
      <c r="B189" s="272">
        <f>Volume!J190</f>
        <v>532.4</v>
      </c>
      <c r="C189" s="70">
        <v>534.6</v>
      </c>
      <c r="D189" s="264">
        <f t="shared" si="6"/>
        <v>2.2000000000000455</v>
      </c>
      <c r="E189" s="331">
        <f t="shared" si="7"/>
        <v>0.004132231404958764</v>
      </c>
      <c r="F189" s="264">
        <v>1.1499999999999773</v>
      </c>
      <c r="G189" s="159">
        <f t="shared" si="8"/>
        <v>1.0500000000000682</v>
      </c>
      <c r="L189" s="267"/>
    </row>
    <row r="190" spans="1:7" ht="13.5">
      <c r="A190" s="193" t="s">
        <v>156</v>
      </c>
      <c r="B190" s="272">
        <f>Volume!J191</f>
        <v>406.05</v>
      </c>
      <c r="C190" s="70">
        <v>409.1</v>
      </c>
      <c r="D190" s="264">
        <f t="shared" si="6"/>
        <v>3.0500000000000114</v>
      </c>
      <c r="E190" s="331">
        <f t="shared" si="7"/>
        <v>0.007511390222878983</v>
      </c>
      <c r="F190" s="264">
        <v>1</v>
      </c>
      <c r="G190" s="159">
        <f t="shared" si="8"/>
        <v>2.0500000000000114</v>
      </c>
    </row>
    <row r="191" spans="1:7" ht="14.25" thickBot="1">
      <c r="A191" s="194" t="s">
        <v>395</v>
      </c>
      <c r="B191" s="272">
        <f>Volume!J192</f>
        <v>299.85</v>
      </c>
      <c r="C191" s="70">
        <v>300</v>
      </c>
      <c r="D191" s="264">
        <f t="shared" si="6"/>
        <v>0.14999999999997726</v>
      </c>
      <c r="E191" s="331">
        <f t="shared" si="7"/>
        <v>0.0005002501250624554</v>
      </c>
      <c r="F191" s="264">
        <v>0.19999999999998863</v>
      </c>
      <c r="G191" s="159">
        <f t="shared" si="8"/>
        <v>-0.05000000000001137</v>
      </c>
    </row>
    <row r="192" ht="11.25" hidden="1">
      <c r="C192" s="70">
        <v>226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T359" sqref="T359"/>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3" customFormat="1" ht="19.5" customHeight="1" thickBot="1">
      <c r="A1" s="415" t="s">
        <v>209</v>
      </c>
      <c r="B1" s="416"/>
      <c r="C1" s="416"/>
      <c r="D1" s="416"/>
      <c r="E1" s="416"/>
    </row>
    <row r="2" spans="1:5" s="69" customFormat="1" ht="14.25" thickBot="1">
      <c r="A2" s="134" t="s">
        <v>113</v>
      </c>
      <c r="B2" s="268" t="s">
        <v>213</v>
      </c>
      <c r="C2" s="33" t="s">
        <v>99</v>
      </c>
      <c r="D2" s="268" t="s">
        <v>123</v>
      </c>
      <c r="E2" s="205" t="s">
        <v>215</v>
      </c>
    </row>
    <row r="3" spans="1:5" s="69" customFormat="1" ht="13.5">
      <c r="A3" s="271" t="s">
        <v>212</v>
      </c>
      <c r="B3" s="179">
        <f>VLOOKUP(A3,Margins!$A$2:$M$192,2,FALSE)</f>
        <v>50</v>
      </c>
      <c r="C3" s="270">
        <f>VLOOKUP(A3,Basis!$A$3:$G$191,2,FALSE)</f>
        <v>4204.9</v>
      </c>
      <c r="D3" s="270">
        <f>VLOOKUP(A3,Basis!$A$3:$G$191,3,FALSE)</f>
        <v>4204</v>
      </c>
      <c r="E3" s="179">
        <f>VLOOKUP(A3,Margins!$A$2:$M$192,7,FALSE)</f>
        <v>21358.35</v>
      </c>
    </row>
    <row r="4" spans="1:5" s="69" customFormat="1" ht="13.5">
      <c r="A4" s="201" t="s">
        <v>134</v>
      </c>
      <c r="B4" s="179">
        <f>VLOOKUP(A4,Margins!$A$2:$M$192,2,FALSE)</f>
        <v>100</v>
      </c>
      <c r="C4" s="272">
        <f>VLOOKUP(A4,Basis!$A$3:$G$191,2,FALSE)</f>
        <v>4491.5</v>
      </c>
      <c r="D4" s="273">
        <f>VLOOKUP(A4,Basis!$A$3:$G$191,3,FALSE)</f>
        <v>4501.75</v>
      </c>
      <c r="E4" s="374">
        <f>VLOOKUP(A4,Margins!$A$2:$M$192,7,FALSE)</f>
        <v>69485.5</v>
      </c>
    </row>
    <row r="5" spans="1:5" s="69" customFormat="1" ht="13.5">
      <c r="A5" s="201" t="s">
        <v>0</v>
      </c>
      <c r="B5" s="179">
        <f>VLOOKUP(A5,Margins!$A$2:$M$192,2,FALSE)</f>
        <v>375</v>
      </c>
      <c r="C5" s="272">
        <f>VLOOKUP(A5,Basis!$A$3:$G$191,2,FALSE)</f>
        <v>860.9</v>
      </c>
      <c r="D5" s="273">
        <f>VLOOKUP(A5,Basis!$A$3:$G$191,3,FALSE)</f>
        <v>857.9</v>
      </c>
      <c r="E5" s="374">
        <f>VLOOKUP(A5,Margins!$A$2:$M$192,7,FALSE)</f>
        <v>51714.375</v>
      </c>
    </row>
    <row r="6" spans="1:5" s="69" customFormat="1" ht="13.5">
      <c r="A6" s="193" t="s">
        <v>193</v>
      </c>
      <c r="B6" s="179">
        <f>VLOOKUP(A6,Margins!$A$2:$M$192,2,FALSE)</f>
        <v>100</v>
      </c>
      <c r="C6" s="272">
        <f>VLOOKUP(A6,Basis!$A$3:$G$191,2,FALSE)</f>
        <v>2169.65</v>
      </c>
      <c r="D6" s="273">
        <f>VLOOKUP(A6,Basis!$A$3:$G$191,3,FALSE)</f>
        <v>2175.05</v>
      </c>
      <c r="E6" s="374">
        <f>VLOOKUP(A6,Margins!$A$2:$M$192,7,FALSE)</f>
        <v>45580.608</v>
      </c>
    </row>
    <row r="7" spans="1:5" s="14" customFormat="1" ht="13.5">
      <c r="A7" s="201" t="s">
        <v>232</v>
      </c>
      <c r="B7" s="179">
        <f>VLOOKUP(A7,Margins!$A$2:$M$192,2,FALSE)</f>
        <v>500</v>
      </c>
      <c r="C7" s="272">
        <f>VLOOKUP(A7,Basis!$A$3:$G$191,2,FALSE)</f>
        <v>837</v>
      </c>
      <c r="D7" s="273">
        <f>VLOOKUP(A7,Basis!$A$3:$G$191,3,FALSE)</f>
        <v>835.9</v>
      </c>
      <c r="E7" s="374">
        <f>VLOOKUP(A7,Margins!$A$2:$M$192,7,FALSE)</f>
        <v>66545</v>
      </c>
    </row>
    <row r="8" spans="1:5" s="69" customFormat="1" ht="13.5">
      <c r="A8" s="201" t="s">
        <v>1</v>
      </c>
      <c r="B8" s="179">
        <f>VLOOKUP(A8,Margins!$A$2:$M$192,2,FALSE)</f>
        <v>150</v>
      </c>
      <c r="C8" s="272">
        <f>VLOOKUP(A8,Basis!$A$3:$G$191,2,FALSE)</f>
        <v>2709.8</v>
      </c>
      <c r="D8" s="273">
        <f>VLOOKUP(A8,Basis!$A$3:$G$191,3,FALSE)</f>
        <v>2713.05</v>
      </c>
      <c r="E8" s="374">
        <f>VLOOKUP(A8,Margins!$A$2:$M$192,7,FALSE)</f>
        <v>63977.99999999999</v>
      </c>
    </row>
    <row r="9" spans="1:5" s="69" customFormat="1" ht="13.5">
      <c r="A9" s="201" t="s">
        <v>2</v>
      </c>
      <c r="B9" s="179">
        <f>VLOOKUP(A9,Margins!$A$2:$M$192,2,FALSE)</f>
        <v>1100</v>
      </c>
      <c r="C9" s="272">
        <f>VLOOKUP(A9,Basis!$A$3:$G$191,2,FALSE)</f>
        <v>371.05</v>
      </c>
      <c r="D9" s="273">
        <f>VLOOKUP(A9,Basis!$A$3:$G$191,3,FALSE)</f>
        <v>373.15</v>
      </c>
      <c r="E9" s="374">
        <f>VLOOKUP(A9,Margins!$A$2:$M$192,7,FALSE)</f>
        <v>72107.75</v>
      </c>
    </row>
    <row r="10" spans="1:5" s="69" customFormat="1" ht="13.5">
      <c r="A10" s="201" t="s">
        <v>3</v>
      </c>
      <c r="B10" s="179">
        <f>VLOOKUP(A10,Margins!$A$2:$M$192,2,FALSE)</f>
        <v>1250</v>
      </c>
      <c r="C10" s="272">
        <f>VLOOKUP(A10,Basis!$A$3:$G$191,2,FALSE)</f>
        <v>206.8</v>
      </c>
      <c r="D10" s="273">
        <f>VLOOKUP(A10,Basis!$A$3:$G$191,3,FALSE)</f>
        <v>207.1</v>
      </c>
      <c r="E10" s="374">
        <f>VLOOKUP(A10,Margins!$A$2:$M$192,7,FALSE)</f>
        <v>49762.5</v>
      </c>
    </row>
    <row r="11" spans="1:5" s="69" customFormat="1" ht="13.5">
      <c r="A11" s="201" t="s">
        <v>139</v>
      </c>
      <c r="B11" s="179">
        <f>VLOOKUP(A11,Margins!$A$2:$M$192,2,FALSE)</f>
        <v>2700</v>
      </c>
      <c r="C11" s="272">
        <f>VLOOKUP(A11,Basis!$A$3:$G$191,2,FALSE)</f>
        <v>97.95</v>
      </c>
      <c r="D11" s="273">
        <f>VLOOKUP(A11,Basis!$A$3:$G$191,3,FALSE)</f>
        <v>96.75</v>
      </c>
      <c r="E11" s="374">
        <f>VLOOKUP(A11,Margins!$A$2:$M$192,7,FALSE)</f>
        <v>41492.25</v>
      </c>
    </row>
    <row r="12" spans="1:5" s="69" customFormat="1" ht="13.5">
      <c r="A12" s="201" t="s">
        <v>304</v>
      </c>
      <c r="B12" s="179">
        <f>VLOOKUP(A12,Margins!$A$2:$M$192,2,FALSE)</f>
        <v>400</v>
      </c>
      <c r="C12" s="272">
        <f>VLOOKUP(A12,Basis!$A$3:$G$191,2,FALSE)</f>
        <v>649.55</v>
      </c>
      <c r="D12" s="273">
        <f>VLOOKUP(A12,Basis!$A$3:$G$191,3,FALSE)</f>
        <v>652.65</v>
      </c>
      <c r="E12" s="374">
        <f>VLOOKUP(A12,Margins!$A$2:$M$192,7,FALSE)</f>
        <v>41640.657999999996</v>
      </c>
    </row>
    <row r="13" spans="1:5" s="69" customFormat="1" ht="13.5">
      <c r="A13" s="201" t="s">
        <v>89</v>
      </c>
      <c r="B13" s="179">
        <f>VLOOKUP(A13,Margins!$A$2:$M$192,2,FALSE)</f>
        <v>750</v>
      </c>
      <c r="C13" s="272">
        <f>VLOOKUP(A13,Basis!$A$3:$G$191,2,FALSE)</f>
        <v>289.65</v>
      </c>
      <c r="D13" s="273">
        <f>VLOOKUP(A13,Basis!$A$3:$G$191,3,FALSE)</f>
        <v>287.15</v>
      </c>
      <c r="E13" s="374">
        <f>VLOOKUP(A13,Margins!$A$2:$M$192,7,FALSE)</f>
        <v>35106.0075</v>
      </c>
    </row>
    <row r="14" spans="1:5" s="69" customFormat="1" ht="13.5">
      <c r="A14" s="201" t="s">
        <v>140</v>
      </c>
      <c r="B14" s="179">
        <f>VLOOKUP(A14,Margins!$A$2:$M$192,2,FALSE)</f>
        <v>300</v>
      </c>
      <c r="C14" s="272">
        <f>VLOOKUP(A14,Basis!$A$3:$G$191,2,FALSE)</f>
        <v>1219.85</v>
      </c>
      <c r="D14" s="273">
        <f>VLOOKUP(A14,Basis!$A$3:$G$191,3,FALSE)</f>
        <v>1211.05</v>
      </c>
      <c r="E14" s="374">
        <f>VLOOKUP(A14,Margins!$A$2:$M$192,7,FALSE)</f>
        <v>57933.75</v>
      </c>
    </row>
    <row r="15" spans="1:5" s="69" customFormat="1" ht="13.5">
      <c r="A15" s="201" t="s">
        <v>24</v>
      </c>
      <c r="B15" s="179">
        <f>VLOOKUP(A15,Margins!$A$2:$M$192,2,FALSE)</f>
        <v>88</v>
      </c>
      <c r="C15" s="272">
        <f>VLOOKUP(A15,Basis!$A$3:$G$191,2,FALSE)</f>
        <v>2468.75</v>
      </c>
      <c r="D15" s="273">
        <f>VLOOKUP(A15,Basis!$A$3:$G$191,3,FALSE)</f>
        <v>2466.3</v>
      </c>
      <c r="E15" s="374">
        <f>VLOOKUP(A15,Margins!$A$2:$M$192,7,FALSE)</f>
        <v>34541.53999999999</v>
      </c>
    </row>
    <row r="16" spans="1:5" s="69" customFormat="1" ht="13.5">
      <c r="A16" s="193" t="s">
        <v>195</v>
      </c>
      <c r="B16" s="179">
        <f>VLOOKUP(A16,Margins!$A$2:$M$192,2,FALSE)</f>
        <v>2062</v>
      </c>
      <c r="C16" s="272">
        <f>VLOOKUP(A16,Basis!$A$3:$G$191,2,FALSE)</f>
        <v>115</v>
      </c>
      <c r="D16" s="273">
        <f>VLOOKUP(A16,Basis!$A$3:$G$191,3,FALSE)</f>
        <v>115.2</v>
      </c>
      <c r="E16" s="374">
        <f>VLOOKUP(A16,Margins!$A$2:$M$192,7,FALSE)</f>
        <v>37404.68</v>
      </c>
    </row>
    <row r="17" spans="1:5" s="69" customFormat="1" ht="13.5">
      <c r="A17" s="201" t="s">
        <v>197</v>
      </c>
      <c r="B17" s="179">
        <f>VLOOKUP(A17,Margins!$A$2:$M$192,2,FALSE)</f>
        <v>650</v>
      </c>
      <c r="C17" s="272">
        <f>VLOOKUP(A17,Basis!$A$3:$G$191,2,FALSE)</f>
        <v>339.9</v>
      </c>
      <c r="D17" s="273">
        <f>VLOOKUP(A17,Basis!$A$3:$G$191,3,FALSE)</f>
        <v>340.4</v>
      </c>
      <c r="E17" s="374">
        <f>VLOOKUP(A17,Margins!$A$2:$M$192,7,FALSE)</f>
        <v>36695.75</v>
      </c>
    </row>
    <row r="18" spans="1:5" s="69" customFormat="1" ht="13.5">
      <c r="A18" s="201" t="s">
        <v>4</v>
      </c>
      <c r="B18" s="179">
        <f>VLOOKUP(A18,Margins!$A$2:$M$192,2,FALSE)</f>
        <v>150</v>
      </c>
      <c r="C18" s="272">
        <f>VLOOKUP(A18,Basis!$A$3:$G$191,2,FALSE)</f>
        <v>1757.35</v>
      </c>
      <c r="D18" s="273">
        <f>VLOOKUP(A18,Basis!$A$3:$G$191,3,FALSE)</f>
        <v>1752.8</v>
      </c>
      <c r="E18" s="374">
        <f>VLOOKUP(A18,Margins!$A$2:$M$192,7,FALSE)</f>
        <v>43745.625</v>
      </c>
    </row>
    <row r="19" spans="1:5" s="69" customFormat="1" ht="13.5">
      <c r="A19" s="201" t="s">
        <v>79</v>
      </c>
      <c r="B19" s="179">
        <f>VLOOKUP(A19,Margins!$A$2:$M$192,2,FALSE)</f>
        <v>200</v>
      </c>
      <c r="C19" s="272">
        <f>VLOOKUP(A19,Basis!$A$3:$G$191,2,FALSE)</f>
        <v>1091.15</v>
      </c>
      <c r="D19" s="273">
        <f>VLOOKUP(A19,Basis!$A$3:$G$191,3,FALSE)</f>
        <v>1091.35</v>
      </c>
      <c r="E19" s="374">
        <f>VLOOKUP(A19,Margins!$A$2:$M$192,7,FALSE)</f>
        <v>34837.5</v>
      </c>
    </row>
    <row r="20" spans="1:5" s="69" customFormat="1" ht="13.5">
      <c r="A20" s="201" t="s">
        <v>196</v>
      </c>
      <c r="B20" s="179">
        <f>VLOOKUP(A20,Margins!$A$2:$M$192,2,FALSE)</f>
        <v>400</v>
      </c>
      <c r="C20" s="272">
        <f>VLOOKUP(A20,Basis!$A$3:$G$191,2,FALSE)</f>
        <v>674.85</v>
      </c>
      <c r="D20" s="273">
        <f>VLOOKUP(A20,Basis!$A$3:$G$191,3,FALSE)</f>
        <v>677.55</v>
      </c>
      <c r="E20" s="374">
        <f>VLOOKUP(A20,Margins!$A$2:$M$192,7,FALSE)</f>
        <v>43145</v>
      </c>
    </row>
    <row r="21" spans="1:5" s="69" customFormat="1" ht="13.5">
      <c r="A21" s="201" t="s">
        <v>5</v>
      </c>
      <c r="B21" s="179">
        <f>VLOOKUP(A21,Margins!$A$2:$M$192,2,FALSE)</f>
        <v>1595</v>
      </c>
      <c r="C21" s="272">
        <f>VLOOKUP(A21,Basis!$A$3:$G$191,2,FALSE)</f>
        <v>143.7</v>
      </c>
      <c r="D21" s="273">
        <f>VLOOKUP(A21,Basis!$A$3:$G$191,3,FALSE)</f>
        <v>144.2</v>
      </c>
      <c r="E21" s="374">
        <f>VLOOKUP(A21,Margins!$A$2:$M$192,7,FALSE)</f>
        <v>36358.025</v>
      </c>
    </row>
    <row r="22" spans="1:5" s="69" customFormat="1" ht="13.5">
      <c r="A22" s="201" t="s">
        <v>198</v>
      </c>
      <c r="B22" s="179">
        <f>VLOOKUP(A22,Margins!$A$2:$M$192,2,FALSE)</f>
        <v>1000</v>
      </c>
      <c r="C22" s="272">
        <f>VLOOKUP(A22,Basis!$A$3:$G$191,2,FALSE)</f>
        <v>201.2</v>
      </c>
      <c r="D22" s="273">
        <f>VLOOKUP(A22,Basis!$A$3:$G$191,3,FALSE)</f>
        <v>199.6</v>
      </c>
      <c r="E22" s="374">
        <f>VLOOKUP(A22,Margins!$A$2:$M$192,7,FALSE)</f>
        <v>31410</v>
      </c>
    </row>
    <row r="23" spans="1:5" s="69" customFormat="1" ht="13.5">
      <c r="A23" s="201" t="s">
        <v>199</v>
      </c>
      <c r="B23" s="179">
        <f>VLOOKUP(A23,Margins!$A$2:$M$192,2,FALSE)</f>
        <v>1300</v>
      </c>
      <c r="C23" s="272">
        <f>VLOOKUP(A23,Basis!$A$3:$G$191,2,FALSE)</f>
        <v>287.45</v>
      </c>
      <c r="D23" s="273">
        <f>VLOOKUP(A23,Basis!$A$3:$G$191,3,FALSE)</f>
        <v>288.55</v>
      </c>
      <c r="E23" s="374">
        <f>VLOOKUP(A23,Margins!$A$2:$M$192,7,FALSE)</f>
        <v>62143.25</v>
      </c>
    </row>
    <row r="24" spans="1:5" s="69" customFormat="1" ht="13.5">
      <c r="A24" s="201" t="s">
        <v>305</v>
      </c>
      <c r="B24" s="179">
        <f>VLOOKUP(A24,Margins!$A$2:$M$192,2,FALSE)</f>
        <v>350</v>
      </c>
      <c r="C24" s="272">
        <f>VLOOKUP(A24,Basis!$A$3:$G$191,2,FALSE)</f>
        <v>911.3</v>
      </c>
      <c r="D24" s="273">
        <f>VLOOKUP(A24,Basis!$A$3:$G$191,3,FALSE)</f>
        <v>914.4</v>
      </c>
      <c r="E24" s="374">
        <f>VLOOKUP(A24,Margins!$A$2:$M$192,7,FALSE)</f>
        <v>51539.25</v>
      </c>
    </row>
    <row r="25" spans="1:5" s="69" customFormat="1" ht="13.5">
      <c r="A25" s="193" t="s">
        <v>201</v>
      </c>
      <c r="B25" s="179">
        <f>VLOOKUP(A25,Margins!$A$2:$M$192,2,FALSE)</f>
        <v>100</v>
      </c>
      <c r="C25" s="272">
        <f>VLOOKUP(A25,Basis!$A$3:$G$191,2,FALSE)</f>
        <v>1937</v>
      </c>
      <c r="D25" s="273">
        <f>VLOOKUP(A25,Basis!$A$3:$G$191,3,FALSE)</f>
        <v>1943.9</v>
      </c>
      <c r="E25" s="374">
        <f>VLOOKUP(A25,Margins!$A$2:$M$192,7,FALSE)</f>
        <v>30399</v>
      </c>
    </row>
    <row r="26" spans="1:5" s="69" customFormat="1" ht="13.5">
      <c r="A26" s="201" t="s">
        <v>35</v>
      </c>
      <c r="B26" s="179">
        <f>VLOOKUP(A26,Margins!$A$2:$M$192,2,FALSE)</f>
        <v>1100</v>
      </c>
      <c r="C26" s="272">
        <f>VLOOKUP(A26,Basis!$A$3:$G$191,2,FALSE)</f>
        <v>342.7</v>
      </c>
      <c r="D26" s="273">
        <f>VLOOKUP(A26,Basis!$A$3:$G$191,3,FALSE)</f>
        <v>343.35</v>
      </c>
      <c r="E26" s="374">
        <f>VLOOKUP(A26,Margins!$A$2:$M$192,7,FALSE)</f>
        <v>59944.5</v>
      </c>
    </row>
    <row r="27" spans="1:5" s="69" customFormat="1" ht="13.5">
      <c r="A27" s="201" t="s">
        <v>6</v>
      </c>
      <c r="B27" s="179">
        <f>VLOOKUP(A27,Margins!$A$2:$M$192,2,FALSE)</f>
        <v>2250</v>
      </c>
      <c r="C27" s="272">
        <f>VLOOKUP(A27,Basis!$A$3:$G$191,2,FALSE)</f>
        <v>166.1</v>
      </c>
      <c r="D27" s="273">
        <f>VLOOKUP(A27,Basis!$A$3:$G$191,3,FALSE)</f>
        <v>166.2</v>
      </c>
      <c r="E27" s="374">
        <f>VLOOKUP(A27,Margins!$A$2:$M$192,7,FALSE)</f>
        <v>58781.25</v>
      </c>
    </row>
    <row r="28" spans="1:5" s="69" customFormat="1" ht="13.5">
      <c r="A28" s="201" t="s">
        <v>210</v>
      </c>
      <c r="B28" s="179">
        <f>VLOOKUP(A28,Margins!$A$2:$M$192,2,FALSE)</f>
        <v>200</v>
      </c>
      <c r="C28" s="272">
        <f>VLOOKUP(A28,Basis!$A$3:$G$191,2,FALSE)</f>
        <v>1703.95</v>
      </c>
      <c r="D28" s="273">
        <f>VLOOKUP(A28,Basis!$A$3:$G$191,3,FALSE)</f>
        <v>1706.9</v>
      </c>
      <c r="E28" s="374">
        <f>VLOOKUP(A28,Margins!$A$2:$M$192,7,FALSE)</f>
        <v>54017.5</v>
      </c>
    </row>
    <row r="29" spans="1:5" s="69" customFormat="1" ht="13.5">
      <c r="A29" s="201" t="s">
        <v>7</v>
      </c>
      <c r="B29" s="179">
        <f>VLOOKUP(A29,Margins!$A$2:$M$192,2,FALSE)</f>
        <v>312</v>
      </c>
      <c r="C29" s="272">
        <f>VLOOKUP(A29,Basis!$A$3:$G$191,2,FALSE)</f>
        <v>734.85</v>
      </c>
      <c r="D29" s="273">
        <f>VLOOKUP(A29,Basis!$A$3:$G$191,3,FALSE)</f>
        <v>735.9</v>
      </c>
      <c r="E29" s="374">
        <f>VLOOKUP(A29,Margins!$A$2:$M$192,7,FALSE)</f>
        <v>36096.060000000005</v>
      </c>
    </row>
    <row r="30" spans="1:5" s="69" customFormat="1" ht="13.5">
      <c r="A30" s="201" t="s">
        <v>44</v>
      </c>
      <c r="B30" s="179">
        <f>VLOOKUP(A30,Margins!$A$2:$M$192,2,FALSE)</f>
        <v>400</v>
      </c>
      <c r="C30" s="272">
        <f>VLOOKUP(A30,Basis!$A$3:$G$191,2,FALSE)</f>
        <v>810.4</v>
      </c>
      <c r="D30" s="273">
        <f>VLOOKUP(A30,Basis!$A$3:$G$191,3,FALSE)</f>
        <v>809.45</v>
      </c>
      <c r="E30" s="374">
        <f>VLOOKUP(A30,Margins!$A$2:$M$192,7,FALSE)</f>
        <v>51212</v>
      </c>
    </row>
    <row r="31" spans="1:5" s="69" customFormat="1" ht="13.5">
      <c r="A31" s="201" t="s">
        <v>8</v>
      </c>
      <c r="B31" s="179">
        <f>VLOOKUP(A31,Margins!$A$2:$M$192,2,FALSE)</f>
        <v>1600</v>
      </c>
      <c r="C31" s="272">
        <f>VLOOKUP(A31,Basis!$A$3:$G$191,2,FALSE)</f>
        <v>154.8</v>
      </c>
      <c r="D31" s="273">
        <f>VLOOKUP(A31,Basis!$A$3:$G$191,3,FALSE)</f>
        <v>155.35</v>
      </c>
      <c r="E31" s="374">
        <f>VLOOKUP(A31,Margins!$A$2:$M$192,7,FALSE)</f>
        <v>39136</v>
      </c>
    </row>
    <row r="32" spans="1:5" s="69" customFormat="1" ht="13.5">
      <c r="A32" s="193" t="s">
        <v>202</v>
      </c>
      <c r="B32" s="179">
        <f>VLOOKUP(A32,Margins!$A$2:$M$192,2,FALSE)</f>
        <v>1150</v>
      </c>
      <c r="C32" s="272">
        <f>VLOOKUP(A32,Basis!$A$3:$G$191,2,FALSE)</f>
        <v>247.05</v>
      </c>
      <c r="D32" s="273">
        <f>VLOOKUP(A32,Basis!$A$3:$G$191,3,FALSE)</f>
        <v>243.65</v>
      </c>
      <c r="E32" s="374">
        <f>VLOOKUP(A32,Margins!$A$2:$M$192,7,FALSE)</f>
        <v>44312.375</v>
      </c>
    </row>
    <row r="33" spans="1:5" s="69" customFormat="1" ht="13.5">
      <c r="A33" s="201" t="s">
        <v>36</v>
      </c>
      <c r="B33" s="179">
        <f>VLOOKUP(A33,Margins!$A$2:$M$192,2,FALSE)</f>
        <v>225</v>
      </c>
      <c r="C33" s="272">
        <f>VLOOKUP(A33,Basis!$A$3:$G$191,2,FALSE)</f>
        <v>900.15</v>
      </c>
      <c r="D33" s="273">
        <f>VLOOKUP(A33,Basis!$A$3:$G$191,3,FALSE)</f>
        <v>897.25</v>
      </c>
      <c r="E33" s="374">
        <f>VLOOKUP(A33,Margins!$A$2:$M$192,7,FALSE)</f>
        <v>31924.6875</v>
      </c>
    </row>
    <row r="34" spans="1:5" s="69" customFormat="1" ht="13.5">
      <c r="A34" s="201" t="s">
        <v>81</v>
      </c>
      <c r="B34" s="179">
        <f>VLOOKUP(A34,Margins!$A$2:$M$192,2,FALSE)</f>
        <v>600</v>
      </c>
      <c r="C34" s="272">
        <f>VLOOKUP(A34,Basis!$A$3:$G$191,2,FALSE)</f>
        <v>535.95</v>
      </c>
      <c r="D34" s="273">
        <f>VLOOKUP(A34,Basis!$A$3:$G$191,3,FALSE)</f>
        <v>538.3</v>
      </c>
      <c r="E34" s="374">
        <f>VLOOKUP(A34,Margins!$A$2:$M$192,7,FALSE)</f>
        <v>55816.5</v>
      </c>
    </row>
    <row r="35" spans="1:5" s="69" customFormat="1" ht="13.5">
      <c r="A35" s="201" t="s">
        <v>23</v>
      </c>
      <c r="B35" s="179">
        <f>VLOOKUP(A35,Margins!$A$2:$M$192,2,FALSE)</f>
        <v>800</v>
      </c>
      <c r="C35" s="272">
        <f>VLOOKUP(A35,Basis!$A$3:$G$191,2,FALSE)</f>
        <v>382.25</v>
      </c>
      <c r="D35" s="273">
        <f>VLOOKUP(A35,Basis!$A$3:$G$191,3,FALSE)</f>
        <v>382.8</v>
      </c>
      <c r="E35" s="374">
        <f>VLOOKUP(A35,Margins!$A$2:$M$192,7,FALSE)</f>
        <v>48802</v>
      </c>
    </row>
    <row r="36" spans="1:5" s="69" customFormat="1" ht="13.5">
      <c r="A36" s="201" t="s">
        <v>234</v>
      </c>
      <c r="B36" s="179">
        <f>VLOOKUP(A36,Margins!$A$2:$M$192,2,FALSE)</f>
        <v>700</v>
      </c>
      <c r="C36" s="272">
        <f>VLOOKUP(A36,Basis!$A$3:$G$191,2,FALSE)</f>
        <v>493.85</v>
      </c>
      <c r="D36" s="273">
        <f>VLOOKUP(A36,Basis!$A$3:$G$191,3,FALSE)</f>
        <v>495.6</v>
      </c>
      <c r="E36" s="374">
        <f>VLOOKUP(A36,Margins!$A$2:$M$192,7,FALSE)</f>
        <v>58157.75</v>
      </c>
    </row>
    <row r="37" spans="1:5" s="69" customFormat="1" ht="13.5">
      <c r="A37" s="201" t="s">
        <v>98</v>
      </c>
      <c r="B37" s="179">
        <f>VLOOKUP(A37,Margins!$A$2:$M$192,2,FALSE)</f>
        <v>550</v>
      </c>
      <c r="C37" s="272">
        <f>VLOOKUP(A37,Basis!$A$3:$G$191,2,FALSE)</f>
        <v>552</v>
      </c>
      <c r="D37" s="273">
        <f>VLOOKUP(A37,Basis!$A$3:$G$191,3,FALSE)</f>
        <v>552.25</v>
      </c>
      <c r="E37" s="374">
        <f>VLOOKUP(A37,Margins!$A$2:$M$192,7,FALSE)</f>
        <v>52107</v>
      </c>
    </row>
    <row r="38" spans="1:5" s="69" customFormat="1" ht="13.5">
      <c r="A38" s="193" t="s">
        <v>203</v>
      </c>
      <c r="B38" s="179">
        <f>VLOOKUP(A38,Margins!$A$2:$M$192,2,FALSE)</f>
        <v>150</v>
      </c>
      <c r="C38" s="272">
        <f>VLOOKUP(A38,Basis!$A$3:$G$191,2,FALSE)</f>
        <v>1727.2</v>
      </c>
      <c r="D38" s="273">
        <f>VLOOKUP(A38,Basis!$A$3:$G$191,3,FALSE)</f>
        <v>1731.8</v>
      </c>
      <c r="E38" s="374">
        <f>VLOOKUP(A38,Margins!$A$2:$M$192,7,FALSE)</f>
        <v>41215.5</v>
      </c>
    </row>
    <row r="39" spans="1:5" s="69" customFormat="1" ht="13.5">
      <c r="A39" s="201" t="s">
        <v>216</v>
      </c>
      <c r="B39" s="179">
        <f>VLOOKUP(A39,Margins!$A$2:$M$192,2,FALSE)</f>
        <v>3350</v>
      </c>
      <c r="C39" s="272">
        <f>VLOOKUP(A39,Basis!$A$3:$G$191,2,FALSE)</f>
        <v>94.45</v>
      </c>
      <c r="D39" s="273">
        <f>VLOOKUP(A39,Basis!$A$3:$G$191,3,FALSE)</f>
        <v>94.55</v>
      </c>
      <c r="E39" s="374">
        <f>VLOOKUP(A39,Margins!$A$2:$M$192,7,FALSE)</f>
        <v>53574.875</v>
      </c>
    </row>
    <row r="40" spans="1:5" s="69" customFormat="1" ht="13.5">
      <c r="A40" s="201" t="s">
        <v>211</v>
      </c>
      <c r="B40" s="179">
        <f>VLOOKUP(A40,Margins!$A$2:$M$192,2,FALSE)</f>
        <v>2700</v>
      </c>
      <c r="C40" s="272">
        <f>VLOOKUP(A40,Basis!$A$3:$G$191,2,FALSE)</f>
        <v>146.9</v>
      </c>
      <c r="D40" s="273">
        <f>VLOOKUP(A40,Basis!$A$3:$G$191,3,FALSE)</f>
        <v>145.8</v>
      </c>
      <c r="E40" s="374">
        <f>VLOOKUP(A40,Margins!$A$2:$M$192,7,FALSE)</f>
        <v>62788.5</v>
      </c>
    </row>
    <row r="41" spans="1:5" s="69" customFormat="1" ht="13.5">
      <c r="A41" s="201" t="s">
        <v>204</v>
      </c>
      <c r="B41" s="179">
        <f>VLOOKUP(A41,Margins!$A$2:$M$192,2,FALSE)</f>
        <v>600</v>
      </c>
      <c r="C41" s="272">
        <f>VLOOKUP(A41,Basis!$A$3:$G$191,2,FALSE)</f>
        <v>457.1</v>
      </c>
      <c r="D41" s="273">
        <f>VLOOKUP(A41,Basis!$A$3:$G$191,3,FALSE)</f>
        <v>455.9</v>
      </c>
      <c r="E41" s="374">
        <f>VLOOKUP(A41,Margins!$A$2:$M$192,7,FALSE)</f>
        <v>42897</v>
      </c>
    </row>
    <row r="42" spans="1:5" s="69" customFormat="1" ht="13.5">
      <c r="A42" s="193" t="s">
        <v>205</v>
      </c>
      <c r="B42" s="179">
        <f>VLOOKUP(A42,Margins!$A$2:$M$192,2,FALSE)</f>
        <v>250</v>
      </c>
      <c r="C42" s="272">
        <f>VLOOKUP(A42,Basis!$A$3:$G$191,2,FALSE)</f>
        <v>1286.05</v>
      </c>
      <c r="D42" s="273">
        <f>VLOOKUP(A42,Basis!$A$3:$G$191,3,FALSE)</f>
        <v>1290.55</v>
      </c>
      <c r="E42" s="374">
        <f>VLOOKUP(A42,Margins!$A$2:$M$192,7,FALSE)</f>
        <v>58308.125</v>
      </c>
    </row>
    <row r="43" spans="1:5" s="69" customFormat="1" ht="13.5">
      <c r="A43" s="201" t="s">
        <v>228</v>
      </c>
      <c r="B43" s="179">
        <f>VLOOKUP(A43,Margins!$A$2:$M$192,2,FALSE)</f>
        <v>188</v>
      </c>
      <c r="C43" s="272">
        <f>VLOOKUP(A43,Basis!$A$3:$G$191,2,FALSE)</f>
        <v>1259.1</v>
      </c>
      <c r="D43" s="273">
        <f>VLOOKUP(A43,Basis!$A$3:$G$191,3,FALSE)</f>
        <v>1261.65</v>
      </c>
      <c r="E43" s="374">
        <f>VLOOKUP(A43,Margins!$A$2:$M$192,7,FALSE)</f>
        <v>44864.12072</v>
      </c>
    </row>
    <row r="44" spans="1:5" s="69" customFormat="1" ht="13.5">
      <c r="A44" s="201" t="s">
        <v>150</v>
      </c>
      <c r="B44" s="179">
        <f>VLOOKUP(A44,Margins!$A$2:$M$192,2,FALSE)</f>
        <v>438</v>
      </c>
      <c r="C44" s="272">
        <f>VLOOKUP(A44,Basis!$A$3:$G$191,2,FALSE)</f>
        <v>534.2</v>
      </c>
      <c r="D44" s="273">
        <f>VLOOKUP(A44,Basis!$A$3:$G$191,3,FALSE)</f>
        <v>535.1</v>
      </c>
      <c r="E44" s="374">
        <f>VLOOKUP(A44,Margins!$A$2:$M$192,7,FALSE)</f>
        <v>39647.76</v>
      </c>
    </row>
    <row r="45" spans="1:5" s="69" customFormat="1" ht="13.5">
      <c r="A45" s="201" t="s">
        <v>151</v>
      </c>
      <c r="B45" s="179">
        <f>VLOOKUP(A45,Margins!$A$2:$M$192,2,FALSE)</f>
        <v>225</v>
      </c>
      <c r="C45" s="272">
        <f>VLOOKUP(A45,Basis!$A$3:$G$191,2,FALSE)</f>
        <v>1066.25</v>
      </c>
      <c r="D45" s="273">
        <f>VLOOKUP(A45,Basis!$A$3:$G$191,3,FALSE)</f>
        <v>1066.1</v>
      </c>
      <c r="E45" s="374">
        <f>VLOOKUP(A45,Margins!$A$2:$M$192,7,FALSE)</f>
        <v>38255.0625</v>
      </c>
    </row>
    <row r="46" spans="1:5" s="69" customFormat="1" ht="13.5">
      <c r="A46" s="201" t="s">
        <v>229</v>
      </c>
      <c r="B46" s="179">
        <f>VLOOKUP(A46,Margins!$A$2:$M$192,2,FALSE)</f>
        <v>200</v>
      </c>
      <c r="C46" s="272">
        <f>VLOOKUP(A46,Basis!$A$3:$G$191,2,FALSE)</f>
        <v>1154.05</v>
      </c>
      <c r="D46" s="273">
        <f>VLOOKUP(A46,Basis!$A$3:$G$191,3,FALSE)</f>
        <v>1156.7</v>
      </c>
      <c r="E46" s="374">
        <f>VLOOKUP(A46,Margins!$A$2:$M$192,7,FALSE)</f>
        <v>44686.5</v>
      </c>
    </row>
    <row r="47" spans="1:5" s="69" customFormat="1" ht="13.5">
      <c r="A47" s="201" t="s">
        <v>306</v>
      </c>
      <c r="B47" s="179">
        <f>VLOOKUP(A47,Margins!$A$2:$M$192,2,FALSE)</f>
        <v>412</v>
      </c>
      <c r="C47" s="272">
        <f>VLOOKUP(A47,Basis!$A$3:$G$191,2,FALSE)</f>
        <v>712.7</v>
      </c>
      <c r="D47" s="273">
        <f>VLOOKUP(A47,Basis!$A$3:$G$191,3,FALSE)</f>
        <v>713.6</v>
      </c>
      <c r="E47" s="374">
        <f>VLOOKUP(A47,Margins!$A$2:$M$192,7,FALSE)</f>
        <v>46088.380000000005</v>
      </c>
    </row>
    <row r="48" spans="1:5" s="69" customFormat="1" ht="13.5">
      <c r="A48" s="201" t="s">
        <v>307</v>
      </c>
      <c r="B48" s="179">
        <f>VLOOKUP(A48,Margins!$A$2:$M$192,2,FALSE)</f>
        <v>400</v>
      </c>
      <c r="C48" s="272">
        <f>VLOOKUP(A48,Basis!$A$3:$G$191,2,FALSE)</f>
        <v>602.5</v>
      </c>
      <c r="D48" s="273">
        <f>VLOOKUP(A48,Basis!$A$3:$G$191,3,FALSE)</f>
        <v>599.35</v>
      </c>
      <c r="E48" s="374">
        <f>VLOOKUP(A48,Margins!$A$2:$M$192,7,FALSE)</f>
        <v>38154</v>
      </c>
    </row>
    <row r="49" spans="1:5" s="69" customFormat="1" ht="13.5">
      <c r="A49" s="201" t="s">
        <v>185</v>
      </c>
      <c r="B49" s="179">
        <f>VLOOKUP(A49,Margins!$A$2:$M$192,2,FALSE)</f>
        <v>675</v>
      </c>
      <c r="C49" s="272">
        <f>VLOOKUP(A49,Basis!$A$3:$G$191,2,FALSE)</f>
        <v>631.7</v>
      </c>
      <c r="D49" s="273">
        <f>VLOOKUP(A49,Basis!$A$3:$G$191,3,FALSE)</f>
        <v>634.35</v>
      </c>
      <c r="E49" s="374">
        <f>VLOOKUP(A49,Margins!$A$2:$M$192,7,FALSE)</f>
        <v>83845.125</v>
      </c>
    </row>
    <row r="50" spans="1:5" ht="13.5">
      <c r="A50" s="201" t="s">
        <v>118</v>
      </c>
      <c r="B50" s="179">
        <f>VLOOKUP(A50,Margins!$A$2:$M$192,2,FALSE)</f>
        <v>250</v>
      </c>
      <c r="C50" s="272">
        <f>VLOOKUP(A50,Basis!$A$3:$G$191,2,FALSE)</f>
        <v>1224.75</v>
      </c>
      <c r="D50" s="273">
        <f>VLOOKUP(A50,Basis!$A$3:$G$191,3,FALSE)</f>
        <v>1229.8</v>
      </c>
      <c r="E50" s="374">
        <f>VLOOKUP(A50,Margins!$A$2:$M$192,7,FALSE)</f>
        <v>48464.375</v>
      </c>
    </row>
    <row r="51" spans="1:5" ht="13.5">
      <c r="A51" s="201" t="s">
        <v>155</v>
      </c>
      <c r="B51" s="179">
        <f>VLOOKUP(A51,Margins!$A$2:$M$192,2,FALSE)</f>
        <v>525</v>
      </c>
      <c r="C51" s="272">
        <f>VLOOKUP(A51,Basis!$A$3:$G$191,2,FALSE)</f>
        <v>473.7</v>
      </c>
      <c r="D51" s="273">
        <f>VLOOKUP(A51,Basis!$A$3:$G$191,3,FALSE)</f>
        <v>471.7</v>
      </c>
      <c r="E51" s="374">
        <f>VLOOKUP(A51,Margins!$A$2:$M$192,7,FALSE)</f>
        <v>39398.625</v>
      </c>
    </row>
    <row r="52" spans="1:5" ht="13.5">
      <c r="A52" s="201" t="s">
        <v>38</v>
      </c>
      <c r="B52" s="179">
        <f>VLOOKUP(A52,Margins!$A$2:$M$192,2,FALSE)</f>
        <v>600</v>
      </c>
      <c r="C52" s="272">
        <f>VLOOKUP(A52,Basis!$A$3:$G$191,2,FALSE)</f>
        <v>532.4</v>
      </c>
      <c r="D52" s="273">
        <f>VLOOKUP(A52,Basis!$A$3:$G$191,3,FALSE)</f>
        <v>534.6</v>
      </c>
      <c r="E52" s="374">
        <f>VLOOKUP(A52,Margins!$A$2:$M$192,7,FALSE)</f>
        <v>50412</v>
      </c>
    </row>
    <row r="53" spans="1:5" ht="14.25" thickBot="1">
      <c r="A53" s="201" t="s">
        <v>395</v>
      </c>
      <c r="B53" s="179">
        <f>VLOOKUP(A53,Margins!$A$2:$M$192,2,FALSE)</f>
        <v>700</v>
      </c>
      <c r="C53" s="166">
        <f>VLOOKUP(A53,Basis!$A$3:$G$191,2,FALSE)</f>
        <v>299.85</v>
      </c>
      <c r="D53" s="273">
        <f>VLOOKUP(A53,Basis!$A$3:$G$191,3,FALSE)</f>
        <v>300</v>
      </c>
      <c r="E53" s="374">
        <f>VLOOKUP(A53,Margins!$A$2:$M$192,7,FALSE)</f>
        <v>39012.75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88"/>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K379" sqref="K379"/>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17" t="s">
        <v>26</v>
      </c>
      <c r="B1" s="418"/>
      <c r="C1" s="418"/>
      <c r="D1" s="418"/>
      <c r="E1" s="418"/>
      <c r="F1" s="418"/>
      <c r="G1" s="418"/>
      <c r="H1" s="418"/>
      <c r="I1" s="418"/>
      <c r="J1" s="418"/>
      <c r="K1" s="419"/>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Int.'!K7</f>
        <v>642200</v>
      </c>
      <c r="C3" s="236">
        <f>'Open Int.'!R7</f>
        <v>160.916054</v>
      </c>
      <c r="D3" s="239">
        <f>B3/H3</f>
        <v>0.23086883903387395</v>
      </c>
      <c r="E3" s="240">
        <f>'Open Int.'!B7/'Open Int.'!K7</f>
        <v>0.9975085643101838</v>
      </c>
      <c r="F3" s="241">
        <f>'Open Int.'!E7/'Open Int.'!K7</f>
        <v>0.002491435689816257</v>
      </c>
      <c r="G3" s="242">
        <f>'Open Int.'!H7/'Open Int.'!K7</f>
        <v>0</v>
      </c>
      <c r="H3" s="245">
        <v>2781666</v>
      </c>
      <c r="I3" s="246">
        <v>556200</v>
      </c>
      <c r="J3" s="353">
        <v>278000</v>
      </c>
      <c r="K3" s="367"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1" t="s">
        <v>134</v>
      </c>
      <c r="B4" s="235">
        <f>'Open Int.'!K8</f>
        <v>286500</v>
      </c>
      <c r="C4" s="237">
        <f>'Open Int.'!R8</f>
        <v>128.681475</v>
      </c>
      <c r="D4" s="161">
        <f aca="true" t="shared" si="0" ref="D4:D67">B4/H4</f>
        <v>0.07057479413221701</v>
      </c>
      <c r="E4" s="243">
        <f>'Open Int.'!B8/'Open Int.'!K8</f>
        <v>0.9961605584642234</v>
      </c>
      <c r="F4" s="228">
        <f>'Open Int.'!E8/'Open Int.'!K8</f>
        <v>0.0017452006980802793</v>
      </c>
      <c r="G4" s="244">
        <f>'Open Int.'!H8/'Open Int.'!K8</f>
        <v>0.0020942408376963353</v>
      </c>
      <c r="H4" s="247">
        <v>4059523</v>
      </c>
      <c r="I4" s="231">
        <v>734000</v>
      </c>
      <c r="J4" s="354">
        <v>367000</v>
      </c>
      <c r="K4" s="117"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408</v>
      </c>
      <c r="B5" s="235">
        <f>'Open Int.'!K9</f>
        <v>389200</v>
      </c>
      <c r="C5" s="237">
        <f>'Open Int.'!R9</f>
        <v>49.89544</v>
      </c>
      <c r="D5" s="161">
        <f t="shared" si="0"/>
        <v>0.03635251968635584</v>
      </c>
      <c r="E5" s="243">
        <f>'Open Int.'!B9/'Open Int.'!K9</f>
        <v>0.9984583761562179</v>
      </c>
      <c r="F5" s="228">
        <f>'Open Int.'!E9/'Open Int.'!K9</f>
        <v>0.001541623843782117</v>
      </c>
      <c r="G5" s="244">
        <f>'Open Int.'!H9/'Open Int.'!K9</f>
        <v>0</v>
      </c>
      <c r="H5" s="247">
        <v>10706273</v>
      </c>
      <c r="I5" s="231">
        <v>2141200</v>
      </c>
      <c r="J5" s="354">
        <v>1070600</v>
      </c>
      <c r="K5" s="117" t="str">
        <f t="shared" si="1"/>
        <v>Gross Exposure is less then 30%</v>
      </c>
      <c r="M5"/>
      <c r="N5"/>
    </row>
    <row r="6" spans="1:14" s="7" customFormat="1" ht="15">
      <c r="A6" s="201" t="s">
        <v>0</v>
      </c>
      <c r="B6" s="235">
        <f>'Open Int.'!K10</f>
        <v>2467875</v>
      </c>
      <c r="C6" s="237">
        <f>'Open Int.'!R10</f>
        <v>212.45935875</v>
      </c>
      <c r="D6" s="161">
        <f t="shared" si="0"/>
        <v>0.1064443729891055</v>
      </c>
      <c r="E6" s="243">
        <f>'Open Int.'!B10/'Open Int.'!K10</f>
        <v>0.9217444157422884</v>
      </c>
      <c r="F6" s="228">
        <f>'Open Int.'!E10/'Open Int.'!K10</f>
        <v>0.05819784227321076</v>
      </c>
      <c r="G6" s="244">
        <f>'Open Int.'!H10/'Open Int.'!K10</f>
        <v>0.020057741984500835</v>
      </c>
      <c r="H6" s="165">
        <v>23184645</v>
      </c>
      <c r="I6" s="230">
        <v>3574500</v>
      </c>
      <c r="J6" s="355">
        <v>1787250</v>
      </c>
      <c r="K6" s="117" t="str">
        <f t="shared" si="1"/>
        <v>Gross Exposure is less then 30%</v>
      </c>
      <c r="M6"/>
      <c r="N6"/>
    </row>
    <row r="7" spans="1:14" s="7" customFormat="1" ht="15">
      <c r="A7" s="201" t="s">
        <v>409</v>
      </c>
      <c r="B7" s="235">
        <f>'Open Int.'!K11</f>
        <v>1066500</v>
      </c>
      <c r="C7" s="237">
        <f>'Open Int.'!R11</f>
        <v>56.4871725</v>
      </c>
      <c r="D7" s="161">
        <f t="shared" si="0"/>
        <v>0.29714556371285683</v>
      </c>
      <c r="E7" s="243">
        <f>'Open Int.'!B11/'Open Int.'!K11</f>
        <v>0.9987341772151899</v>
      </c>
      <c r="F7" s="228">
        <f>'Open Int.'!E11/'Open Int.'!K11</f>
        <v>0.0012658227848101266</v>
      </c>
      <c r="G7" s="244">
        <f>'Open Int.'!H11/'Open Int.'!K11</f>
        <v>0</v>
      </c>
      <c r="H7" s="165">
        <v>3589150</v>
      </c>
      <c r="I7" s="230">
        <v>717750</v>
      </c>
      <c r="J7" s="355">
        <v>717750</v>
      </c>
      <c r="K7" s="117" t="str">
        <f t="shared" si="1"/>
        <v>Gross Exposure is less then 30%</v>
      </c>
      <c r="M7"/>
      <c r="N7"/>
    </row>
    <row r="8" spans="1:14" s="7" customFormat="1" ht="15">
      <c r="A8" s="201" t="s">
        <v>410</v>
      </c>
      <c r="B8" s="235">
        <f>'Open Int.'!K12</f>
        <v>279400</v>
      </c>
      <c r="C8" s="237">
        <f>'Open Int.'!R12</f>
        <v>41.469945</v>
      </c>
      <c r="D8" s="161">
        <f t="shared" si="0"/>
        <v>0.24459509619223038</v>
      </c>
      <c r="E8" s="243">
        <f>'Open Int.'!B12/'Open Int.'!K12</f>
        <v>0.9985683607730852</v>
      </c>
      <c r="F8" s="228">
        <f>'Open Int.'!E12/'Open Int.'!K12</f>
        <v>0.0014316392269148174</v>
      </c>
      <c r="G8" s="244">
        <f>'Open Int.'!H12/'Open Int.'!K12</f>
        <v>0</v>
      </c>
      <c r="H8" s="165">
        <v>1142296</v>
      </c>
      <c r="I8" s="230">
        <v>228400</v>
      </c>
      <c r="J8" s="355">
        <v>228400</v>
      </c>
      <c r="K8" s="117" t="str">
        <f t="shared" si="1"/>
        <v>Gross Exposure is less then 30%</v>
      </c>
      <c r="M8"/>
      <c r="N8"/>
    </row>
    <row r="9" spans="1:14" s="7" customFormat="1" ht="15">
      <c r="A9" s="201" t="s">
        <v>411</v>
      </c>
      <c r="B9" s="235">
        <f>'Open Int.'!K13</f>
        <v>3995000</v>
      </c>
      <c r="C9" s="237">
        <f>'Open Int.'!R13</f>
        <v>54.751475</v>
      </c>
      <c r="D9" s="161">
        <f t="shared" si="0"/>
        <v>0.25614509391740997</v>
      </c>
      <c r="E9" s="243">
        <f>'Open Int.'!B13/'Open Int.'!K13</f>
        <v>0.9893617021276596</v>
      </c>
      <c r="F9" s="228">
        <f>'Open Int.'!E13/'Open Int.'!K13</f>
        <v>0.009361702127659575</v>
      </c>
      <c r="G9" s="244">
        <f>'Open Int.'!H13/'Open Int.'!K13</f>
        <v>0.001276595744680851</v>
      </c>
      <c r="H9" s="165">
        <v>15596629</v>
      </c>
      <c r="I9" s="230">
        <v>3117800</v>
      </c>
      <c r="J9" s="355">
        <v>3117800</v>
      </c>
      <c r="K9" s="117" t="str">
        <f t="shared" si="1"/>
        <v>Gross Exposure is less then 30%</v>
      </c>
      <c r="M9"/>
      <c r="N9"/>
    </row>
    <row r="10" spans="1:14" s="7" customFormat="1" ht="15">
      <c r="A10" s="201" t="s">
        <v>135</v>
      </c>
      <c r="B10" s="235">
        <f>'Open Int.'!K14</f>
        <v>3670100</v>
      </c>
      <c r="C10" s="237">
        <f>'Open Int.'!R14</f>
        <v>31.0306955</v>
      </c>
      <c r="D10" s="161">
        <f t="shared" si="0"/>
        <v>0.0917525</v>
      </c>
      <c r="E10" s="243">
        <f>'Open Int.'!B14/'Open Int.'!K14</f>
        <v>0.8391188251001335</v>
      </c>
      <c r="F10" s="228">
        <f>'Open Int.'!E14/'Open Int.'!K14</f>
        <v>0.157543391188251</v>
      </c>
      <c r="G10" s="244">
        <f>'Open Int.'!H14/'Open Int.'!K14</f>
        <v>0.0033377837116154874</v>
      </c>
      <c r="H10" s="188">
        <v>40000000</v>
      </c>
      <c r="I10" s="168">
        <v>7999250</v>
      </c>
      <c r="J10" s="356">
        <v>6323450</v>
      </c>
      <c r="K10" s="367" t="str">
        <f t="shared" si="1"/>
        <v>Gross Exposure is less then 30%</v>
      </c>
      <c r="M10"/>
      <c r="N10"/>
    </row>
    <row r="11" spans="1:14" s="7" customFormat="1" ht="15">
      <c r="A11" s="201" t="s">
        <v>174</v>
      </c>
      <c r="B11" s="235">
        <f>'Open Int.'!K15</f>
        <v>8696600</v>
      </c>
      <c r="C11" s="237">
        <f>'Open Int.'!R15</f>
        <v>52.353532</v>
      </c>
      <c r="D11" s="161">
        <f t="shared" si="0"/>
        <v>0.36428752416809335</v>
      </c>
      <c r="E11" s="243">
        <f>'Open Int.'!B15/'Open Int.'!K15</f>
        <v>0.9048536209553159</v>
      </c>
      <c r="F11" s="228">
        <f>'Open Int.'!E15/'Open Int.'!K15</f>
        <v>0.0928351309707242</v>
      </c>
      <c r="G11" s="244">
        <f>'Open Int.'!H15/'Open Int.'!K15</f>
        <v>0.0023112480739599386</v>
      </c>
      <c r="H11" s="247">
        <v>23872901</v>
      </c>
      <c r="I11" s="231">
        <v>4773750</v>
      </c>
      <c r="J11" s="354">
        <v>4773750</v>
      </c>
      <c r="K11" s="117" t="str">
        <f t="shared" si="1"/>
        <v>Some sign of build up Gross exposure crosses 30%</v>
      </c>
      <c r="M11"/>
      <c r="N11"/>
    </row>
    <row r="12" spans="1:14" s="7" customFormat="1" ht="15">
      <c r="A12" s="201" t="s">
        <v>280</v>
      </c>
      <c r="B12" s="235">
        <f>'Open Int.'!K16</f>
        <v>1446600</v>
      </c>
      <c r="C12" s="237">
        <f>'Open Int.'!R16</f>
        <v>57.885699</v>
      </c>
      <c r="D12" s="161">
        <f t="shared" si="0"/>
        <v>0.08391967658263948</v>
      </c>
      <c r="E12" s="243">
        <f>'Open Int.'!B16/'Open Int.'!K16</f>
        <v>1</v>
      </c>
      <c r="F12" s="228">
        <f>'Open Int.'!E16/'Open Int.'!K16</f>
        <v>0</v>
      </c>
      <c r="G12" s="244">
        <f>'Open Int.'!H16/'Open Int.'!K16</f>
        <v>0</v>
      </c>
      <c r="H12" s="247">
        <v>17237912</v>
      </c>
      <c r="I12" s="231">
        <v>3447000</v>
      </c>
      <c r="J12" s="354">
        <v>1723200</v>
      </c>
      <c r="K12" s="117" t="str">
        <f t="shared" si="1"/>
        <v>Gross Exposure is less then 30%</v>
      </c>
      <c r="M12"/>
      <c r="N12"/>
    </row>
    <row r="13" spans="1:14" s="7" customFormat="1" ht="15">
      <c r="A13" s="201" t="s">
        <v>75</v>
      </c>
      <c r="B13" s="235">
        <f>'Open Int.'!K17</f>
        <v>4422900</v>
      </c>
      <c r="C13" s="237">
        <f>'Open Int.'!R17</f>
        <v>38.92152</v>
      </c>
      <c r="D13" s="161">
        <f t="shared" si="0"/>
        <v>0.09410425531914894</v>
      </c>
      <c r="E13" s="243">
        <f>'Open Int.'!B17/'Open Int.'!K17</f>
        <v>0.9412376495059802</v>
      </c>
      <c r="F13" s="228">
        <f>'Open Int.'!E17/'Open Int.'!K17</f>
        <v>0.05564222568902756</v>
      </c>
      <c r="G13" s="244">
        <f>'Open Int.'!H17/'Open Int.'!K17</f>
        <v>0.0031201248049922</v>
      </c>
      <c r="H13" s="165">
        <v>47000000</v>
      </c>
      <c r="I13" s="230">
        <v>9397800</v>
      </c>
      <c r="J13" s="355">
        <v>6129500</v>
      </c>
      <c r="K13" s="117" t="str">
        <f t="shared" si="1"/>
        <v>Gross Exposure is less then 30%</v>
      </c>
      <c r="M13"/>
      <c r="N13"/>
    </row>
    <row r="14" spans="1:14" s="7" customFormat="1" ht="15">
      <c r="A14" s="201" t="s">
        <v>412</v>
      </c>
      <c r="B14" s="235">
        <f>'Open Int.'!K18</f>
        <v>707200</v>
      </c>
      <c r="C14" s="237">
        <f>'Open Int.'!R18</f>
        <v>22.764767999999997</v>
      </c>
      <c r="D14" s="161">
        <f t="shared" si="0"/>
        <v>0.1838934603668248</v>
      </c>
      <c r="E14" s="243">
        <f>'Open Int.'!B18/'Open Int.'!K18</f>
        <v>0.9981617647058824</v>
      </c>
      <c r="F14" s="228">
        <f>'Open Int.'!E18/'Open Int.'!K18</f>
        <v>0.0009191176470588235</v>
      </c>
      <c r="G14" s="244">
        <f>'Open Int.'!H18/'Open Int.'!K18</f>
        <v>0.0009191176470588235</v>
      </c>
      <c r="H14" s="165">
        <v>3845705</v>
      </c>
      <c r="I14" s="230">
        <v>768950</v>
      </c>
      <c r="J14" s="355">
        <v>768950</v>
      </c>
      <c r="K14" s="117" t="str">
        <f t="shared" si="1"/>
        <v>Gross Exposure is less then 30%</v>
      </c>
      <c r="M14"/>
      <c r="N14"/>
    </row>
    <row r="15" spans="1:14" s="7" customFormat="1" ht="15">
      <c r="A15" s="201" t="s">
        <v>413</v>
      </c>
      <c r="B15" s="235">
        <f>'Open Int.'!K19</f>
        <v>758000</v>
      </c>
      <c r="C15" s="237">
        <f>'Open Int.'!R19</f>
        <v>41.26552</v>
      </c>
      <c r="D15" s="161">
        <f t="shared" si="0"/>
        <v>0.16870537542510194</v>
      </c>
      <c r="E15" s="243">
        <f>'Open Int.'!B19/'Open Int.'!K19</f>
        <v>1</v>
      </c>
      <c r="F15" s="228">
        <f>'Open Int.'!E19/'Open Int.'!K19</f>
        <v>0</v>
      </c>
      <c r="G15" s="244">
        <f>'Open Int.'!H19/'Open Int.'!K19</f>
        <v>0</v>
      </c>
      <c r="H15" s="165">
        <v>4493040</v>
      </c>
      <c r="I15" s="230">
        <v>898400</v>
      </c>
      <c r="J15" s="355">
        <v>898400</v>
      </c>
      <c r="K15" s="117" t="str">
        <f t="shared" si="1"/>
        <v>Gross Exposure is less then 30%</v>
      </c>
      <c r="M15"/>
      <c r="N15"/>
    </row>
    <row r="16" spans="1:14" s="7" customFormat="1" ht="15">
      <c r="A16" s="201" t="s">
        <v>88</v>
      </c>
      <c r="B16" s="235">
        <f>'Open Int.'!K20</f>
        <v>25094800</v>
      </c>
      <c r="C16" s="237">
        <f>'Open Int.'!R20</f>
        <v>111.546386</v>
      </c>
      <c r="D16" s="161">
        <f t="shared" si="0"/>
        <v>0.9115690678811428</v>
      </c>
      <c r="E16" s="243">
        <f>'Open Int.'!B20/'Open Int.'!K20</f>
        <v>0.8887936943111721</v>
      </c>
      <c r="F16" s="228">
        <f>'Open Int.'!E20/'Open Int.'!K20</f>
        <v>0.10109664153529815</v>
      </c>
      <c r="G16" s="244">
        <f>'Open Int.'!H20/'Open Int.'!K20</f>
        <v>0.010109664153529815</v>
      </c>
      <c r="H16" s="165">
        <v>27529236</v>
      </c>
      <c r="I16" s="230">
        <v>5504000</v>
      </c>
      <c r="J16" s="355">
        <v>5504000</v>
      </c>
      <c r="K16" s="367" t="str">
        <f t="shared" si="1"/>
        <v>Gross exposure has crossed 80%,Margin double</v>
      </c>
      <c r="M16"/>
      <c r="N16"/>
    </row>
    <row r="17" spans="1:14" s="7" customFormat="1" ht="15">
      <c r="A17" s="201" t="s">
        <v>136</v>
      </c>
      <c r="B17" s="235">
        <f>'Open Int.'!K21</f>
        <v>41394475</v>
      </c>
      <c r="C17" s="237">
        <f>'Open Int.'!R21</f>
        <v>154.40139175</v>
      </c>
      <c r="D17" s="161">
        <f t="shared" si="0"/>
        <v>0.32772904673451725</v>
      </c>
      <c r="E17" s="243">
        <f>'Open Int.'!B21/'Open Int.'!K21</f>
        <v>0.7619102549313647</v>
      </c>
      <c r="F17" s="228">
        <f>'Open Int.'!E21/'Open Int.'!K21</f>
        <v>0.20486792017533742</v>
      </c>
      <c r="G17" s="244">
        <f>'Open Int.'!H21/'Open Int.'!K21</f>
        <v>0.03322182489329796</v>
      </c>
      <c r="H17" s="247">
        <v>126307007</v>
      </c>
      <c r="I17" s="231">
        <v>25259750</v>
      </c>
      <c r="J17" s="354">
        <v>12835200</v>
      </c>
      <c r="K17" s="117" t="str">
        <f t="shared" si="1"/>
        <v>Some sign of build up Gross exposure crosses 30%</v>
      </c>
      <c r="M17"/>
      <c r="N17"/>
    </row>
    <row r="18" spans="1:14" s="7" customFormat="1" ht="15">
      <c r="A18" s="201" t="s">
        <v>157</v>
      </c>
      <c r="B18" s="235">
        <f>'Open Int.'!K22</f>
        <v>1052100</v>
      </c>
      <c r="C18" s="237">
        <f>'Open Int.'!R22</f>
        <v>71.9057745</v>
      </c>
      <c r="D18" s="161">
        <f t="shared" si="0"/>
        <v>0.22255922590597005</v>
      </c>
      <c r="E18" s="243">
        <f>'Open Int.'!B22/'Open Int.'!K22</f>
        <v>1</v>
      </c>
      <c r="F18" s="228">
        <f>'Open Int.'!E22/'Open Int.'!K22</f>
        <v>0</v>
      </c>
      <c r="G18" s="244">
        <f>'Open Int.'!H22/'Open Int.'!K22</f>
        <v>0</v>
      </c>
      <c r="H18" s="247">
        <v>4727281</v>
      </c>
      <c r="I18" s="231">
        <v>945350</v>
      </c>
      <c r="J18" s="354">
        <v>729750</v>
      </c>
      <c r="K18" s="117" t="str">
        <f t="shared" si="1"/>
        <v>Gross Exposure is less then 30%</v>
      </c>
      <c r="M18"/>
      <c r="N18"/>
    </row>
    <row r="19" spans="1:14" s="7" customFormat="1" ht="15">
      <c r="A19" s="201" t="s">
        <v>193</v>
      </c>
      <c r="B19" s="235">
        <f>'Open Int.'!K23</f>
        <v>2444000</v>
      </c>
      <c r="C19" s="237">
        <f>'Open Int.'!R23</f>
        <v>530.26246</v>
      </c>
      <c r="D19" s="161">
        <f t="shared" si="0"/>
        <v>0.17713566983302717</v>
      </c>
      <c r="E19" s="243">
        <f>'Open Int.'!B23/'Open Int.'!K23</f>
        <v>0.9133387888707037</v>
      </c>
      <c r="F19" s="228">
        <f>'Open Int.'!E23/'Open Int.'!K23</f>
        <v>0.08453355155482815</v>
      </c>
      <c r="G19" s="244">
        <f>'Open Int.'!H23/'Open Int.'!K23</f>
        <v>0.002127659574468085</v>
      </c>
      <c r="H19" s="247">
        <v>13797334</v>
      </c>
      <c r="I19" s="231">
        <v>1225700</v>
      </c>
      <c r="J19" s="354">
        <v>612800</v>
      </c>
      <c r="K19" s="117" t="str">
        <f t="shared" si="1"/>
        <v>Gross Exposure is less then 30%</v>
      </c>
      <c r="M19"/>
      <c r="N19"/>
    </row>
    <row r="20" spans="1:14" s="7" customFormat="1" ht="15">
      <c r="A20" s="201" t="s">
        <v>281</v>
      </c>
      <c r="B20" s="235">
        <f>'Open Int.'!K24</f>
        <v>7246600</v>
      </c>
      <c r="C20" s="237">
        <f>'Open Int.'!R24</f>
        <v>126.8155</v>
      </c>
      <c r="D20" s="161">
        <f t="shared" si="0"/>
        <v>0.44227236668630665</v>
      </c>
      <c r="E20" s="243">
        <f>'Open Int.'!B24/'Open Int.'!K24</f>
        <v>0.8901415836392239</v>
      </c>
      <c r="F20" s="228">
        <f>'Open Int.'!E24/'Open Int.'!K24</f>
        <v>0.09491347666491871</v>
      </c>
      <c r="G20" s="244">
        <f>'Open Int.'!H24/'Open Int.'!K24</f>
        <v>0.014944939695857367</v>
      </c>
      <c r="H20" s="247">
        <v>16384926</v>
      </c>
      <c r="I20" s="231">
        <v>3275600</v>
      </c>
      <c r="J20" s="354">
        <v>3091300</v>
      </c>
      <c r="K20" s="117" t="str">
        <f t="shared" si="1"/>
        <v>Gross exposure is building up andcrpsses 40% mark</v>
      </c>
      <c r="M20"/>
      <c r="N20"/>
    </row>
    <row r="21" spans="1:14" s="8" customFormat="1" ht="15">
      <c r="A21" s="201" t="s">
        <v>282</v>
      </c>
      <c r="B21" s="235">
        <f>'Open Int.'!K25</f>
        <v>10905600</v>
      </c>
      <c r="C21" s="237">
        <f>'Open Int.'!R25</f>
        <v>83.31878400000001</v>
      </c>
      <c r="D21" s="161">
        <f t="shared" si="0"/>
        <v>0.32229622822743514</v>
      </c>
      <c r="E21" s="243">
        <f>'Open Int.'!B25/'Open Int.'!K25</f>
        <v>0.7702464788732394</v>
      </c>
      <c r="F21" s="228">
        <f>'Open Int.'!E25/'Open Int.'!K25</f>
        <v>0.1637323943661972</v>
      </c>
      <c r="G21" s="244">
        <f>'Open Int.'!H25/'Open Int.'!K25</f>
        <v>0.06602112676056338</v>
      </c>
      <c r="H21" s="248">
        <v>33837194</v>
      </c>
      <c r="I21" s="232">
        <v>6763200</v>
      </c>
      <c r="J21" s="355">
        <v>6763200</v>
      </c>
      <c r="K21" s="117" t="str">
        <f t="shared" si="1"/>
        <v>Some sign of build up Gross exposure crosses 30%</v>
      </c>
      <c r="M21"/>
      <c r="N21"/>
    </row>
    <row r="22" spans="1:14" s="8" customFormat="1" ht="15">
      <c r="A22" s="201" t="s">
        <v>76</v>
      </c>
      <c r="B22" s="235">
        <f>'Open Int.'!K26</f>
        <v>6560400</v>
      </c>
      <c r="C22" s="237">
        <f>'Open Int.'!R26</f>
        <v>176.573166</v>
      </c>
      <c r="D22" s="161">
        <f t="shared" si="0"/>
        <v>0.19494134287378317</v>
      </c>
      <c r="E22" s="243">
        <f>'Open Int.'!B26/'Open Int.'!K26</f>
        <v>0.9846350832266325</v>
      </c>
      <c r="F22" s="228">
        <f>'Open Int.'!E26/'Open Int.'!K26</f>
        <v>0.011310285958173282</v>
      </c>
      <c r="G22" s="244">
        <f>'Open Int.'!H26/'Open Int.'!K26</f>
        <v>0.004054630815194195</v>
      </c>
      <c r="H22" s="248">
        <v>33653200</v>
      </c>
      <c r="I22" s="232">
        <v>6729800</v>
      </c>
      <c r="J22" s="355">
        <v>3364200</v>
      </c>
      <c r="K22" s="117" t="str">
        <f t="shared" si="1"/>
        <v>Gross Exposure is less then 30%</v>
      </c>
      <c r="M22"/>
      <c r="N22"/>
    </row>
    <row r="23" spans="1:14" s="7" customFormat="1" ht="15">
      <c r="A23" s="201" t="s">
        <v>77</v>
      </c>
      <c r="B23" s="235">
        <f>'Open Int.'!K27</f>
        <v>5266800</v>
      </c>
      <c r="C23" s="237">
        <f>'Open Int.'!R27</f>
        <v>111.52449</v>
      </c>
      <c r="D23" s="161">
        <f t="shared" si="0"/>
        <v>0.17694988234250628</v>
      </c>
      <c r="E23" s="243">
        <f>'Open Int.'!B27/'Open Int.'!K27</f>
        <v>0.8336940836940837</v>
      </c>
      <c r="F23" s="228">
        <f>'Open Int.'!E27/'Open Int.'!K27</f>
        <v>0.11183261183261184</v>
      </c>
      <c r="G23" s="244">
        <f>'Open Int.'!H27/'Open Int.'!K27</f>
        <v>0.05447330447330447</v>
      </c>
      <c r="H23" s="247">
        <v>29764360</v>
      </c>
      <c r="I23" s="231">
        <v>5952700</v>
      </c>
      <c r="J23" s="354">
        <v>2975400</v>
      </c>
      <c r="K23" s="117" t="str">
        <f t="shared" si="1"/>
        <v>Gross Exposure is less then 30%</v>
      </c>
      <c r="M23"/>
      <c r="N23"/>
    </row>
    <row r="24" spans="1:14" s="7" customFormat="1" ht="15">
      <c r="A24" s="201" t="s">
        <v>283</v>
      </c>
      <c r="B24" s="235">
        <f>'Open Int.'!K28</f>
        <v>1681050</v>
      </c>
      <c r="C24" s="237">
        <f>'Open Int.'!R28</f>
        <v>29.485617</v>
      </c>
      <c r="D24" s="161">
        <f t="shared" si="0"/>
        <v>0.26701329181540445</v>
      </c>
      <c r="E24" s="243">
        <f>'Open Int.'!B28/'Open Int.'!K28</f>
        <v>0.9637726420986883</v>
      </c>
      <c r="F24" s="228">
        <f>'Open Int.'!E28/'Open Int.'!K28</f>
        <v>0.007495315427857589</v>
      </c>
      <c r="G24" s="244">
        <f>'Open Int.'!H28/'Open Int.'!K28</f>
        <v>0.02873204247345409</v>
      </c>
      <c r="H24" s="165">
        <v>6295754</v>
      </c>
      <c r="I24" s="229">
        <v>1258950</v>
      </c>
      <c r="J24" s="355">
        <v>1258950</v>
      </c>
      <c r="K24" s="367" t="str">
        <f t="shared" si="1"/>
        <v>Gross Exposure is less then 30%</v>
      </c>
      <c r="M24"/>
      <c r="N24"/>
    </row>
    <row r="25" spans="1:14" s="7" customFormat="1" ht="15">
      <c r="A25" s="201" t="s">
        <v>34</v>
      </c>
      <c r="B25" s="235">
        <f>'Open Int.'!K29</f>
        <v>830500</v>
      </c>
      <c r="C25" s="237">
        <f>'Open Int.'!R29</f>
        <v>140.98568</v>
      </c>
      <c r="D25" s="161">
        <f t="shared" si="0"/>
        <v>0.21503956417267378</v>
      </c>
      <c r="E25" s="243">
        <f>'Open Int.'!B29/'Open Int.'!K29</f>
        <v>0.9986754966887417</v>
      </c>
      <c r="F25" s="228">
        <f>'Open Int.'!E29/'Open Int.'!K29</f>
        <v>0.0013245033112582781</v>
      </c>
      <c r="G25" s="244">
        <f>'Open Int.'!H29/'Open Int.'!K29</f>
        <v>0</v>
      </c>
      <c r="H25" s="165">
        <v>3862080</v>
      </c>
      <c r="I25" s="229">
        <v>772200</v>
      </c>
      <c r="J25" s="355">
        <v>386100</v>
      </c>
      <c r="K25" s="367" t="str">
        <f t="shared" si="1"/>
        <v>Gross Exposure is less then 30%</v>
      </c>
      <c r="M25"/>
      <c r="N25"/>
    </row>
    <row r="26" spans="1:14" s="7" customFormat="1" ht="15">
      <c r="A26" s="201" t="s">
        <v>284</v>
      </c>
      <c r="B26" s="235">
        <f>'Open Int.'!K30</f>
        <v>599250</v>
      </c>
      <c r="C26" s="237">
        <f>'Open Int.'!R30</f>
        <v>61.46806875</v>
      </c>
      <c r="D26" s="161">
        <f t="shared" si="0"/>
        <v>0.21034434343079786</v>
      </c>
      <c r="E26" s="243">
        <f>'Open Int.'!B30/'Open Int.'!K30</f>
        <v>0.9958281184814352</v>
      </c>
      <c r="F26" s="228">
        <f>'Open Int.'!E30/'Open Int.'!K30</f>
        <v>0.0037546933667083854</v>
      </c>
      <c r="G26" s="244">
        <f>'Open Int.'!H30/'Open Int.'!K30</f>
        <v>0.00041718815185648727</v>
      </c>
      <c r="H26" s="247">
        <v>2848900</v>
      </c>
      <c r="I26" s="231">
        <v>569750</v>
      </c>
      <c r="J26" s="354">
        <v>505750</v>
      </c>
      <c r="K26" s="117" t="str">
        <f t="shared" si="1"/>
        <v>Gross Exposure is less then 30%</v>
      </c>
      <c r="M26"/>
      <c r="N26"/>
    </row>
    <row r="27" spans="1:14" s="7" customFormat="1" ht="15">
      <c r="A27" s="201" t="s">
        <v>137</v>
      </c>
      <c r="B27" s="235">
        <f>'Open Int.'!K31</f>
        <v>7575000</v>
      </c>
      <c r="C27" s="237">
        <f>'Open Int.'!R31</f>
        <v>243.574125</v>
      </c>
      <c r="D27" s="161">
        <f t="shared" si="0"/>
        <v>0.280553487772442</v>
      </c>
      <c r="E27" s="243">
        <f>'Open Int.'!B31/'Open Int.'!K31</f>
        <v>0.9914191419141914</v>
      </c>
      <c r="F27" s="228">
        <f>'Open Int.'!E31/'Open Int.'!K31</f>
        <v>0.008052805280528054</v>
      </c>
      <c r="G27" s="244">
        <f>'Open Int.'!H31/'Open Int.'!K31</f>
        <v>0.000528052805280528</v>
      </c>
      <c r="H27" s="247">
        <v>27000199</v>
      </c>
      <c r="I27" s="231">
        <v>5400000</v>
      </c>
      <c r="J27" s="354">
        <v>2700000</v>
      </c>
      <c r="K27" s="117" t="str">
        <f t="shared" si="1"/>
        <v>Gross Exposure is less then 30%</v>
      </c>
      <c r="M27"/>
      <c r="N27"/>
    </row>
    <row r="28" spans="1:14" s="7" customFormat="1" ht="15">
      <c r="A28" s="201" t="s">
        <v>232</v>
      </c>
      <c r="B28" s="235">
        <f>'Open Int.'!K32</f>
        <v>9067500</v>
      </c>
      <c r="C28" s="237">
        <f>'Open Int.'!R32</f>
        <v>758.94975</v>
      </c>
      <c r="D28" s="161">
        <f t="shared" si="0"/>
        <v>0.06124301746018672</v>
      </c>
      <c r="E28" s="243">
        <f>'Open Int.'!B32/'Open Int.'!K32</f>
        <v>0.9511441963054866</v>
      </c>
      <c r="F28" s="228">
        <f>'Open Int.'!E32/'Open Int.'!K32</f>
        <v>0.039481665288116904</v>
      </c>
      <c r="G28" s="244">
        <f>'Open Int.'!H32/'Open Int.'!K32</f>
        <v>0.009374138406396471</v>
      </c>
      <c r="H28" s="165">
        <v>148057695</v>
      </c>
      <c r="I28" s="230">
        <v>3697500</v>
      </c>
      <c r="J28" s="355">
        <v>1848500</v>
      </c>
      <c r="K28" s="117" t="str">
        <f t="shared" si="1"/>
        <v>Gross Exposure is less then 30%</v>
      </c>
      <c r="M28"/>
      <c r="N28"/>
    </row>
    <row r="29" spans="1:14" s="7" customFormat="1" ht="15">
      <c r="A29" s="201" t="s">
        <v>1</v>
      </c>
      <c r="B29" s="235">
        <f>'Open Int.'!K33</f>
        <v>1532400</v>
      </c>
      <c r="C29" s="237">
        <f>'Open Int.'!R33</f>
        <v>415.24975200000006</v>
      </c>
      <c r="D29" s="161">
        <f t="shared" si="0"/>
        <v>0.0969832905714065</v>
      </c>
      <c r="E29" s="243">
        <f>'Open Int.'!B33/'Open Int.'!K33</f>
        <v>0.9678935003915426</v>
      </c>
      <c r="F29" s="228">
        <f>'Open Int.'!E33/'Open Int.'!K33</f>
        <v>0.028093187157400158</v>
      </c>
      <c r="G29" s="244">
        <f>'Open Int.'!H33/'Open Int.'!K33</f>
        <v>0.004013312451057165</v>
      </c>
      <c r="H29" s="249">
        <v>15800660</v>
      </c>
      <c r="I29" s="233">
        <v>1205850</v>
      </c>
      <c r="J29" s="355">
        <v>602850</v>
      </c>
      <c r="K29" s="367" t="str">
        <f t="shared" si="1"/>
        <v>Gross Exposure is less then 30%</v>
      </c>
      <c r="M29"/>
      <c r="N29"/>
    </row>
    <row r="30" spans="1:14" s="7" customFormat="1" ht="15">
      <c r="A30" s="201" t="s">
        <v>158</v>
      </c>
      <c r="B30" s="235">
        <f>'Open Int.'!K34</f>
        <v>2650500</v>
      </c>
      <c r="C30" s="237">
        <f>'Open Int.'!R34</f>
        <v>31.090365</v>
      </c>
      <c r="D30" s="161">
        <f t="shared" si="0"/>
        <v>0.13389795616805822</v>
      </c>
      <c r="E30" s="243">
        <f>'Open Int.'!B34/'Open Int.'!K34</f>
        <v>0.9240143369175627</v>
      </c>
      <c r="F30" s="228">
        <f>'Open Int.'!E34/'Open Int.'!K34</f>
        <v>0.055197132616487454</v>
      </c>
      <c r="G30" s="244">
        <f>'Open Int.'!H34/'Open Int.'!K34</f>
        <v>0.02078853046594982</v>
      </c>
      <c r="H30" s="249">
        <v>19794925</v>
      </c>
      <c r="I30" s="233">
        <v>3957700</v>
      </c>
      <c r="J30" s="355">
        <v>3957700</v>
      </c>
      <c r="K30" s="367" t="str">
        <f t="shared" si="1"/>
        <v>Gross Exposure is less then 30%</v>
      </c>
      <c r="M30"/>
      <c r="N30"/>
    </row>
    <row r="31" spans="1:14" s="7" customFormat="1" ht="15">
      <c r="A31" s="201" t="s">
        <v>414</v>
      </c>
      <c r="B31" s="235">
        <f>'Open Int.'!K35</f>
        <v>9380250</v>
      </c>
      <c r="C31" s="237">
        <f>'Open Int.'!R35</f>
        <v>39.02184</v>
      </c>
      <c r="D31" s="161">
        <f t="shared" si="0"/>
        <v>0.370879257742511</v>
      </c>
      <c r="E31" s="243">
        <f>'Open Int.'!B35/'Open Int.'!K35</f>
        <v>0.9857519788918205</v>
      </c>
      <c r="F31" s="228">
        <f>'Open Int.'!E35/'Open Int.'!K35</f>
        <v>0.013720316622691292</v>
      </c>
      <c r="G31" s="244">
        <f>'Open Int.'!H35/'Open Int.'!K35</f>
        <v>0.0005277044854881266</v>
      </c>
      <c r="H31" s="249">
        <v>25291924</v>
      </c>
      <c r="I31" s="233">
        <v>5053950</v>
      </c>
      <c r="J31" s="355">
        <v>5053950</v>
      </c>
      <c r="K31" s="367" t="str">
        <f t="shared" si="1"/>
        <v>Some sign of build up Gross exposure crosses 30%</v>
      </c>
      <c r="M31"/>
      <c r="N31"/>
    </row>
    <row r="32" spans="1:14" s="7" customFormat="1" ht="15">
      <c r="A32" s="201" t="s">
        <v>415</v>
      </c>
      <c r="B32" s="235">
        <f>'Open Int.'!K36</f>
        <v>617100</v>
      </c>
      <c r="C32" s="237">
        <f>'Open Int.'!R36</f>
        <v>14.6900655</v>
      </c>
      <c r="D32" s="161">
        <f t="shared" si="0"/>
        <v>0.10799353403808841</v>
      </c>
      <c r="E32" s="243">
        <f>'Open Int.'!B36/'Open Int.'!K36</f>
        <v>1</v>
      </c>
      <c r="F32" s="228">
        <f>'Open Int.'!E36/'Open Int.'!K36</f>
        <v>0</v>
      </c>
      <c r="G32" s="244">
        <f>'Open Int.'!H36/'Open Int.'!K36</f>
        <v>0</v>
      </c>
      <c r="H32" s="249">
        <v>5714231</v>
      </c>
      <c r="I32" s="233">
        <v>1142400</v>
      </c>
      <c r="J32" s="355">
        <v>1142400</v>
      </c>
      <c r="K32" s="367" t="str">
        <f t="shared" si="1"/>
        <v>Gross Exposure is less then 30%</v>
      </c>
      <c r="M32"/>
      <c r="N32"/>
    </row>
    <row r="33" spans="1:14" s="7" customFormat="1" ht="15">
      <c r="A33" s="201" t="s">
        <v>285</v>
      </c>
      <c r="B33" s="235">
        <f>'Open Int.'!K37</f>
        <v>708300</v>
      </c>
      <c r="C33" s="237">
        <f>'Open Int.'!R37</f>
        <v>39.9941595</v>
      </c>
      <c r="D33" s="161">
        <f t="shared" si="0"/>
        <v>0.16536404253098738</v>
      </c>
      <c r="E33" s="243">
        <f>'Open Int.'!B37/'Open Int.'!K37</f>
        <v>1</v>
      </c>
      <c r="F33" s="228">
        <f>'Open Int.'!E37/'Open Int.'!K37</f>
        <v>0</v>
      </c>
      <c r="G33" s="244">
        <f>'Open Int.'!H37/'Open Int.'!K37</f>
        <v>0</v>
      </c>
      <c r="H33" s="247">
        <v>4283277</v>
      </c>
      <c r="I33" s="231">
        <v>856500</v>
      </c>
      <c r="J33" s="354">
        <v>856500</v>
      </c>
      <c r="K33" s="117" t="str">
        <f t="shared" si="1"/>
        <v>Gross Exposure is less then 30%</v>
      </c>
      <c r="M33"/>
      <c r="N33"/>
    </row>
    <row r="34" spans="1:14" s="7" customFormat="1" ht="15">
      <c r="A34" s="201" t="s">
        <v>159</v>
      </c>
      <c r="B34" s="235">
        <f>'Open Int.'!K38</f>
        <v>4063500</v>
      </c>
      <c r="C34" s="237">
        <f>'Open Int.'!R38</f>
        <v>20.9067075</v>
      </c>
      <c r="D34" s="161">
        <f t="shared" si="0"/>
        <v>0.39819442079003103</v>
      </c>
      <c r="E34" s="243">
        <f>'Open Int.'!B38/'Open Int.'!K38</f>
        <v>0.8239202657807309</v>
      </c>
      <c r="F34" s="228">
        <f>'Open Int.'!E38/'Open Int.'!K38</f>
        <v>0.14728682170542637</v>
      </c>
      <c r="G34" s="244">
        <f>'Open Int.'!H38/'Open Int.'!K38</f>
        <v>0.028792912513842746</v>
      </c>
      <c r="H34" s="165">
        <v>10204814</v>
      </c>
      <c r="I34" s="230">
        <v>2038500</v>
      </c>
      <c r="J34" s="355">
        <v>2038500</v>
      </c>
      <c r="K34" s="117" t="str">
        <f t="shared" si="1"/>
        <v>Some sign of build up Gross exposure crosses 30%</v>
      </c>
      <c r="M34"/>
      <c r="N34"/>
    </row>
    <row r="35" spans="1:14" s="7" customFormat="1" ht="15">
      <c r="A35" s="201" t="s">
        <v>2</v>
      </c>
      <c r="B35" s="235">
        <f>'Open Int.'!K39</f>
        <v>2724700</v>
      </c>
      <c r="C35" s="237">
        <f>'Open Int.'!R39</f>
        <v>101.0999935</v>
      </c>
      <c r="D35" s="161">
        <f t="shared" si="0"/>
        <v>0.10543417252051984</v>
      </c>
      <c r="E35" s="243">
        <f>'Open Int.'!B39/'Open Int.'!K39</f>
        <v>0.9366168752523214</v>
      </c>
      <c r="F35" s="228">
        <f>'Open Int.'!E39/'Open Int.'!K39</f>
        <v>0.05329027048849415</v>
      </c>
      <c r="G35" s="244">
        <f>'Open Int.'!H39/'Open Int.'!K39</f>
        <v>0.010092854259184497</v>
      </c>
      <c r="H35" s="249">
        <v>25842665</v>
      </c>
      <c r="I35" s="233">
        <v>5167800</v>
      </c>
      <c r="J35" s="355">
        <v>2583900</v>
      </c>
      <c r="K35" s="367" t="str">
        <f t="shared" si="1"/>
        <v>Gross Exposure is less then 30%</v>
      </c>
      <c r="M35"/>
      <c r="N35"/>
    </row>
    <row r="36" spans="1:14" s="7" customFormat="1" ht="15">
      <c r="A36" s="201" t="s">
        <v>416</v>
      </c>
      <c r="B36" s="235">
        <f>'Open Int.'!K40</f>
        <v>5693650</v>
      </c>
      <c r="C36" s="237">
        <f>'Open Int.'!R40</f>
        <v>139.86451225</v>
      </c>
      <c r="D36" s="161">
        <f t="shared" si="0"/>
        <v>0.7987536208461978</v>
      </c>
      <c r="E36" s="243">
        <f>'Open Int.'!B40/'Open Int.'!K40</f>
        <v>0.9997980206018986</v>
      </c>
      <c r="F36" s="228">
        <f>'Open Int.'!E40/'Open Int.'!K40</f>
        <v>0.00020197939810139365</v>
      </c>
      <c r="G36" s="244">
        <f>'Open Int.'!H40/'Open Int.'!K40</f>
        <v>0</v>
      </c>
      <c r="H36" s="249">
        <v>7128168</v>
      </c>
      <c r="I36" s="233">
        <v>1424850</v>
      </c>
      <c r="J36" s="355">
        <v>1424850</v>
      </c>
      <c r="K36" s="367" t="str">
        <f t="shared" si="1"/>
        <v>Gross exposure is Substantial as Open interest has crossed 60%</v>
      </c>
      <c r="M36"/>
      <c r="N36"/>
    </row>
    <row r="37" spans="1:14" s="7" customFormat="1" ht="15">
      <c r="A37" s="201" t="s">
        <v>391</v>
      </c>
      <c r="B37" s="235">
        <f>'Open Int.'!K41</f>
        <v>13960000</v>
      </c>
      <c r="C37" s="237">
        <f>'Open Int.'!R41</f>
        <v>208.9114</v>
      </c>
      <c r="D37" s="161">
        <f t="shared" si="0"/>
        <v>0.1265511524789544</v>
      </c>
      <c r="E37" s="243">
        <f>'Open Int.'!B41/'Open Int.'!K41</f>
        <v>0.8993553008595988</v>
      </c>
      <c r="F37" s="228">
        <f>'Open Int.'!E41/'Open Int.'!K41</f>
        <v>0.083810888252149</v>
      </c>
      <c r="G37" s="244">
        <f>'Open Int.'!H41/'Open Int.'!K41</f>
        <v>0.01683381088825215</v>
      </c>
      <c r="H37" s="249">
        <v>110311125</v>
      </c>
      <c r="I37" s="233">
        <v>22060000</v>
      </c>
      <c r="J37" s="355">
        <v>11030000</v>
      </c>
      <c r="K37" s="367" t="str">
        <f t="shared" si="1"/>
        <v>Gross Exposure is less then 30%</v>
      </c>
      <c r="M37"/>
      <c r="N37"/>
    </row>
    <row r="38" spans="1:14" s="7" customFormat="1" ht="15">
      <c r="A38" s="201" t="s">
        <v>78</v>
      </c>
      <c r="B38" s="235">
        <f>'Open Int.'!K42</f>
        <v>1985600</v>
      </c>
      <c r="C38" s="237">
        <f>'Open Int.'!R42</f>
        <v>51.536248</v>
      </c>
      <c r="D38" s="161">
        <f t="shared" si="0"/>
        <v>0.09025454545454545</v>
      </c>
      <c r="E38" s="243">
        <f>'Open Int.'!B42/'Open Int.'!K42</f>
        <v>0.9879129734085415</v>
      </c>
      <c r="F38" s="228">
        <f>'Open Int.'!E42/'Open Int.'!K42</f>
        <v>0.008058017727639</v>
      </c>
      <c r="G38" s="244">
        <f>'Open Int.'!H42/'Open Int.'!K42</f>
        <v>0.0040290088638195</v>
      </c>
      <c r="H38" s="165">
        <v>22000000</v>
      </c>
      <c r="I38" s="230">
        <v>4400000</v>
      </c>
      <c r="J38" s="355">
        <v>2304000</v>
      </c>
      <c r="K38" s="117" t="str">
        <f t="shared" si="1"/>
        <v>Gross Exposure is less then 30%</v>
      </c>
      <c r="M38"/>
      <c r="N38"/>
    </row>
    <row r="39" spans="1:14" s="7" customFormat="1" ht="15">
      <c r="A39" s="201" t="s">
        <v>138</v>
      </c>
      <c r="B39" s="235">
        <f>'Open Int.'!K43</f>
        <v>6019275</v>
      </c>
      <c r="C39" s="237">
        <f>'Open Int.'!R43</f>
        <v>375.753241875</v>
      </c>
      <c r="D39" s="161">
        <f t="shared" si="0"/>
        <v>0.5635680174640991</v>
      </c>
      <c r="E39" s="243">
        <f>'Open Int.'!B43/'Open Int.'!K43</f>
        <v>0.9817835204405846</v>
      </c>
      <c r="F39" s="228">
        <f>'Open Int.'!E43/'Open Int.'!K43</f>
        <v>0.01489797359316529</v>
      </c>
      <c r="G39" s="244">
        <f>'Open Int.'!H43/'Open Int.'!K43</f>
        <v>0.0033185059662500884</v>
      </c>
      <c r="H39" s="165">
        <v>10680654</v>
      </c>
      <c r="I39" s="230">
        <v>2136050</v>
      </c>
      <c r="J39" s="355">
        <v>1068025</v>
      </c>
      <c r="K39" s="117" t="str">
        <f t="shared" si="1"/>
        <v>Gross exposure is building up andcrpsses 40% mark</v>
      </c>
      <c r="M39"/>
      <c r="N39"/>
    </row>
    <row r="40" spans="1:14" s="7" customFormat="1" ht="15">
      <c r="A40" s="201" t="s">
        <v>160</v>
      </c>
      <c r="B40" s="235">
        <f>'Open Int.'!K44</f>
        <v>2467300</v>
      </c>
      <c r="C40" s="237">
        <f>'Open Int.'!R44</f>
        <v>90.30318</v>
      </c>
      <c r="D40" s="161">
        <f t="shared" si="0"/>
        <v>0.24841219772052384</v>
      </c>
      <c r="E40" s="243">
        <f>'Open Int.'!B44/'Open Int.'!K44</f>
        <v>0.9913062862238075</v>
      </c>
      <c r="F40" s="228">
        <f>'Open Int.'!E44/'Open Int.'!K44</f>
        <v>0.008693713776192599</v>
      </c>
      <c r="G40" s="244">
        <f>'Open Int.'!H44/'Open Int.'!K44</f>
        <v>0</v>
      </c>
      <c r="H40" s="249">
        <v>9932282</v>
      </c>
      <c r="I40" s="233">
        <v>1986050</v>
      </c>
      <c r="J40" s="355">
        <v>1277100</v>
      </c>
      <c r="K40" s="367" t="str">
        <f t="shared" si="1"/>
        <v>Gross Exposure is less then 30%</v>
      </c>
      <c r="M40"/>
      <c r="N40"/>
    </row>
    <row r="41" spans="1:14" s="7" customFormat="1" ht="15">
      <c r="A41" s="201" t="s">
        <v>161</v>
      </c>
      <c r="B41" s="235">
        <f>'Open Int.'!K45</f>
        <v>9963600</v>
      </c>
      <c r="C41" s="237">
        <f>'Open Int.'!R45</f>
        <v>33.577332</v>
      </c>
      <c r="D41" s="161">
        <f t="shared" si="0"/>
        <v>0.23190645629613252</v>
      </c>
      <c r="E41" s="243">
        <f>'Open Int.'!B45/'Open Int.'!K45</f>
        <v>0.8012465373961218</v>
      </c>
      <c r="F41" s="228">
        <f>'Open Int.'!E45/'Open Int.'!K45</f>
        <v>0.1925207756232687</v>
      </c>
      <c r="G41" s="244">
        <f>'Open Int.'!H45/'Open Int.'!K45</f>
        <v>0.006232686980609419</v>
      </c>
      <c r="H41" s="247">
        <v>42963875</v>
      </c>
      <c r="I41" s="231">
        <v>8590500</v>
      </c>
      <c r="J41" s="354">
        <v>8590500</v>
      </c>
      <c r="K41" s="117" t="str">
        <f t="shared" si="1"/>
        <v>Gross Exposure is less then 30%</v>
      </c>
      <c r="M41"/>
      <c r="N41"/>
    </row>
    <row r="42" spans="1:14" s="7" customFormat="1" ht="15">
      <c r="A42" s="201" t="s">
        <v>392</v>
      </c>
      <c r="B42" s="235">
        <f>'Open Int.'!K46</f>
        <v>367200</v>
      </c>
      <c r="C42" s="237">
        <f>'Open Int.'!R46</f>
        <v>9.356256</v>
      </c>
      <c r="D42" s="161">
        <f t="shared" si="0"/>
        <v>0.037689912200569456</v>
      </c>
      <c r="E42" s="243">
        <f>'Open Int.'!B46/'Open Int.'!K46</f>
        <v>1</v>
      </c>
      <c r="F42" s="228">
        <f>'Open Int.'!E46/'Open Int.'!K46</f>
        <v>0</v>
      </c>
      <c r="G42" s="244">
        <f>'Open Int.'!H46/'Open Int.'!K46</f>
        <v>0</v>
      </c>
      <c r="H42" s="247">
        <v>9742660</v>
      </c>
      <c r="I42" s="231">
        <v>1947600</v>
      </c>
      <c r="J42" s="354">
        <v>1947600</v>
      </c>
      <c r="K42" s="117" t="str">
        <f t="shared" si="1"/>
        <v>Gross Exposure is less then 30%</v>
      </c>
      <c r="M42"/>
      <c r="N42"/>
    </row>
    <row r="43" spans="1:14" s="7" customFormat="1" ht="15">
      <c r="A43" s="201" t="s">
        <v>3</v>
      </c>
      <c r="B43" s="235">
        <f>'Open Int.'!K47</f>
        <v>9335000</v>
      </c>
      <c r="C43" s="237">
        <f>'Open Int.'!R47</f>
        <v>193.0478</v>
      </c>
      <c r="D43" s="161">
        <f t="shared" si="0"/>
        <v>0.10097933075875523</v>
      </c>
      <c r="E43" s="243">
        <f>'Open Int.'!B47/'Open Int.'!K47</f>
        <v>0.8772094268880557</v>
      </c>
      <c r="F43" s="228">
        <f>'Open Int.'!E47/'Open Int.'!K47</f>
        <v>0.09922335297268345</v>
      </c>
      <c r="G43" s="244">
        <f>'Open Int.'!H47/'Open Int.'!K47</f>
        <v>0.023567220139260846</v>
      </c>
      <c r="H43" s="188">
        <v>92444661</v>
      </c>
      <c r="I43" s="168">
        <v>14221250</v>
      </c>
      <c r="J43" s="356">
        <v>7110000</v>
      </c>
      <c r="K43" s="367" t="str">
        <f t="shared" si="1"/>
        <v>Gross Exposure is less then 30%</v>
      </c>
      <c r="M43"/>
      <c r="N43"/>
    </row>
    <row r="44" spans="1:14" s="7" customFormat="1" ht="15">
      <c r="A44" s="201" t="s">
        <v>218</v>
      </c>
      <c r="B44" s="235">
        <f>'Open Int.'!K48</f>
        <v>1043700</v>
      </c>
      <c r="C44" s="237">
        <f>'Open Int.'!R48</f>
        <v>39.4675155</v>
      </c>
      <c r="D44" s="161">
        <f t="shared" si="0"/>
        <v>0.07831296010833705</v>
      </c>
      <c r="E44" s="243">
        <f>'Open Int.'!B48/'Open Int.'!K48</f>
        <v>0.9748490945674044</v>
      </c>
      <c r="F44" s="228">
        <f>'Open Int.'!E48/'Open Int.'!K48</f>
        <v>0.025150905432595575</v>
      </c>
      <c r="G44" s="244">
        <f>'Open Int.'!H48/'Open Int.'!K48</f>
        <v>0</v>
      </c>
      <c r="H44" s="249">
        <v>13327296</v>
      </c>
      <c r="I44" s="233">
        <v>2664900</v>
      </c>
      <c r="J44" s="355">
        <v>1453200</v>
      </c>
      <c r="K44" s="367" t="str">
        <f t="shared" si="1"/>
        <v>Gross Exposure is less then 30%</v>
      </c>
      <c r="M44"/>
      <c r="N44"/>
    </row>
    <row r="45" spans="1:14" s="7" customFormat="1" ht="15">
      <c r="A45" s="201" t="s">
        <v>162</v>
      </c>
      <c r="B45" s="235">
        <f>'Open Int.'!K49</f>
        <v>457200</v>
      </c>
      <c r="C45" s="237">
        <f>'Open Int.'!R49</f>
        <v>15.391638</v>
      </c>
      <c r="D45" s="161">
        <f t="shared" si="0"/>
        <v>0.03720703125</v>
      </c>
      <c r="E45" s="243">
        <f>'Open Int.'!B49/'Open Int.'!K49</f>
        <v>1</v>
      </c>
      <c r="F45" s="228">
        <f>'Open Int.'!E49/'Open Int.'!K49</f>
        <v>0</v>
      </c>
      <c r="G45" s="244">
        <f>'Open Int.'!H49/'Open Int.'!K49</f>
        <v>0</v>
      </c>
      <c r="H45" s="249">
        <v>12288000</v>
      </c>
      <c r="I45" s="233">
        <v>2457600</v>
      </c>
      <c r="J45" s="355">
        <v>1578000</v>
      </c>
      <c r="K45" s="367" t="str">
        <f t="shared" si="1"/>
        <v>Gross Exposure is less then 30%</v>
      </c>
      <c r="M45"/>
      <c r="N45"/>
    </row>
    <row r="46" spans="1:14" s="7" customFormat="1" ht="15">
      <c r="A46" s="201" t="s">
        <v>286</v>
      </c>
      <c r="B46" s="235">
        <f>'Open Int.'!K50</f>
        <v>723000</v>
      </c>
      <c r="C46" s="237">
        <f>'Open Int.'!R50</f>
        <v>16.13736</v>
      </c>
      <c r="D46" s="161">
        <f t="shared" si="0"/>
        <v>0.0163877006294849</v>
      </c>
      <c r="E46" s="243">
        <f>'Open Int.'!B50/'Open Int.'!K50</f>
        <v>0.9986168741355463</v>
      </c>
      <c r="F46" s="228">
        <f>'Open Int.'!E50/'Open Int.'!K50</f>
        <v>0.0013831258644536654</v>
      </c>
      <c r="G46" s="244">
        <f>'Open Int.'!H50/'Open Int.'!K50</f>
        <v>0</v>
      </c>
      <c r="H46" s="247">
        <v>44118453</v>
      </c>
      <c r="I46" s="231">
        <v>8823000</v>
      </c>
      <c r="J46" s="354">
        <v>4411000</v>
      </c>
      <c r="K46" s="117" t="str">
        <f t="shared" si="1"/>
        <v>Gross Exposure is less then 30%</v>
      </c>
      <c r="M46"/>
      <c r="N46"/>
    </row>
    <row r="47" spans="1:14" s="7" customFormat="1" ht="15">
      <c r="A47" s="201" t="s">
        <v>183</v>
      </c>
      <c r="B47" s="235">
        <f>'Open Int.'!K51</f>
        <v>938600</v>
      </c>
      <c r="C47" s="237">
        <f>'Open Int.'!R51</f>
        <v>27.721551</v>
      </c>
      <c r="D47" s="161">
        <f t="shared" si="0"/>
        <v>0.0483717141016276</v>
      </c>
      <c r="E47" s="243">
        <f>'Open Int.'!B51/'Open Int.'!K51</f>
        <v>0.9919028340080972</v>
      </c>
      <c r="F47" s="228">
        <f>'Open Int.'!E51/'Open Int.'!K51</f>
        <v>0.004048582995951417</v>
      </c>
      <c r="G47" s="244">
        <f>'Open Int.'!H51/'Open Int.'!K51</f>
        <v>0.004048582995951417</v>
      </c>
      <c r="H47" s="247">
        <v>19403902</v>
      </c>
      <c r="I47" s="231">
        <v>3880750</v>
      </c>
      <c r="J47" s="354">
        <v>1939900</v>
      </c>
      <c r="K47" s="117" t="str">
        <f t="shared" si="1"/>
        <v>Gross Exposure is less then 30%</v>
      </c>
      <c r="M47"/>
      <c r="N47"/>
    </row>
    <row r="48" spans="1:14" s="7" customFormat="1" ht="15">
      <c r="A48" s="201" t="s">
        <v>219</v>
      </c>
      <c r="B48" s="235">
        <f>'Open Int.'!K52</f>
        <v>6228900</v>
      </c>
      <c r="C48" s="237">
        <f>'Open Int.'!R52</f>
        <v>61.0120755</v>
      </c>
      <c r="D48" s="161">
        <f t="shared" si="0"/>
        <v>0.1377820172093365</v>
      </c>
      <c r="E48" s="243">
        <f>'Open Int.'!B52/'Open Int.'!K52</f>
        <v>0.9302123970524491</v>
      </c>
      <c r="F48" s="228">
        <f>'Open Int.'!E52/'Open Int.'!K52</f>
        <v>0.06935413957520589</v>
      </c>
      <c r="G48" s="244">
        <f>'Open Int.'!H52/'Open Int.'!K52</f>
        <v>0.00043346337234503684</v>
      </c>
      <c r="H48" s="247">
        <v>45208367</v>
      </c>
      <c r="I48" s="231">
        <v>9039600</v>
      </c>
      <c r="J48" s="354">
        <v>5251500</v>
      </c>
      <c r="K48" s="117" t="str">
        <f t="shared" si="1"/>
        <v>Gross Exposure is less then 30%</v>
      </c>
      <c r="M48"/>
      <c r="N48"/>
    </row>
    <row r="49" spans="1:14" s="7" customFormat="1" ht="15">
      <c r="A49" s="201" t="s">
        <v>417</v>
      </c>
      <c r="B49" s="235">
        <f>'Open Int.'!K53</f>
        <v>12710250</v>
      </c>
      <c r="C49" s="237">
        <f>'Open Int.'!R53</f>
        <v>54.59052375</v>
      </c>
      <c r="D49" s="161">
        <f t="shared" si="0"/>
        <v>0.45392712452286804</v>
      </c>
      <c r="E49" s="243">
        <f>'Open Int.'!B53/'Open Int.'!K53</f>
        <v>0.9178025609252375</v>
      </c>
      <c r="F49" s="228">
        <f>'Open Int.'!E53/'Open Int.'!K53</f>
        <v>0.06361007847996696</v>
      </c>
      <c r="G49" s="244">
        <f>'Open Int.'!H53/'Open Int.'!K53</f>
        <v>0.01858736059479554</v>
      </c>
      <c r="H49" s="247">
        <v>28000640</v>
      </c>
      <c r="I49" s="231">
        <v>5596500</v>
      </c>
      <c r="J49" s="354">
        <v>5596500</v>
      </c>
      <c r="K49" s="117" t="str">
        <f t="shared" si="1"/>
        <v>Gross exposure is building up andcrpsses 40% mark</v>
      </c>
      <c r="M49"/>
      <c r="N49"/>
    </row>
    <row r="50" spans="1:14" s="7" customFormat="1" ht="15">
      <c r="A50" s="201" t="s">
        <v>163</v>
      </c>
      <c r="B50" s="235">
        <f>'Open Int.'!K54</f>
        <v>523528</v>
      </c>
      <c r="C50" s="237">
        <f>'Open Int.'!R54</f>
        <v>247.50571491999997</v>
      </c>
      <c r="D50" s="161">
        <f t="shared" si="0"/>
        <v>0.4363882489055451</v>
      </c>
      <c r="E50" s="243">
        <f>'Open Int.'!B54/'Open Int.'!K54</f>
        <v>0.992065371861677</v>
      </c>
      <c r="F50" s="228">
        <f>'Open Int.'!E54/'Open Int.'!K54</f>
        <v>0.005329227854097584</v>
      </c>
      <c r="G50" s="244">
        <f>'Open Int.'!H54/'Open Int.'!K54</f>
        <v>0.0026054002842254855</v>
      </c>
      <c r="H50" s="247">
        <v>1199684</v>
      </c>
      <c r="I50" s="231">
        <v>239878</v>
      </c>
      <c r="J50" s="354">
        <v>137020</v>
      </c>
      <c r="K50" s="117" t="str">
        <f t="shared" si="1"/>
        <v>Gross exposure is building up andcrpsses 40% mark</v>
      </c>
      <c r="M50"/>
      <c r="N50"/>
    </row>
    <row r="51" spans="1:14" s="7" customFormat="1" ht="15">
      <c r="A51" s="201" t="s">
        <v>194</v>
      </c>
      <c r="B51" s="235">
        <f>'Open Int.'!K55</f>
        <v>6371200</v>
      </c>
      <c r="C51" s="237">
        <f>'Open Int.'!R55</f>
        <v>413.84129599999994</v>
      </c>
      <c r="D51" s="161">
        <f t="shared" si="0"/>
        <v>0.32588564867366504</v>
      </c>
      <c r="E51" s="243">
        <f>'Open Int.'!B55/'Open Int.'!K55</f>
        <v>0.9556127574083375</v>
      </c>
      <c r="F51" s="228">
        <f>'Open Int.'!E55/'Open Int.'!K55</f>
        <v>0.04074585635359116</v>
      </c>
      <c r="G51" s="244">
        <f>'Open Int.'!H55/'Open Int.'!K55</f>
        <v>0.003641386238071321</v>
      </c>
      <c r="H51" s="247">
        <v>19550416</v>
      </c>
      <c r="I51" s="231">
        <v>3910000</v>
      </c>
      <c r="J51" s="354">
        <v>1954800</v>
      </c>
      <c r="K51" s="117" t="str">
        <f t="shared" si="1"/>
        <v>Some sign of build up Gross exposure crosses 30%</v>
      </c>
      <c r="M51"/>
      <c r="N51"/>
    </row>
    <row r="52" spans="1:14" s="7" customFormat="1" ht="15">
      <c r="A52" s="201" t="s">
        <v>418</v>
      </c>
      <c r="B52" s="235">
        <f>'Open Int.'!K56</f>
        <v>166950</v>
      </c>
      <c r="C52" s="237">
        <f>'Open Int.'!R56</f>
        <v>31.9525605</v>
      </c>
      <c r="D52" s="161">
        <f t="shared" si="0"/>
        <v>0.14013220018885741</v>
      </c>
      <c r="E52" s="243">
        <f>'Open Int.'!B56/'Open Int.'!K56</f>
        <v>1</v>
      </c>
      <c r="F52" s="228">
        <f>'Open Int.'!E56/'Open Int.'!K56</f>
        <v>0</v>
      </c>
      <c r="G52" s="244">
        <f>'Open Int.'!H56/'Open Int.'!K56</f>
        <v>0</v>
      </c>
      <c r="H52" s="247">
        <v>1191375</v>
      </c>
      <c r="I52" s="231">
        <v>238200</v>
      </c>
      <c r="J52" s="354">
        <v>238200</v>
      </c>
      <c r="K52" s="117" t="str">
        <f t="shared" si="1"/>
        <v>Gross Exposure is less then 30%</v>
      </c>
      <c r="M52"/>
      <c r="N52"/>
    </row>
    <row r="53" spans="1:14" s="7" customFormat="1" ht="15">
      <c r="A53" s="201" t="s">
        <v>419</v>
      </c>
      <c r="B53" s="235">
        <f>'Open Int.'!K57</f>
        <v>269000</v>
      </c>
      <c r="C53" s="237">
        <f>'Open Int.'!R57</f>
        <v>29.007615</v>
      </c>
      <c r="D53" s="161">
        <f t="shared" si="0"/>
        <v>0.1804175223643951</v>
      </c>
      <c r="E53" s="243">
        <f>'Open Int.'!B57/'Open Int.'!K57</f>
        <v>0.9992565055762082</v>
      </c>
      <c r="F53" s="228">
        <f>'Open Int.'!E57/'Open Int.'!K57</f>
        <v>0.0007434944237918215</v>
      </c>
      <c r="G53" s="244">
        <f>'Open Int.'!H57/'Open Int.'!K57</f>
        <v>0</v>
      </c>
      <c r="H53" s="247">
        <v>1490986</v>
      </c>
      <c r="I53" s="231">
        <v>298000</v>
      </c>
      <c r="J53" s="354">
        <v>298000</v>
      </c>
      <c r="K53" s="117" t="str">
        <f t="shared" si="1"/>
        <v>Gross Exposure is less then 30%</v>
      </c>
      <c r="M53"/>
      <c r="N53"/>
    </row>
    <row r="54" spans="1:14" s="7" customFormat="1" ht="15">
      <c r="A54" s="201" t="s">
        <v>220</v>
      </c>
      <c r="B54" s="235">
        <f>'Open Int.'!K58</f>
        <v>5868000</v>
      </c>
      <c r="C54" s="237">
        <f>'Open Int.'!R58</f>
        <v>74.02482</v>
      </c>
      <c r="D54" s="161">
        <f t="shared" si="0"/>
        <v>0.5790493663267794</v>
      </c>
      <c r="E54" s="243">
        <f>'Open Int.'!B58/'Open Int.'!K58</f>
        <v>0.9439672801635992</v>
      </c>
      <c r="F54" s="228">
        <f>'Open Int.'!E58/'Open Int.'!K58</f>
        <v>0.052351738241308794</v>
      </c>
      <c r="G54" s="244">
        <f>'Open Int.'!H58/'Open Int.'!K58</f>
        <v>0.0036809815950920245</v>
      </c>
      <c r="H54" s="247">
        <v>10133851</v>
      </c>
      <c r="I54" s="231">
        <v>2025600</v>
      </c>
      <c r="J54" s="354">
        <v>2025600</v>
      </c>
      <c r="K54" s="117" t="str">
        <f t="shared" si="1"/>
        <v>Gross exposure is building up andcrpsses 40% mark</v>
      </c>
      <c r="M54"/>
      <c r="N54"/>
    </row>
    <row r="55" spans="1:14" s="7" customFormat="1" ht="15">
      <c r="A55" s="201" t="s">
        <v>164</v>
      </c>
      <c r="B55" s="235">
        <f>'Open Int.'!K59</f>
        <v>24035100</v>
      </c>
      <c r="C55" s="237">
        <f>'Open Int.'!R59</f>
        <v>135.798315</v>
      </c>
      <c r="D55" s="161">
        <f t="shared" si="0"/>
        <v>0.8761545799272745</v>
      </c>
      <c r="E55" s="243">
        <f>'Open Int.'!B59/'Open Int.'!K59</f>
        <v>0.9374706158909262</v>
      </c>
      <c r="F55" s="228">
        <f>'Open Int.'!E59/'Open Int.'!K59</f>
        <v>0.05876821814762576</v>
      </c>
      <c r="G55" s="244">
        <f>'Open Int.'!H59/'Open Int.'!K59</f>
        <v>0.0037611659614480487</v>
      </c>
      <c r="H55" s="247">
        <v>27432488</v>
      </c>
      <c r="I55" s="231">
        <v>5486150</v>
      </c>
      <c r="J55" s="354">
        <v>5486150</v>
      </c>
      <c r="K55" s="117" t="str">
        <f t="shared" si="1"/>
        <v>Gross exposure has crossed 80%,Margin double</v>
      </c>
      <c r="M55"/>
      <c r="N55"/>
    </row>
    <row r="56" spans="1:14" s="7" customFormat="1" ht="15">
      <c r="A56" s="201" t="s">
        <v>165</v>
      </c>
      <c r="B56" s="235">
        <f>'Open Int.'!K60</f>
        <v>319800</v>
      </c>
      <c r="C56" s="237">
        <f>'Open Int.'!R60</f>
        <v>8.583432</v>
      </c>
      <c r="D56" s="161">
        <f t="shared" si="0"/>
        <v>0.022080113805794836</v>
      </c>
      <c r="E56" s="243">
        <f>'Open Int.'!B60/'Open Int.'!K60</f>
        <v>0.9959349593495935</v>
      </c>
      <c r="F56" s="228">
        <f>'Open Int.'!E60/'Open Int.'!K60</f>
        <v>0.0040650406504065045</v>
      </c>
      <c r="G56" s="244">
        <f>'Open Int.'!H60/'Open Int.'!K60</f>
        <v>0</v>
      </c>
      <c r="H56" s="247">
        <v>14483621</v>
      </c>
      <c r="I56" s="231">
        <v>2896400</v>
      </c>
      <c r="J56" s="354">
        <v>2048800</v>
      </c>
      <c r="K56" s="117" t="str">
        <f t="shared" si="1"/>
        <v>Gross Exposure is less then 30%</v>
      </c>
      <c r="M56"/>
      <c r="N56"/>
    </row>
    <row r="57" spans="1:14" s="7" customFormat="1" ht="15">
      <c r="A57" s="201" t="s">
        <v>420</v>
      </c>
      <c r="B57" s="235">
        <f>'Open Int.'!K61</f>
        <v>259500</v>
      </c>
      <c r="C57" s="237">
        <f>'Open Int.'!R61</f>
        <v>57.756915</v>
      </c>
      <c r="D57" s="161">
        <f t="shared" si="0"/>
        <v>0.0561033529698672</v>
      </c>
      <c r="E57" s="243">
        <f>'Open Int.'!B61/'Open Int.'!K61</f>
        <v>0.9982658959537573</v>
      </c>
      <c r="F57" s="228">
        <f>'Open Int.'!E61/'Open Int.'!K61</f>
        <v>0.0017341040462427746</v>
      </c>
      <c r="G57" s="244">
        <f>'Open Int.'!H61/'Open Int.'!K61</f>
        <v>0</v>
      </c>
      <c r="H57" s="247">
        <v>4625392</v>
      </c>
      <c r="I57" s="231">
        <v>925050</v>
      </c>
      <c r="J57" s="354">
        <v>462450</v>
      </c>
      <c r="K57" s="117" t="str">
        <f t="shared" si="1"/>
        <v>Gross Exposure is less then 30%</v>
      </c>
      <c r="M57"/>
      <c r="N57"/>
    </row>
    <row r="58" spans="1:14" s="7" customFormat="1" ht="15">
      <c r="A58" s="201" t="s">
        <v>89</v>
      </c>
      <c r="B58" s="235">
        <f>'Open Int.'!K62</f>
        <v>3798000</v>
      </c>
      <c r="C58" s="237">
        <f>'Open Int.'!R62</f>
        <v>110.00907</v>
      </c>
      <c r="D58" s="161">
        <f t="shared" si="0"/>
        <v>0.06060623081839922</v>
      </c>
      <c r="E58" s="243">
        <f>'Open Int.'!B62/'Open Int.'!K62</f>
        <v>0.9332543443917851</v>
      </c>
      <c r="F58" s="228">
        <f>'Open Int.'!E62/'Open Int.'!K62</f>
        <v>0.059834123222748815</v>
      </c>
      <c r="G58" s="244">
        <f>'Open Int.'!H62/'Open Int.'!K62</f>
        <v>0.006911532385466035</v>
      </c>
      <c r="H58" s="247">
        <v>62666824</v>
      </c>
      <c r="I58" s="231">
        <v>10121250</v>
      </c>
      <c r="J58" s="354">
        <v>5060250</v>
      </c>
      <c r="K58" s="117" t="str">
        <f t="shared" si="1"/>
        <v>Gross Exposure is less then 30%</v>
      </c>
      <c r="M58"/>
      <c r="N58"/>
    </row>
    <row r="59" spans="1:14" s="7" customFormat="1" ht="15">
      <c r="A59" s="201" t="s">
        <v>287</v>
      </c>
      <c r="B59" s="235">
        <f>'Open Int.'!K63</f>
        <v>1522000</v>
      </c>
      <c r="C59" s="237">
        <f>'Open Int.'!R63</f>
        <v>27.46449</v>
      </c>
      <c r="D59" s="161">
        <f t="shared" si="0"/>
        <v>0.13824837492305278</v>
      </c>
      <c r="E59" s="243">
        <f>'Open Int.'!B63/'Open Int.'!K63</f>
        <v>0.9973718791064389</v>
      </c>
      <c r="F59" s="228">
        <f>'Open Int.'!E63/'Open Int.'!K63</f>
        <v>0.001314060446780552</v>
      </c>
      <c r="G59" s="244">
        <f>'Open Int.'!H63/'Open Int.'!K63</f>
        <v>0.001314060446780552</v>
      </c>
      <c r="H59" s="247">
        <v>11009171</v>
      </c>
      <c r="I59" s="231">
        <v>2200000</v>
      </c>
      <c r="J59" s="354">
        <v>2200000</v>
      </c>
      <c r="K59" s="117" t="str">
        <f t="shared" si="1"/>
        <v>Gross Exposure is less then 30%</v>
      </c>
      <c r="M59"/>
      <c r="N59"/>
    </row>
    <row r="60" spans="1:14" s="7" customFormat="1" ht="15">
      <c r="A60" s="201" t="s">
        <v>421</v>
      </c>
      <c r="B60" s="235">
        <f>'Open Int.'!K64</f>
        <v>591500</v>
      </c>
      <c r="C60" s="237">
        <f>'Open Int.'!R64</f>
        <v>35.909965</v>
      </c>
      <c r="D60" s="161">
        <f t="shared" si="0"/>
        <v>0.14906130439099574</v>
      </c>
      <c r="E60" s="243">
        <f>'Open Int.'!B64/'Open Int.'!K64</f>
        <v>0.9988165680473373</v>
      </c>
      <c r="F60" s="228">
        <f>'Open Int.'!E64/'Open Int.'!K64</f>
        <v>0.001183431952662722</v>
      </c>
      <c r="G60" s="244">
        <f>'Open Int.'!H64/'Open Int.'!K64</f>
        <v>0</v>
      </c>
      <c r="H60" s="247">
        <v>3968166</v>
      </c>
      <c r="I60" s="231">
        <v>793450</v>
      </c>
      <c r="J60" s="354">
        <v>793450</v>
      </c>
      <c r="K60" s="117" t="str">
        <f t="shared" si="1"/>
        <v>Gross Exposure is less then 30%</v>
      </c>
      <c r="M60"/>
      <c r="N60"/>
    </row>
    <row r="61" spans="1:14" s="7" customFormat="1" ht="15">
      <c r="A61" s="201" t="s">
        <v>271</v>
      </c>
      <c r="B61" s="235">
        <f>'Open Int.'!K65</f>
        <v>865200</v>
      </c>
      <c r="C61" s="237">
        <f>'Open Int.'!R65</f>
        <v>22.724477999999998</v>
      </c>
      <c r="D61" s="161">
        <f t="shared" si="0"/>
        <v>0.04028079419461201</v>
      </c>
      <c r="E61" s="243">
        <f>'Open Int.'!B65/'Open Int.'!K65</f>
        <v>0.9542302357836339</v>
      </c>
      <c r="F61" s="228">
        <f>'Open Int.'!E65/'Open Int.'!K65</f>
        <v>0.04022191400832178</v>
      </c>
      <c r="G61" s="244">
        <f>'Open Int.'!H65/'Open Int.'!K65</f>
        <v>0.005547850208044383</v>
      </c>
      <c r="H61" s="247">
        <v>21479219</v>
      </c>
      <c r="I61" s="231">
        <v>4294800</v>
      </c>
      <c r="J61" s="354">
        <v>2146800</v>
      </c>
      <c r="K61" s="117" t="str">
        <f t="shared" si="1"/>
        <v>Gross Exposure is less then 30%</v>
      </c>
      <c r="M61"/>
      <c r="N61"/>
    </row>
    <row r="62" spans="1:14" s="7" customFormat="1" ht="15">
      <c r="A62" s="201" t="s">
        <v>221</v>
      </c>
      <c r="B62" s="235">
        <f>'Open Int.'!K66</f>
        <v>505800</v>
      </c>
      <c r="C62" s="237">
        <f>'Open Int.'!R66</f>
        <v>61.700013</v>
      </c>
      <c r="D62" s="161">
        <f t="shared" si="0"/>
        <v>0.06052335108868442</v>
      </c>
      <c r="E62" s="243">
        <f>'Open Int.'!B66/'Open Int.'!K66</f>
        <v>0.99644128113879</v>
      </c>
      <c r="F62" s="228">
        <f>'Open Int.'!E66/'Open Int.'!K66</f>
        <v>0.0035587188612099642</v>
      </c>
      <c r="G62" s="244">
        <f>'Open Int.'!H66/'Open Int.'!K66</f>
        <v>0</v>
      </c>
      <c r="H62" s="247">
        <v>8357105</v>
      </c>
      <c r="I62" s="231">
        <v>1671300</v>
      </c>
      <c r="J62" s="354">
        <v>835500</v>
      </c>
      <c r="K62" s="117" t="str">
        <f t="shared" si="1"/>
        <v>Gross Exposure is less then 30%</v>
      </c>
      <c r="M62"/>
      <c r="N62"/>
    </row>
    <row r="63" spans="1:14" s="7" customFormat="1" ht="15">
      <c r="A63" s="201" t="s">
        <v>233</v>
      </c>
      <c r="B63" s="235">
        <f>'Open Int.'!K67</f>
        <v>3755000</v>
      </c>
      <c r="C63" s="237">
        <f>'Open Int.'!R67</f>
        <v>184.577025</v>
      </c>
      <c r="D63" s="161">
        <f t="shared" si="0"/>
        <v>0.2922848627732299</v>
      </c>
      <c r="E63" s="243">
        <f>'Open Int.'!B67/'Open Int.'!K67</f>
        <v>0.9360852197070573</v>
      </c>
      <c r="F63" s="228">
        <f>'Open Int.'!E67/'Open Int.'!K67</f>
        <v>0.050066577896138484</v>
      </c>
      <c r="G63" s="244">
        <f>'Open Int.'!H67/'Open Int.'!K67</f>
        <v>0.013848202396804262</v>
      </c>
      <c r="H63" s="247">
        <v>12847056</v>
      </c>
      <c r="I63" s="231">
        <v>2569000</v>
      </c>
      <c r="J63" s="354">
        <v>1284000</v>
      </c>
      <c r="K63" s="117" t="str">
        <f t="shared" si="1"/>
        <v>Gross Exposure is less then 30%</v>
      </c>
      <c r="M63"/>
      <c r="N63"/>
    </row>
    <row r="64" spans="1:14" s="7" customFormat="1" ht="15">
      <c r="A64" s="201" t="s">
        <v>166</v>
      </c>
      <c r="B64" s="235">
        <f>'Open Int.'!K68</f>
        <v>4445650</v>
      </c>
      <c r="C64" s="237">
        <f>'Open Int.'!R68</f>
        <v>45.94579275</v>
      </c>
      <c r="D64" s="161">
        <f t="shared" si="0"/>
        <v>0.2448265444148444</v>
      </c>
      <c r="E64" s="243">
        <f>'Open Int.'!B68/'Open Int.'!K68</f>
        <v>0.9163901791639018</v>
      </c>
      <c r="F64" s="228">
        <f>'Open Int.'!E68/'Open Int.'!K68</f>
        <v>0.06635700066357</v>
      </c>
      <c r="G64" s="244">
        <f>'Open Int.'!H68/'Open Int.'!K68</f>
        <v>0.017252820172528202</v>
      </c>
      <c r="H64" s="247">
        <v>18158366</v>
      </c>
      <c r="I64" s="231">
        <v>3631450</v>
      </c>
      <c r="J64" s="354">
        <v>3631450</v>
      </c>
      <c r="K64" s="117" t="str">
        <f t="shared" si="1"/>
        <v>Gross Exposure is less then 30%</v>
      </c>
      <c r="M64"/>
      <c r="N64"/>
    </row>
    <row r="65" spans="1:14" s="7" customFormat="1" ht="15">
      <c r="A65" s="201" t="s">
        <v>222</v>
      </c>
      <c r="B65" s="235">
        <f>'Open Int.'!K69</f>
        <v>606760</v>
      </c>
      <c r="C65" s="237">
        <f>'Open Int.'!R69</f>
        <v>149.793875</v>
      </c>
      <c r="D65" s="161">
        <f t="shared" si="0"/>
        <v>0.05185185628295273</v>
      </c>
      <c r="E65" s="243">
        <f>'Open Int.'!B69/'Open Int.'!K69</f>
        <v>0.9994198694706309</v>
      </c>
      <c r="F65" s="228">
        <f>'Open Int.'!E69/'Open Int.'!K69</f>
        <v>0.000580130529369108</v>
      </c>
      <c r="G65" s="244">
        <f>'Open Int.'!H69/'Open Int.'!K69</f>
        <v>0</v>
      </c>
      <c r="H65" s="247">
        <v>11701799</v>
      </c>
      <c r="I65" s="231">
        <v>1225664</v>
      </c>
      <c r="J65" s="354">
        <v>612832</v>
      </c>
      <c r="K65" s="117" t="str">
        <f t="shared" si="1"/>
        <v>Gross Exposure is less then 30%</v>
      </c>
      <c r="M65"/>
      <c r="N65"/>
    </row>
    <row r="66" spans="1:14" s="7" customFormat="1" ht="15">
      <c r="A66" s="201" t="s">
        <v>288</v>
      </c>
      <c r="B66" s="235">
        <f>'Open Int.'!K70</f>
        <v>9384000</v>
      </c>
      <c r="C66" s="237">
        <f>'Open Int.'!R70</f>
        <v>176.6538</v>
      </c>
      <c r="D66" s="161">
        <f t="shared" si="0"/>
        <v>0.7243269737311832</v>
      </c>
      <c r="E66" s="243">
        <f>'Open Int.'!B70/'Open Int.'!K70</f>
        <v>0.9218350383631714</v>
      </c>
      <c r="F66" s="228">
        <f>'Open Int.'!E70/'Open Int.'!K70</f>
        <v>0.06969309462915602</v>
      </c>
      <c r="G66" s="244">
        <f>'Open Int.'!H70/'Open Int.'!K70</f>
        <v>0.008471867007672634</v>
      </c>
      <c r="H66" s="247">
        <v>12955475</v>
      </c>
      <c r="I66" s="231">
        <v>2590500</v>
      </c>
      <c r="J66" s="354">
        <v>2590500</v>
      </c>
      <c r="K66" s="117" t="str">
        <f t="shared" si="1"/>
        <v>Gross exposure is Substantial as Open interest has crossed 60%</v>
      </c>
      <c r="M66"/>
      <c r="N66"/>
    </row>
    <row r="67" spans="1:14" s="7" customFormat="1" ht="15">
      <c r="A67" s="201" t="s">
        <v>289</v>
      </c>
      <c r="B67" s="235">
        <f>'Open Int.'!K71</f>
        <v>2724400</v>
      </c>
      <c r="C67" s="237">
        <f>'Open Int.'!R71</f>
        <v>38.48215</v>
      </c>
      <c r="D67" s="161">
        <f t="shared" si="0"/>
        <v>0.2931299313160979</v>
      </c>
      <c r="E67" s="243">
        <f>'Open Int.'!B71/'Open Int.'!K71</f>
        <v>0.9696813977389517</v>
      </c>
      <c r="F67" s="228">
        <f>'Open Int.'!E71/'Open Int.'!K71</f>
        <v>0.023638232271325797</v>
      </c>
      <c r="G67" s="244">
        <f>'Open Int.'!H71/'Open Int.'!K71</f>
        <v>0.006680369989722507</v>
      </c>
      <c r="H67" s="247">
        <v>9294172</v>
      </c>
      <c r="I67" s="231">
        <v>1857800</v>
      </c>
      <c r="J67" s="354">
        <v>1857800</v>
      </c>
      <c r="K67" s="117" t="str">
        <f t="shared" si="1"/>
        <v>Gross Exposure is less then 30%</v>
      </c>
      <c r="M67"/>
      <c r="N67"/>
    </row>
    <row r="68" spans="1:14" s="7" customFormat="1" ht="15">
      <c r="A68" s="201" t="s">
        <v>195</v>
      </c>
      <c r="B68" s="235">
        <f>'Open Int.'!K72</f>
        <v>21483978</v>
      </c>
      <c r="C68" s="237">
        <f>'Open Int.'!R72</f>
        <v>247.065747</v>
      </c>
      <c r="D68" s="161">
        <f aca="true" t="shared" si="2" ref="D68:D131">B68/H68</f>
        <v>0.11068126682041816</v>
      </c>
      <c r="E68" s="243">
        <f>'Open Int.'!B72/'Open Int.'!K72</f>
        <v>0.8643823783472502</v>
      </c>
      <c r="F68" s="228">
        <f>'Open Int.'!E72/'Open Int.'!K72</f>
        <v>0.1274594490834053</v>
      </c>
      <c r="G68" s="244">
        <f>'Open Int.'!H72/'Open Int.'!K72</f>
        <v>0.008158172569344467</v>
      </c>
      <c r="H68" s="247">
        <v>194106723</v>
      </c>
      <c r="I68" s="231">
        <v>25432708</v>
      </c>
      <c r="J68" s="354">
        <v>12716354</v>
      </c>
      <c r="K68" s="117"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1" t="s">
        <v>290</v>
      </c>
      <c r="B69" s="235">
        <f>'Open Int.'!K73</f>
        <v>9240000</v>
      </c>
      <c r="C69" s="237">
        <f>'Open Int.'!R73</f>
        <v>88.5654</v>
      </c>
      <c r="D69" s="161">
        <f t="shared" si="2"/>
        <v>0.3520507757804611</v>
      </c>
      <c r="E69" s="243">
        <f>'Open Int.'!B73/'Open Int.'!K73</f>
        <v>0.923939393939394</v>
      </c>
      <c r="F69" s="228">
        <f>'Open Int.'!E73/'Open Int.'!K73</f>
        <v>0.06924242424242424</v>
      </c>
      <c r="G69" s="244">
        <f>'Open Int.'!H73/'Open Int.'!K73</f>
        <v>0.006818181818181818</v>
      </c>
      <c r="H69" s="247">
        <v>26246214</v>
      </c>
      <c r="I69" s="231">
        <v>5248600</v>
      </c>
      <c r="J69" s="354">
        <v>5135200</v>
      </c>
      <c r="K69" s="117" t="str">
        <f t="shared" si="3"/>
        <v>Some sign of build up Gross exposure crosses 30%</v>
      </c>
      <c r="M69"/>
      <c r="N69"/>
    </row>
    <row r="70" spans="1:14" s="7" customFormat="1" ht="15">
      <c r="A70" s="201" t="s">
        <v>197</v>
      </c>
      <c r="B70" s="235">
        <f>'Open Int.'!K74</f>
        <v>4154800</v>
      </c>
      <c r="C70" s="237">
        <f>'Open Int.'!R74</f>
        <v>141.221652</v>
      </c>
      <c r="D70" s="161">
        <f t="shared" si="2"/>
        <v>0.09644522913553083</v>
      </c>
      <c r="E70" s="243">
        <f>'Open Int.'!B74/'Open Int.'!K74</f>
        <v>0.9940550688360451</v>
      </c>
      <c r="F70" s="228">
        <f>'Open Int.'!E74/'Open Int.'!K74</f>
        <v>0.004067584480600751</v>
      </c>
      <c r="G70" s="244">
        <f>'Open Int.'!H74/'Open Int.'!K74</f>
        <v>0.0018773466833541927</v>
      </c>
      <c r="H70" s="247">
        <v>43079373</v>
      </c>
      <c r="I70" s="231">
        <v>8615750</v>
      </c>
      <c r="J70" s="354">
        <v>4307550</v>
      </c>
      <c r="K70" s="117" t="str">
        <f t="shared" si="3"/>
        <v>Gross Exposure is less then 30%</v>
      </c>
      <c r="M70"/>
      <c r="N70"/>
    </row>
    <row r="71" spans="1:14" s="7" customFormat="1" ht="15">
      <c r="A71" s="201" t="s">
        <v>4</v>
      </c>
      <c r="B71" s="235">
        <f>'Open Int.'!K75</f>
        <v>1050750</v>
      </c>
      <c r="C71" s="237">
        <f>'Open Int.'!R75</f>
        <v>184.65355125</v>
      </c>
      <c r="D71" s="161">
        <f t="shared" si="2"/>
        <v>0.0207652681636513</v>
      </c>
      <c r="E71" s="243">
        <f>'Open Int.'!B75/'Open Int.'!K75</f>
        <v>1</v>
      </c>
      <c r="F71" s="228">
        <f>'Open Int.'!E75/'Open Int.'!K75</f>
        <v>0</v>
      </c>
      <c r="G71" s="244">
        <f>'Open Int.'!H75/'Open Int.'!K75</f>
        <v>0</v>
      </c>
      <c r="H71" s="247">
        <v>50601321</v>
      </c>
      <c r="I71" s="231">
        <v>1800300</v>
      </c>
      <c r="J71" s="354">
        <v>900150</v>
      </c>
      <c r="K71" s="117" t="str">
        <f t="shared" si="3"/>
        <v>Gross Exposure is less then 30%</v>
      </c>
      <c r="M71"/>
      <c r="N71"/>
    </row>
    <row r="72" spans="1:14" s="7" customFormat="1" ht="15">
      <c r="A72" s="201" t="s">
        <v>79</v>
      </c>
      <c r="B72" s="235">
        <f>'Open Int.'!K76</f>
        <v>1857600</v>
      </c>
      <c r="C72" s="237">
        <f>'Open Int.'!R76</f>
        <v>202.69202400000003</v>
      </c>
      <c r="D72" s="161">
        <f t="shared" si="2"/>
        <v>0.048835282713592845</v>
      </c>
      <c r="E72" s="243">
        <f>'Open Int.'!B76/'Open Int.'!K76</f>
        <v>0.9981696813092162</v>
      </c>
      <c r="F72" s="228">
        <f>'Open Int.'!E76/'Open Int.'!K76</f>
        <v>0.0018303186907838072</v>
      </c>
      <c r="G72" s="244">
        <f>'Open Int.'!H76/'Open Int.'!K76</f>
        <v>0</v>
      </c>
      <c r="H72" s="247">
        <v>38038072</v>
      </c>
      <c r="I72" s="231">
        <v>2929200</v>
      </c>
      <c r="J72" s="354">
        <v>1464600</v>
      </c>
      <c r="K72" s="117" t="str">
        <f t="shared" si="3"/>
        <v>Gross Exposure is less then 30%</v>
      </c>
      <c r="M72"/>
      <c r="N72"/>
    </row>
    <row r="73" spans="1:14" s="7" customFormat="1" ht="15">
      <c r="A73" s="201" t="s">
        <v>196</v>
      </c>
      <c r="B73" s="235">
        <f>'Open Int.'!K77</f>
        <v>2086000</v>
      </c>
      <c r="C73" s="237">
        <f>'Open Int.'!R77</f>
        <v>140.77371</v>
      </c>
      <c r="D73" s="161">
        <f t="shared" si="2"/>
        <v>0.11594419426955546</v>
      </c>
      <c r="E73" s="243">
        <f>'Open Int.'!B77/'Open Int.'!K77</f>
        <v>0.9969319271332694</v>
      </c>
      <c r="F73" s="228">
        <f>'Open Int.'!E77/'Open Int.'!K77</f>
        <v>0.0030680728667305847</v>
      </c>
      <c r="G73" s="244">
        <f>'Open Int.'!H77/'Open Int.'!K77</f>
        <v>0</v>
      </c>
      <c r="H73" s="247">
        <v>17991414</v>
      </c>
      <c r="I73" s="231">
        <v>3598000</v>
      </c>
      <c r="J73" s="354">
        <v>1798800</v>
      </c>
      <c r="K73" s="117" t="str">
        <f t="shared" si="3"/>
        <v>Gross Exposure is less then 30%</v>
      </c>
      <c r="M73"/>
      <c r="N73"/>
    </row>
    <row r="74" spans="1:14" s="7" customFormat="1" ht="15">
      <c r="A74" s="201" t="s">
        <v>5</v>
      </c>
      <c r="B74" s="235">
        <f>'Open Int.'!K78</f>
        <v>31574620</v>
      </c>
      <c r="C74" s="237">
        <f>'Open Int.'!R78</f>
        <v>453.7272894</v>
      </c>
      <c r="D74" s="161">
        <f t="shared" si="2"/>
        <v>0.2178738562330172</v>
      </c>
      <c r="E74" s="243">
        <f>'Open Int.'!B78/'Open Int.'!K78</f>
        <v>0.8817943018791675</v>
      </c>
      <c r="F74" s="228">
        <f>'Open Int.'!E78/'Open Int.'!K78</f>
        <v>0.103707819761568</v>
      </c>
      <c r="G74" s="244">
        <f>'Open Int.'!H78/'Open Int.'!K78</f>
        <v>0.014497878359264497</v>
      </c>
      <c r="H74" s="247">
        <v>144921564</v>
      </c>
      <c r="I74" s="231">
        <v>20540410</v>
      </c>
      <c r="J74" s="354">
        <v>10270205</v>
      </c>
      <c r="K74" s="117" t="str">
        <f t="shared" si="3"/>
        <v>Gross Exposure is less then 30%</v>
      </c>
      <c r="M74"/>
      <c r="N74"/>
    </row>
    <row r="75" spans="1:14" s="7" customFormat="1" ht="15">
      <c r="A75" s="201" t="s">
        <v>198</v>
      </c>
      <c r="B75" s="235">
        <f>'Open Int.'!K79</f>
        <v>11830000</v>
      </c>
      <c r="C75" s="237">
        <f>'Open Int.'!R79</f>
        <v>238.0196</v>
      </c>
      <c r="D75" s="161">
        <f t="shared" si="2"/>
        <v>0.05517813879641498</v>
      </c>
      <c r="E75" s="243">
        <f>'Open Int.'!B79/'Open Int.'!K79</f>
        <v>0.7721048182586644</v>
      </c>
      <c r="F75" s="228">
        <f>'Open Int.'!E79/'Open Int.'!K79</f>
        <v>0.2</v>
      </c>
      <c r="G75" s="244">
        <f>'Open Int.'!H79/'Open Int.'!K79</f>
        <v>0.027895181741335588</v>
      </c>
      <c r="H75" s="247">
        <v>214396503</v>
      </c>
      <c r="I75" s="231">
        <v>15052000</v>
      </c>
      <c r="J75" s="354">
        <v>7526000</v>
      </c>
      <c r="K75" s="117" t="str">
        <f t="shared" si="3"/>
        <v>Gross Exposure is less then 30%</v>
      </c>
      <c r="M75"/>
      <c r="N75"/>
    </row>
    <row r="76" spans="1:14" s="7" customFormat="1" ht="15">
      <c r="A76" s="201" t="s">
        <v>199</v>
      </c>
      <c r="B76" s="235">
        <f>'Open Int.'!K80</f>
        <v>4160000</v>
      </c>
      <c r="C76" s="237">
        <f>'Open Int.'!R80</f>
        <v>119.5792</v>
      </c>
      <c r="D76" s="161">
        <f t="shared" si="2"/>
        <v>0.12511033618891662</v>
      </c>
      <c r="E76" s="243">
        <f>'Open Int.'!B80/'Open Int.'!K80</f>
        <v>0.8703125</v>
      </c>
      <c r="F76" s="228">
        <f>'Open Int.'!E80/'Open Int.'!K80</f>
        <v>0.1071875</v>
      </c>
      <c r="G76" s="244">
        <f>'Open Int.'!H80/'Open Int.'!K80</f>
        <v>0.0225</v>
      </c>
      <c r="H76" s="247">
        <v>33250650</v>
      </c>
      <c r="I76" s="231">
        <v>6649500</v>
      </c>
      <c r="J76" s="354">
        <v>3324100</v>
      </c>
      <c r="K76" s="117" t="str">
        <f t="shared" si="3"/>
        <v>Gross Exposure is less then 30%</v>
      </c>
      <c r="M76"/>
      <c r="N76"/>
    </row>
    <row r="77" spans="1:14" s="7" customFormat="1" ht="15">
      <c r="A77" s="193" t="s">
        <v>401</v>
      </c>
      <c r="B77" s="235">
        <f>'Open Int.'!K81</f>
        <v>174500</v>
      </c>
      <c r="C77" s="237">
        <f>'Open Int.'!R81</f>
        <v>9.689984999999998</v>
      </c>
      <c r="D77" s="161">
        <f t="shared" si="2"/>
        <v>0.06223583207524223</v>
      </c>
      <c r="E77" s="243">
        <f>'Open Int.'!B81/'Open Int.'!K81</f>
        <v>1</v>
      </c>
      <c r="F77" s="228">
        <f>'Open Int.'!E81/'Open Int.'!K81</f>
        <v>0</v>
      </c>
      <c r="G77" s="244">
        <f>'Open Int.'!H81/'Open Int.'!K81</f>
        <v>0</v>
      </c>
      <c r="H77" s="247">
        <v>2803851</v>
      </c>
      <c r="I77" s="231">
        <v>560750</v>
      </c>
      <c r="J77" s="354">
        <v>560750</v>
      </c>
      <c r="K77" s="117" t="str">
        <f t="shared" si="3"/>
        <v>Gross Exposure is less then 30%</v>
      </c>
      <c r="M77"/>
      <c r="N77"/>
    </row>
    <row r="78" spans="1:14" s="7" customFormat="1" ht="15">
      <c r="A78" s="201" t="s">
        <v>422</v>
      </c>
      <c r="B78" s="235">
        <f>'Open Int.'!K82</f>
        <v>9063750</v>
      </c>
      <c r="C78" s="237">
        <f>'Open Int.'!R82</f>
        <v>52.388475</v>
      </c>
      <c r="D78" s="161">
        <f t="shared" si="2"/>
        <v>0.24029399179520788</v>
      </c>
      <c r="E78" s="243">
        <f>'Open Int.'!B82/'Open Int.'!K82</f>
        <v>0.9048407116259827</v>
      </c>
      <c r="F78" s="228">
        <f>'Open Int.'!E82/'Open Int.'!K82</f>
        <v>0.08647083160943318</v>
      </c>
      <c r="G78" s="244">
        <f>'Open Int.'!H82/'Open Int.'!K82</f>
        <v>0.008688456764584195</v>
      </c>
      <c r="H78" s="247">
        <v>37719420</v>
      </c>
      <c r="I78" s="231">
        <v>7541250</v>
      </c>
      <c r="J78" s="354">
        <v>7541250</v>
      </c>
      <c r="K78" s="117" t="str">
        <f t="shared" si="3"/>
        <v>Gross Exposure is less then 30%</v>
      </c>
      <c r="M78"/>
      <c r="N78"/>
    </row>
    <row r="79" spans="1:14" s="7" customFormat="1" ht="15">
      <c r="A79" s="201" t="s">
        <v>43</v>
      </c>
      <c r="B79" s="235">
        <f>'Open Int.'!K83</f>
        <v>620400</v>
      </c>
      <c r="C79" s="237">
        <f>'Open Int.'!R83</f>
        <v>136.599672</v>
      </c>
      <c r="D79" s="161">
        <f t="shared" si="2"/>
        <v>0.19624366098812668</v>
      </c>
      <c r="E79" s="243">
        <f>'Open Int.'!B83/'Open Int.'!K83</f>
        <v>0.9995164410058027</v>
      </c>
      <c r="F79" s="228">
        <f>'Open Int.'!E83/'Open Int.'!K83</f>
        <v>0.00048355899419729207</v>
      </c>
      <c r="G79" s="244">
        <f>'Open Int.'!H83/'Open Int.'!K83</f>
        <v>0</v>
      </c>
      <c r="H79" s="247">
        <v>3161376</v>
      </c>
      <c r="I79" s="231">
        <v>632250</v>
      </c>
      <c r="J79" s="354">
        <v>316050</v>
      </c>
      <c r="K79" s="117" t="str">
        <f t="shared" si="3"/>
        <v>Gross Exposure is less then 30%</v>
      </c>
      <c r="M79"/>
      <c r="N79"/>
    </row>
    <row r="80" spans="1:14" s="7" customFormat="1" ht="15">
      <c r="A80" s="201" t="s">
        <v>200</v>
      </c>
      <c r="B80" s="235">
        <f>'Open Int.'!K84</f>
        <v>8351000</v>
      </c>
      <c r="C80" s="237">
        <f>'Open Int.'!R84</f>
        <v>761.02663</v>
      </c>
      <c r="D80" s="161">
        <f t="shared" si="2"/>
        <v>0.06319466170000465</v>
      </c>
      <c r="E80" s="243">
        <f>'Open Int.'!B84/'Open Int.'!K84</f>
        <v>0.8656328583403186</v>
      </c>
      <c r="F80" s="228">
        <f>'Open Int.'!E84/'Open Int.'!K84</f>
        <v>0.10272422464375523</v>
      </c>
      <c r="G80" s="244">
        <f>'Open Int.'!H84/'Open Int.'!K84</f>
        <v>0.03164291701592624</v>
      </c>
      <c r="H80" s="247">
        <v>132147238</v>
      </c>
      <c r="I80" s="231">
        <v>3464650</v>
      </c>
      <c r="J80" s="354">
        <v>1732150</v>
      </c>
      <c r="K80" s="117" t="str">
        <f t="shared" si="3"/>
        <v>Gross Exposure is less then 30%</v>
      </c>
      <c r="M80"/>
      <c r="N80"/>
    </row>
    <row r="81" spans="1:14" s="7" customFormat="1" ht="15">
      <c r="A81" s="201" t="s">
        <v>141</v>
      </c>
      <c r="B81" s="235">
        <f>'Open Int.'!K85</f>
        <v>57448800</v>
      </c>
      <c r="C81" s="237">
        <f>'Open Int.'!R85</f>
        <v>556.391628</v>
      </c>
      <c r="D81" s="161">
        <f t="shared" si="2"/>
        <v>0.8384823476513253</v>
      </c>
      <c r="E81" s="243">
        <f>'Open Int.'!B85/'Open Int.'!K85</f>
        <v>0.7808831516062998</v>
      </c>
      <c r="F81" s="228">
        <f>'Open Int.'!E85/'Open Int.'!K85</f>
        <v>0.16894347662614362</v>
      </c>
      <c r="G81" s="244">
        <f>'Open Int.'!H85/'Open Int.'!K85</f>
        <v>0.050173371767556506</v>
      </c>
      <c r="H81" s="247">
        <v>68515217</v>
      </c>
      <c r="I81" s="231">
        <v>13701600</v>
      </c>
      <c r="J81" s="354">
        <v>6849600</v>
      </c>
      <c r="K81" s="117" t="str">
        <f t="shared" si="3"/>
        <v>Gross exposure has crossed 80%,Margin double</v>
      </c>
      <c r="M81"/>
      <c r="N81"/>
    </row>
    <row r="82" spans="1:14" s="7" customFormat="1" ht="15">
      <c r="A82" s="201" t="s">
        <v>398</v>
      </c>
      <c r="B82" s="235">
        <f>'Open Int.'!K86</f>
        <v>45349200</v>
      </c>
      <c r="C82" s="237">
        <f>'Open Int.'!R86</f>
        <v>548.72532</v>
      </c>
      <c r="D82" s="161">
        <f t="shared" si="2"/>
        <v>0.20337517711274491</v>
      </c>
      <c r="E82" s="243">
        <f>'Open Int.'!B86/'Open Int.'!K86</f>
        <v>0.7838771135984758</v>
      </c>
      <c r="F82" s="228">
        <f>'Open Int.'!E86/'Open Int.'!K86</f>
        <v>0.19707073112645868</v>
      </c>
      <c r="G82" s="244">
        <f>'Open Int.'!H86/'Open Int.'!K86</f>
        <v>0.019052155275065492</v>
      </c>
      <c r="H82" s="247">
        <v>222982965</v>
      </c>
      <c r="I82" s="231">
        <v>26268300</v>
      </c>
      <c r="J82" s="354">
        <v>13132800</v>
      </c>
      <c r="K82" s="117" t="str">
        <f t="shared" si="3"/>
        <v>Gross Exposure is less then 30%</v>
      </c>
      <c r="M82"/>
      <c r="N82"/>
    </row>
    <row r="83" spans="1:14" s="7" customFormat="1" ht="15">
      <c r="A83" s="201" t="s">
        <v>184</v>
      </c>
      <c r="B83" s="235">
        <f>'Open Int.'!K87</f>
        <v>19074700</v>
      </c>
      <c r="C83" s="237">
        <f>'Open Int.'!R87</f>
        <v>216.2117245</v>
      </c>
      <c r="D83" s="161">
        <f t="shared" si="2"/>
        <v>0.08470656717363068</v>
      </c>
      <c r="E83" s="243">
        <f>'Open Int.'!B87/'Open Int.'!K87</f>
        <v>0.7168264769563872</v>
      </c>
      <c r="F83" s="228">
        <f>'Open Int.'!E87/'Open Int.'!K87</f>
        <v>0.20940303124033405</v>
      </c>
      <c r="G83" s="244">
        <f>'Open Int.'!H87/'Open Int.'!K87</f>
        <v>0.07377049180327869</v>
      </c>
      <c r="H83" s="247">
        <v>225185610</v>
      </c>
      <c r="I83" s="231">
        <v>31231650</v>
      </c>
      <c r="J83" s="354">
        <v>15614350</v>
      </c>
      <c r="K83" s="117" t="str">
        <f t="shared" si="3"/>
        <v>Gross Exposure is less then 30%</v>
      </c>
      <c r="M83"/>
      <c r="N83"/>
    </row>
    <row r="84" spans="1:14" s="7" customFormat="1" ht="15">
      <c r="A84" s="201" t="s">
        <v>175</v>
      </c>
      <c r="B84" s="235">
        <f>'Open Int.'!K88</f>
        <v>107430750</v>
      </c>
      <c r="C84" s="237">
        <f>'Open Int.'!R88</f>
        <v>506.53598625</v>
      </c>
      <c r="D84" s="161">
        <f t="shared" si="2"/>
        <v>0.8410429573841975</v>
      </c>
      <c r="E84" s="243">
        <f>'Open Int.'!B88/'Open Int.'!K88</f>
        <v>0.721814983140302</v>
      </c>
      <c r="F84" s="228">
        <f>'Open Int.'!E88/'Open Int.'!K88</f>
        <v>0.18794898108781705</v>
      </c>
      <c r="G84" s="244">
        <f>'Open Int.'!H88/'Open Int.'!K88</f>
        <v>0.09023603577188095</v>
      </c>
      <c r="H84" s="247">
        <v>127735152</v>
      </c>
      <c r="I84" s="231">
        <v>25546500</v>
      </c>
      <c r="J84" s="354">
        <v>12773250</v>
      </c>
      <c r="K84" s="117" t="str">
        <f t="shared" si="3"/>
        <v>Gross exposure has crossed 80%,Margin double</v>
      </c>
      <c r="M84"/>
      <c r="N84"/>
    </row>
    <row r="85" spans="1:14" s="7" customFormat="1" ht="15">
      <c r="A85" s="201" t="s">
        <v>142</v>
      </c>
      <c r="B85" s="235">
        <f>'Open Int.'!K89</f>
        <v>9054500</v>
      </c>
      <c r="C85" s="237">
        <f>'Open Int.'!R89</f>
        <v>129.9773475</v>
      </c>
      <c r="D85" s="161">
        <f t="shared" si="2"/>
        <v>0.10861770039899746</v>
      </c>
      <c r="E85" s="243">
        <f>'Open Int.'!B89/'Open Int.'!K89</f>
        <v>0.9721685349826054</v>
      </c>
      <c r="F85" s="228">
        <f>'Open Int.'!E89/'Open Int.'!K89</f>
        <v>0.02763819095477387</v>
      </c>
      <c r="G85" s="244">
        <f>'Open Int.'!H89/'Open Int.'!K89</f>
        <v>0.00019327406262079628</v>
      </c>
      <c r="H85" s="247">
        <v>83361183</v>
      </c>
      <c r="I85" s="231">
        <v>16670500</v>
      </c>
      <c r="J85" s="354">
        <v>8335250</v>
      </c>
      <c r="K85" s="117" t="str">
        <f t="shared" si="3"/>
        <v>Gross Exposure is less then 30%</v>
      </c>
      <c r="M85"/>
      <c r="N85"/>
    </row>
    <row r="86" spans="1:14" s="7" customFormat="1" ht="15">
      <c r="A86" s="201" t="s">
        <v>176</v>
      </c>
      <c r="B86" s="235">
        <f>'Open Int.'!K90</f>
        <v>12720850</v>
      </c>
      <c r="C86" s="237">
        <f>'Open Int.'!R90</f>
        <v>242.204984</v>
      </c>
      <c r="D86" s="161">
        <f t="shared" si="2"/>
        <v>0.4106535126865379</v>
      </c>
      <c r="E86" s="243">
        <f>'Open Int.'!B90/'Open Int.'!K90</f>
        <v>0.8540978000683916</v>
      </c>
      <c r="F86" s="228">
        <f>'Open Int.'!E90/'Open Int.'!K90</f>
        <v>0.12207910634902541</v>
      </c>
      <c r="G86" s="244">
        <f>'Open Int.'!H90/'Open Int.'!K90</f>
        <v>0.023823093582582926</v>
      </c>
      <c r="H86" s="247">
        <v>30977088</v>
      </c>
      <c r="I86" s="231">
        <v>6194400</v>
      </c>
      <c r="J86" s="354">
        <v>3097200</v>
      </c>
      <c r="K86" s="117" t="str">
        <f t="shared" si="3"/>
        <v>Gross exposure is building up andcrpsses 40% mark</v>
      </c>
      <c r="M86"/>
      <c r="N86"/>
    </row>
    <row r="87" spans="1:14" s="7" customFormat="1" ht="15">
      <c r="A87" s="201" t="s">
        <v>423</v>
      </c>
      <c r="B87" s="235">
        <f>'Open Int.'!K91</f>
        <v>335000</v>
      </c>
      <c r="C87" s="237">
        <f>'Open Int.'!R91</f>
        <v>14.63615</v>
      </c>
      <c r="D87" s="161">
        <f t="shared" si="2"/>
        <v>0.04973500151951565</v>
      </c>
      <c r="E87" s="243">
        <f>'Open Int.'!B91/'Open Int.'!K91</f>
        <v>0.9985074626865672</v>
      </c>
      <c r="F87" s="228">
        <f>'Open Int.'!E91/'Open Int.'!K91</f>
        <v>0</v>
      </c>
      <c r="G87" s="244">
        <f>'Open Int.'!H91/'Open Int.'!K91</f>
        <v>0.0014925373134328358</v>
      </c>
      <c r="H87" s="247">
        <v>6735699</v>
      </c>
      <c r="I87" s="231">
        <v>1347000</v>
      </c>
      <c r="J87" s="354">
        <v>1158500</v>
      </c>
      <c r="K87" s="117" t="str">
        <f t="shared" si="3"/>
        <v>Gross Exposure is less then 30%</v>
      </c>
      <c r="M87"/>
      <c r="N87"/>
    </row>
    <row r="88" spans="1:14" s="7" customFormat="1" ht="15">
      <c r="A88" s="201" t="s">
        <v>397</v>
      </c>
      <c r="B88" s="235">
        <f>'Open Int.'!K92</f>
        <v>1509200</v>
      </c>
      <c r="C88" s="237">
        <f>'Open Int.'!R92</f>
        <v>18.94046</v>
      </c>
      <c r="D88" s="161">
        <f t="shared" si="2"/>
        <v>0.08779522978475858</v>
      </c>
      <c r="E88" s="243">
        <f>'Open Int.'!B92/'Open Int.'!K92</f>
        <v>0.9927113702623906</v>
      </c>
      <c r="F88" s="228">
        <f>'Open Int.'!E92/'Open Int.'!K92</f>
        <v>0.007288629737609329</v>
      </c>
      <c r="G88" s="244">
        <f>'Open Int.'!H92/'Open Int.'!K92</f>
        <v>0</v>
      </c>
      <c r="H88" s="247">
        <v>17190000</v>
      </c>
      <c r="I88" s="231">
        <v>3436400</v>
      </c>
      <c r="J88" s="354">
        <v>3436400</v>
      </c>
      <c r="K88" s="117" t="str">
        <f t="shared" si="3"/>
        <v>Gross Exposure is less then 30%</v>
      </c>
      <c r="M88"/>
      <c r="N88"/>
    </row>
    <row r="89" spans="1:14" s="7" customFormat="1" ht="15">
      <c r="A89" s="201" t="s">
        <v>167</v>
      </c>
      <c r="B89" s="235">
        <f>'Open Int.'!K93</f>
        <v>14241150</v>
      </c>
      <c r="C89" s="237">
        <f>'Open Int.'!R93</f>
        <v>70.7785155</v>
      </c>
      <c r="D89" s="161">
        <f t="shared" si="2"/>
        <v>0.3572475894633516</v>
      </c>
      <c r="E89" s="243">
        <f>'Open Int.'!B93/'Open Int.'!K93</f>
        <v>0.8780751554474182</v>
      </c>
      <c r="F89" s="228">
        <f>'Open Int.'!E93/'Open Int.'!K93</f>
        <v>0.11759935117599352</v>
      </c>
      <c r="G89" s="244">
        <f>'Open Int.'!H93/'Open Int.'!K93</f>
        <v>0.004325493376588267</v>
      </c>
      <c r="H89" s="247">
        <v>39863530</v>
      </c>
      <c r="I89" s="231">
        <v>7969500</v>
      </c>
      <c r="J89" s="354">
        <v>7969500</v>
      </c>
      <c r="K89" s="117" t="str">
        <f t="shared" si="3"/>
        <v>Some sign of build up Gross exposure crosses 30%</v>
      </c>
      <c r="M89"/>
      <c r="N89"/>
    </row>
    <row r="90" spans="1:14" s="7" customFormat="1" ht="15">
      <c r="A90" s="201" t="s">
        <v>201</v>
      </c>
      <c r="B90" s="235">
        <f>'Open Int.'!K94</f>
        <v>9080600</v>
      </c>
      <c r="C90" s="237">
        <f>'Open Int.'!R94</f>
        <v>1758.91222</v>
      </c>
      <c r="D90" s="161">
        <f t="shared" si="2"/>
        <v>0.12352204182046672</v>
      </c>
      <c r="E90" s="243">
        <f>'Open Int.'!B94/'Open Int.'!K94</f>
        <v>0.7924256106424685</v>
      </c>
      <c r="F90" s="228">
        <f>'Open Int.'!E94/'Open Int.'!K94</f>
        <v>0.1804726559918948</v>
      </c>
      <c r="G90" s="244">
        <f>'Open Int.'!H94/'Open Int.'!K94</f>
        <v>0.02710173336563663</v>
      </c>
      <c r="H90" s="247">
        <v>73514005</v>
      </c>
      <c r="I90" s="231">
        <v>1462800</v>
      </c>
      <c r="J90" s="354">
        <v>731400</v>
      </c>
      <c r="K90" s="117" t="str">
        <f t="shared" si="3"/>
        <v>Gross Exposure is less then 30%</v>
      </c>
      <c r="M90"/>
      <c r="N90"/>
    </row>
    <row r="91" spans="1:14" s="7" customFormat="1" ht="15">
      <c r="A91" s="201" t="s">
        <v>143</v>
      </c>
      <c r="B91" s="235">
        <f>'Open Int.'!K95</f>
        <v>2230200</v>
      </c>
      <c r="C91" s="237">
        <f>'Open Int.'!R95</f>
        <v>24.967089</v>
      </c>
      <c r="D91" s="161">
        <f t="shared" si="2"/>
        <v>0.05279829545454545</v>
      </c>
      <c r="E91" s="243">
        <f>'Open Int.'!B95/'Open Int.'!K95</f>
        <v>1</v>
      </c>
      <c r="F91" s="228">
        <f>'Open Int.'!E95/'Open Int.'!K95</f>
        <v>0</v>
      </c>
      <c r="G91" s="244">
        <f>'Open Int.'!H95/'Open Int.'!K95</f>
        <v>0</v>
      </c>
      <c r="H91" s="247">
        <v>42240000</v>
      </c>
      <c r="I91" s="231">
        <v>8445850</v>
      </c>
      <c r="J91" s="354">
        <v>4268650</v>
      </c>
      <c r="K91" s="117" t="str">
        <f t="shared" si="3"/>
        <v>Gross Exposure is less then 30%</v>
      </c>
      <c r="M91"/>
      <c r="N91"/>
    </row>
    <row r="92" spans="1:14" s="7" customFormat="1" ht="15">
      <c r="A92" s="201" t="s">
        <v>90</v>
      </c>
      <c r="B92" s="235">
        <f>'Open Int.'!K96</f>
        <v>1848600</v>
      </c>
      <c r="C92" s="237">
        <f>'Open Int.'!R96</f>
        <v>89.084034</v>
      </c>
      <c r="D92" s="161">
        <f t="shared" si="2"/>
        <v>0.04402805076987284</v>
      </c>
      <c r="E92" s="243">
        <f>'Open Int.'!B96/'Open Int.'!K96</f>
        <v>0.9983771502758845</v>
      </c>
      <c r="F92" s="228">
        <f>'Open Int.'!E96/'Open Int.'!K96</f>
        <v>0.0016228497241155468</v>
      </c>
      <c r="G92" s="244">
        <f>'Open Int.'!H96/'Open Int.'!K96</f>
        <v>0</v>
      </c>
      <c r="H92" s="247">
        <v>41986869</v>
      </c>
      <c r="I92" s="231">
        <v>6801600</v>
      </c>
      <c r="J92" s="354">
        <v>3400800</v>
      </c>
      <c r="K92" s="117" t="str">
        <f t="shared" si="3"/>
        <v>Gross Exposure is less then 30%</v>
      </c>
      <c r="M92"/>
      <c r="N92"/>
    </row>
    <row r="93" spans="1:14" s="7" customFormat="1" ht="15">
      <c r="A93" s="201" t="s">
        <v>35</v>
      </c>
      <c r="B93" s="235">
        <f>'Open Int.'!K97</f>
        <v>2266000</v>
      </c>
      <c r="C93" s="237">
        <f>'Open Int.'!R97</f>
        <v>77.65582</v>
      </c>
      <c r="D93" s="161">
        <f t="shared" si="2"/>
        <v>0.07169754797549982</v>
      </c>
      <c r="E93" s="243">
        <f>'Open Int.'!B97/'Open Int.'!K97</f>
        <v>0.9762135922330097</v>
      </c>
      <c r="F93" s="228">
        <f>'Open Int.'!E97/'Open Int.'!K97</f>
        <v>0.02233009708737864</v>
      </c>
      <c r="G93" s="244">
        <f>'Open Int.'!H97/'Open Int.'!K97</f>
        <v>0.0014563106796116505</v>
      </c>
      <c r="H93" s="247">
        <v>31604986</v>
      </c>
      <c r="I93" s="231">
        <v>6320600</v>
      </c>
      <c r="J93" s="354">
        <v>3160300</v>
      </c>
      <c r="K93" s="117" t="str">
        <f t="shared" si="3"/>
        <v>Gross Exposure is less then 30%</v>
      </c>
      <c r="M93"/>
      <c r="N93"/>
    </row>
    <row r="94" spans="1:14" s="7" customFormat="1" ht="15">
      <c r="A94" s="201" t="s">
        <v>6</v>
      </c>
      <c r="B94" s="235">
        <f>'Open Int.'!K98</f>
        <v>13320000</v>
      </c>
      <c r="C94" s="237">
        <f>'Open Int.'!R98</f>
        <v>221.2452</v>
      </c>
      <c r="D94" s="161">
        <f t="shared" si="2"/>
        <v>0.017967904102867707</v>
      </c>
      <c r="E94" s="243">
        <f>'Open Int.'!B98/'Open Int.'!K98</f>
        <v>0.858277027027027</v>
      </c>
      <c r="F94" s="228">
        <f>'Open Int.'!E98/'Open Int.'!K98</f>
        <v>0.12297297297297298</v>
      </c>
      <c r="G94" s="244">
        <f>'Open Int.'!H98/'Open Int.'!K98</f>
        <v>0.01875</v>
      </c>
      <c r="H94" s="247">
        <v>741321855</v>
      </c>
      <c r="I94" s="231">
        <v>18742500</v>
      </c>
      <c r="J94" s="354">
        <v>9371250</v>
      </c>
      <c r="K94" s="117" t="str">
        <f t="shared" si="3"/>
        <v>Gross Exposure is less then 30%</v>
      </c>
      <c r="M94"/>
      <c r="N94"/>
    </row>
    <row r="95" spans="1:14" s="7" customFormat="1" ht="15">
      <c r="A95" s="201" t="s">
        <v>177</v>
      </c>
      <c r="B95" s="235">
        <f>'Open Int.'!K99</f>
        <v>5517000</v>
      </c>
      <c r="C95" s="237">
        <f>'Open Int.'!R99</f>
        <v>184.04712000000004</v>
      </c>
      <c r="D95" s="161">
        <f t="shared" si="2"/>
        <v>0.2363588754578516</v>
      </c>
      <c r="E95" s="243">
        <f>'Open Int.'!B99/'Open Int.'!K99</f>
        <v>0.9351096610476708</v>
      </c>
      <c r="F95" s="228">
        <f>'Open Int.'!E99/'Open Int.'!K99</f>
        <v>0.057549392785934385</v>
      </c>
      <c r="G95" s="244">
        <f>'Open Int.'!H99/'Open Int.'!K99</f>
        <v>0.00734094616639478</v>
      </c>
      <c r="H95" s="247">
        <v>23341624</v>
      </c>
      <c r="I95" s="231">
        <v>4668000</v>
      </c>
      <c r="J95" s="354">
        <v>2334000</v>
      </c>
      <c r="K95" s="117" t="str">
        <f t="shared" si="3"/>
        <v>Gross Exposure is less then 30%</v>
      </c>
      <c r="M95"/>
      <c r="N95"/>
    </row>
    <row r="96" spans="1:14" s="7" customFormat="1" ht="15">
      <c r="A96" s="201" t="s">
        <v>168</v>
      </c>
      <c r="B96" s="235">
        <f>'Open Int.'!K100</f>
        <v>247500</v>
      </c>
      <c r="C96" s="237">
        <f>'Open Int.'!R100</f>
        <v>16.7644125</v>
      </c>
      <c r="D96" s="161">
        <f t="shared" si="2"/>
        <v>0.05450957133012384</v>
      </c>
      <c r="E96" s="243">
        <f>'Open Int.'!B100/'Open Int.'!K100</f>
        <v>1</v>
      </c>
      <c r="F96" s="228">
        <f>'Open Int.'!E100/'Open Int.'!K100</f>
        <v>0</v>
      </c>
      <c r="G96" s="244">
        <f>'Open Int.'!H100/'Open Int.'!K100</f>
        <v>0</v>
      </c>
      <c r="H96" s="247">
        <v>4540487</v>
      </c>
      <c r="I96" s="231">
        <v>907800</v>
      </c>
      <c r="J96" s="354">
        <v>680400</v>
      </c>
      <c r="K96" s="117" t="str">
        <f t="shared" si="3"/>
        <v>Gross Exposure is less then 30%</v>
      </c>
      <c r="M96"/>
      <c r="N96"/>
    </row>
    <row r="97" spans="1:14" s="7" customFormat="1" ht="15">
      <c r="A97" s="201" t="s">
        <v>132</v>
      </c>
      <c r="B97" s="235">
        <f>'Open Int.'!K101</f>
        <v>1763200</v>
      </c>
      <c r="C97" s="237">
        <f>'Open Int.'!R101</f>
        <v>127.223696</v>
      </c>
      <c r="D97" s="161">
        <f t="shared" si="2"/>
        <v>0.5105914718019258</v>
      </c>
      <c r="E97" s="243">
        <f>'Open Int.'!B101/'Open Int.'!K101</f>
        <v>0.9929673321234119</v>
      </c>
      <c r="F97" s="228">
        <f>'Open Int.'!E101/'Open Int.'!K101</f>
        <v>0.006805807622504537</v>
      </c>
      <c r="G97" s="244">
        <f>'Open Int.'!H101/'Open Int.'!K101</f>
        <v>0.00022686025408348456</v>
      </c>
      <c r="H97" s="247">
        <v>3453250</v>
      </c>
      <c r="I97" s="231">
        <v>690400</v>
      </c>
      <c r="J97" s="354">
        <v>690400</v>
      </c>
      <c r="K97" s="117" t="str">
        <f t="shared" si="3"/>
        <v>Gross exposure is building up andcrpsses 40% mark</v>
      </c>
      <c r="M97"/>
      <c r="N97"/>
    </row>
    <row r="98" spans="1:14" s="7" customFormat="1" ht="15">
      <c r="A98" s="201" t="s">
        <v>144</v>
      </c>
      <c r="B98" s="235">
        <f>'Open Int.'!K102</f>
        <v>199000</v>
      </c>
      <c r="C98" s="237">
        <f>'Open Int.'!R102</f>
        <v>62.612365</v>
      </c>
      <c r="D98" s="161">
        <f t="shared" si="2"/>
        <v>0.07889877920989415</v>
      </c>
      <c r="E98" s="243">
        <f>'Open Int.'!B102/'Open Int.'!K102</f>
        <v>1</v>
      </c>
      <c r="F98" s="228">
        <f>'Open Int.'!E102/'Open Int.'!K102</f>
        <v>0</v>
      </c>
      <c r="G98" s="244">
        <f>'Open Int.'!H102/'Open Int.'!K102</f>
        <v>0</v>
      </c>
      <c r="H98" s="247">
        <v>2522219</v>
      </c>
      <c r="I98" s="231">
        <v>504375</v>
      </c>
      <c r="J98" s="354">
        <v>252125</v>
      </c>
      <c r="K98" s="117" t="str">
        <f t="shared" si="3"/>
        <v>Gross Exposure is less then 30%</v>
      </c>
      <c r="M98"/>
      <c r="N98"/>
    </row>
    <row r="99" spans="1:14" s="7" customFormat="1" ht="15">
      <c r="A99" s="201" t="s">
        <v>291</v>
      </c>
      <c r="B99" s="235">
        <f>'Open Int.'!K103</f>
        <v>1156500</v>
      </c>
      <c r="C99" s="237">
        <f>'Open Int.'!R103</f>
        <v>75.2708025</v>
      </c>
      <c r="D99" s="161">
        <f t="shared" si="2"/>
        <v>0.05040929602339305</v>
      </c>
      <c r="E99" s="243">
        <f>'Open Int.'!B103/'Open Int.'!K103</f>
        <v>0.9971465629053178</v>
      </c>
      <c r="F99" s="228">
        <f>'Open Int.'!E103/'Open Int.'!K103</f>
        <v>0.0028534370946822307</v>
      </c>
      <c r="G99" s="244">
        <f>'Open Int.'!H103/'Open Int.'!K103</f>
        <v>0</v>
      </c>
      <c r="H99" s="247">
        <v>22942197</v>
      </c>
      <c r="I99" s="231">
        <v>4588200</v>
      </c>
      <c r="J99" s="354">
        <v>2294100</v>
      </c>
      <c r="K99" s="117" t="str">
        <f t="shared" si="3"/>
        <v>Gross Exposure is less then 30%</v>
      </c>
      <c r="M99"/>
      <c r="N99"/>
    </row>
    <row r="100" spans="1:14" s="7" customFormat="1" ht="15">
      <c r="A100" s="201" t="s">
        <v>133</v>
      </c>
      <c r="B100" s="235">
        <f>'Open Int.'!K104</f>
        <v>28906250</v>
      </c>
      <c r="C100" s="237">
        <f>'Open Int.'!R104</f>
        <v>92.93359375</v>
      </c>
      <c r="D100" s="161">
        <f t="shared" si="2"/>
        <v>0.8029513888888888</v>
      </c>
      <c r="E100" s="243">
        <f>'Open Int.'!B104/'Open Int.'!K104</f>
        <v>0.8352432432432433</v>
      </c>
      <c r="F100" s="228">
        <f>'Open Int.'!E104/'Open Int.'!K104</f>
        <v>0.15286486486486486</v>
      </c>
      <c r="G100" s="244">
        <f>'Open Int.'!H104/'Open Int.'!K104</f>
        <v>0.011891891891891892</v>
      </c>
      <c r="H100" s="247">
        <v>36000000</v>
      </c>
      <c r="I100" s="231">
        <v>7200000</v>
      </c>
      <c r="J100" s="354">
        <v>7200000</v>
      </c>
      <c r="K100" s="117" t="str">
        <f t="shared" si="3"/>
        <v>Gross exposure has crossed 80%,Margin double</v>
      </c>
      <c r="M100"/>
      <c r="N100"/>
    </row>
    <row r="101" spans="1:14" s="7" customFormat="1" ht="15">
      <c r="A101" s="201" t="s">
        <v>169</v>
      </c>
      <c r="B101" s="235">
        <f>'Open Int.'!K105</f>
        <v>9398000</v>
      </c>
      <c r="C101" s="237">
        <f>'Open Int.'!R105</f>
        <v>148.58238</v>
      </c>
      <c r="D101" s="161">
        <f t="shared" si="2"/>
        <v>0.7723935784982986</v>
      </c>
      <c r="E101" s="243">
        <f>'Open Int.'!B105/'Open Int.'!K105</f>
        <v>0.9942540966163014</v>
      </c>
      <c r="F101" s="228">
        <f>'Open Int.'!E105/'Open Int.'!K105</f>
        <v>0.005533092147265376</v>
      </c>
      <c r="G101" s="244">
        <f>'Open Int.'!H105/'Open Int.'!K105</f>
        <v>0.00021281123643328368</v>
      </c>
      <c r="H101" s="247">
        <v>12167372</v>
      </c>
      <c r="I101" s="231">
        <v>2432000</v>
      </c>
      <c r="J101" s="354">
        <v>2432000</v>
      </c>
      <c r="K101" s="117" t="str">
        <f t="shared" si="3"/>
        <v>Gross exposure is Substantial as Open interest has crossed 60%</v>
      </c>
      <c r="M101"/>
      <c r="N101"/>
    </row>
    <row r="102" spans="1:14" s="7" customFormat="1" ht="15">
      <c r="A102" s="201" t="s">
        <v>292</v>
      </c>
      <c r="B102" s="235">
        <f>'Open Int.'!K106</f>
        <v>3259300</v>
      </c>
      <c r="C102" s="237">
        <f>'Open Int.'!R106</f>
        <v>200.251392</v>
      </c>
      <c r="D102" s="161">
        <f t="shared" si="2"/>
        <v>0.18586742627875597</v>
      </c>
      <c r="E102" s="243">
        <f>'Open Int.'!B106/'Open Int.'!K106</f>
        <v>0.9976375295308809</v>
      </c>
      <c r="F102" s="228">
        <f>'Open Int.'!E106/'Open Int.'!K106</f>
        <v>0.0021937225784677693</v>
      </c>
      <c r="G102" s="244">
        <f>'Open Int.'!H106/'Open Int.'!K106</f>
        <v>0.00016874789065136686</v>
      </c>
      <c r="H102" s="247">
        <v>17535617</v>
      </c>
      <c r="I102" s="231">
        <v>3506800</v>
      </c>
      <c r="J102" s="354">
        <v>1753400</v>
      </c>
      <c r="K102" s="117" t="str">
        <f t="shared" si="3"/>
        <v>Gross Exposure is less then 30%</v>
      </c>
      <c r="M102"/>
      <c r="N102"/>
    </row>
    <row r="103" spans="1:14" s="7" customFormat="1" ht="15">
      <c r="A103" s="201" t="s">
        <v>424</v>
      </c>
      <c r="B103" s="235">
        <f>'Open Int.'!K107</f>
        <v>337500</v>
      </c>
      <c r="C103" s="237">
        <f>'Open Int.'!R107</f>
        <v>13.6198125</v>
      </c>
      <c r="D103" s="161">
        <f t="shared" si="2"/>
        <v>0.05880069578209978</v>
      </c>
      <c r="E103" s="243">
        <f>'Open Int.'!B107/'Open Int.'!K107</f>
        <v>1</v>
      </c>
      <c r="F103" s="228">
        <f>'Open Int.'!E107/'Open Int.'!K107</f>
        <v>0</v>
      </c>
      <c r="G103" s="244">
        <f>'Open Int.'!H107/'Open Int.'!K107</f>
        <v>0</v>
      </c>
      <c r="H103" s="247">
        <v>5739728</v>
      </c>
      <c r="I103" s="231">
        <v>1147500</v>
      </c>
      <c r="J103" s="354">
        <v>1147500</v>
      </c>
      <c r="K103" s="117" t="str">
        <f t="shared" si="3"/>
        <v>Gross Exposure is less then 30%</v>
      </c>
      <c r="M103"/>
      <c r="N103"/>
    </row>
    <row r="104" spans="1:14" s="7" customFormat="1" ht="15">
      <c r="A104" s="201" t="s">
        <v>293</v>
      </c>
      <c r="B104" s="235">
        <f>'Open Int.'!K108</f>
        <v>1698400</v>
      </c>
      <c r="C104" s="237">
        <f>'Open Int.'!R108</f>
        <v>98.7195</v>
      </c>
      <c r="D104" s="161">
        <f t="shared" si="2"/>
        <v>0.060166041838212864</v>
      </c>
      <c r="E104" s="243">
        <f>'Open Int.'!B108/'Open Int.'!K108</f>
        <v>0.9967616580310881</v>
      </c>
      <c r="F104" s="228">
        <f>'Open Int.'!E108/'Open Int.'!K108</f>
        <v>0.003238341968911917</v>
      </c>
      <c r="G104" s="244">
        <f>'Open Int.'!H108/'Open Int.'!K108</f>
        <v>0</v>
      </c>
      <c r="H104" s="247">
        <v>28228548</v>
      </c>
      <c r="I104" s="231">
        <v>5519250</v>
      </c>
      <c r="J104" s="354">
        <v>2759350</v>
      </c>
      <c r="K104" s="117" t="str">
        <f t="shared" si="3"/>
        <v>Gross Exposure is less then 30%</v>
      </c>
      <c r="M104"/>
      <c r="N104"/>
    </row>
    <row r="105" spans="1:14" s="7" customFormat="1" ht="15">
      <c r="A105" s="201" t="s">
        <v>178</v>
      </c>
      <c r="B105" s="235">
        <f>'Open Int.'!K109</f>
        <v>3131250</v>
      </c>
      <c r="C105" s="237">
        <f>'Open Int.'!R109</f>
        <v>54.8281875</v>
      </c>
      <c r="D105" s="161">
        <f t="shared" si="2"/>
        <v>0.12902416852911294</v>
      </c>
      <c r="E105" s="243">
        <f>'Open Int.'!B109/'Open Int.'!K109</f>
        <v>0.9489021956087824</v>
      </c>
      <c r="F105" s="228">
        <f>'Open Int.'!E109/'Open Int.'!K109</f>
        <v>0.05109780439121756</v>
      </c>
      <c r="G105" s="244">
        <f>'Open Int.'!H109/'Open Int.'!K109</f>
        <v>0</v>
      </c>
      <c r="H105" s="247">
        <v>24268709</v>
      </c>
      <c r="I105" s="231">
        <v>4852500</v>
      </c>
      <c r="J105" s="354">
        <v>2975000</v>
      </c>
      <c r="K105" s="117" t="str">
        <f t="shared" si="3"/>
        <v>Gross Exposure is less then 30%</v>
      </c>
      <c r="M105"/>
      <c r="N105"/>
    </row>
    <row r="106" spans="1:14" s="7" customFormat="1" ht="15">
      <c r="A106" s="201" t="s">
        <v>145</v>
      </c>
      <c r="B106" s="235">
        <f>'Open Int.'!K110</f>
        <v>2072300</v>
      </c>
      <c r="C106" s="237">
        <f>'Open Int.'!R110</f>
        <v>35.2601845</v>
      </c>
      <c r="D106" s="161">
        <f t="shared" si="2"/>
        <v>0.20600280011913033</v>
      </c>
      <c r="E106" s="243">
        <f>'Open Int.'!B110/'Open Int.'!K110</f>
        <v>0.9179655455291222</v>
      </c>
      <c r="F106" s="228">
        <f>'Open Int.'!E110/'Open Int.'!K110</f>
        <v>0.07547169811320754</v>
      </c>
      <c r="G106" s="244">
        <f>'Open Int.'!H110/'Open Int.'!K110</f>
        <v>0.006562756357670222</v>
      </c>
      <c r="H106" s="247">
        <v>10059572</v>
      </c>
      <c r="I106" s="231">
        <v>2011100</v>
      </c>
      <c r="J106" s="354">
        <v>2011100</v>
      </c>
      <c r="K106" s="117" t="str">
        <f t="shared" si="3"/>
        <v>Gross Exposure is less then 30%</v>
      </c>
      <c r="M106"/>
      <c r="N106"/>
    </row>
    <row r="107" spans="1:14" s="7" customFormat="1" ht="15">
      <c r="A107" s="201" t="s">
        <v>272</v>
      </c>
      <c r="B107" s="235">
        <f>'Open Int.'!K111</f>
        <v>4183700</v>
      </c>
      <c r="C107" s="237">
        <f>'Open Int.'!R111</f>
        <v>66.4999115</v>
      </c>
      <c r="D107" s="161">
        <f t="shared" si="2"/>
        <v>0.37629647884821993</v>
      </c>
      <c r="E107" s="243">
        <f>'Open Int.'!B111/'Open Int.'!K111</f>
        <v>0.9798862251117432</v>
      </c>
      <c r="F107" s="228">
        <f>'Open Int.'!E111/'Open Int.'!K111</f>
        <v>0.018691588785046728</v>
      </c>
      <c r="G107" s="244">
        <f>'Open Int.'!H111/'Open Int.'!K111</f>
        <v>0.0014221861032100772</v>
      </c>
      <c r="H107" s="247">
        <v>11118095</v>
      </c>
      <c r="I107" s="231">
        <v>2223600</v>
      </c>
      <c r="J107" s="354">
        <v>2223600</v>
      </c>
      <c r="K107" s="117" t="str">
        <f t="shared" si="3"/>
        <v>Some sign of build up Gross exposure crosses 30%</v>
      </c>
      <c r="M107"/>
      <c r="N107"/>
    </row>
    <row r="108" spans="1:14" s="7" customFormat="1" ht="15">
      <c r="A108" s="201" t="s">
        <v>210</v>
      </c>
      <c r="B108" s="235">
        <f>'Open Int.'!K112</f>
        <v>1773000</v>
      </c>
      <c r="C108" s="237">
        <f>'Open Int.'!R112</f>
        <v>302.110335</v>
      </c>
      <c r="D108" s="161">
        <f t="shared" si="2"/>
        <v>0.03207510575061057</v>
      </c>
      <c r="E108" s="243">
        <f>'Open Int.'!B112/'Open Int.'!K112</f>
        <v>0.9813874788494078</v>
      </c>
      <c r="F108" s="228">
        <f>'Open Int.'!E112/'Open Int.'!K112</f>
        <v>0.0173716864072194</v>
      </c>
      <c r="G108" s="244">
        <f>'Open Int.'!H112/'Open Int.'!K112</f>
        <v>0.0012408347433728144</v>
      </c>
      <c r="H108" s="247">
        <v>55276513</v>
      </c>
      <c r="I108" s="231">
        <v>1766200</v>
      </c>
      <c r="J108" s="354">
        <v>883000</v>
      </c>
      <c r="K108" s="117" t="str">
        <f t="shared" si="3"/>
        <v>Gross Exposure is less then 30%</v>
      </c>
      <c r="M108"/>
      <c r="N108"/>
    </row>
    <row r="109" spans="1:14" s="7" customFormat="1" ht="15">
      <c r="A109" s="201" t="s">
        <v>294</v>
      </c>
      <c r="B109" s="235">
        <f>'Open Int.'!K113</f>
        <v>3836700</v>
      </c>
      <c r="C109" s="237">
        <f>'Open Int.'!R113</f>
        <v>268.031862</v>
      </c>
      <c r="D109" s="161">
        <f t="shared" si="2"/>
        <v>0.5009321565751474</v>
      </c>
      <c r="E109" s="243">
        <f>'Open Int.'!B113/'Open Int.'!K113</f>
        <v>0.9997263273125342</v>
      </c>
      <c r="F109" s="228">
        <f>'Open Int.'!E113/'Open Int.'!K113</f>
        <v>0.0002736726874657909</v>
      </c>
      <c r="G109" s="244">
        <f>'Open Int.'!H113/'Open Int.'!K113</f>
        <v>0</v>
      </c>
      <c r="H109" s="247">
        <v>7659121</v>
      </c>
      <c r="I109" s="231">
        <v>1531600</v>
      </c>
      <c r="J109" s="354">
        <v>765800</v>
      </c>
      <c r="K109" s="117" t="str">
        <f t="shared" si="3"/>
        <v>Gross exposure is building up andcrpsses 40% mark</v>
      </c>
      <c r="M109"/>
      <c r="N109"/>
    </row>
    <row r="110" spans="1:14" s="7" customFormat="1" ht="15">
      <c r="A110" s="201" t="s">
        <v>7</v>
      </c>
      <c r="B110" s="235">
        <f>'Open Int.'!K114</f>
        <v>2888496</v>
      </c>
      <c r="C110" s="237">
        <f>'Open Int.'!R114</f>
        <v>212.26112856</v>
      </c>
      <c r="D110" s="161">
        <f t="shared" si="2"/>
        <v>0.08396680369199801</v>
      </c>
      <c r="E110" s="243">
        <f>'Open Int.'!B114/'Open Int.'!K114</f>
        <v>0.9653272845106935</v>
      </c>
      <c r="F110" s="228">
        <f>'Open Int.'!E114/'Open Int.'!K114</f>
        <v>0.03283646575934327</v>
      </c>
      <c r="G110" s="244">
        <f>'Open Int.'!H114/'Open Int.'!K114</f>
        <v>0.001836249729963275</v>
      </c>
      <c r="H110" s="247">
        <v>34400452</v>
      </c>
      <c r="I110" s="231">
        <v>3857256</v>
      </c>
      <c r="J110" s="354">
        <v>1928472</v>
      </c>
      <c r="K110" s="117" t="str">
        <f t="shared" si="3"/>
        <v>Gross Exposure is less then 30%</v>
      </c>
      <c r="M110"/>
      <c r="N110"/>
    </row>
    <row r="111" spans="1:14" s="7" customFormat="1" ht="15">
      <c r="A111" s="201" t="s">
        <v>170</v>
      </c>
      <c r="B111" s="235">
        <f>'Open Int.'!K115</f>
        <v>1837800</v>
      </c>
      <c r="C111" s="237">
        <f>'Open Int.'!R115</f>
        <v>105.48053100000001</v>
      </c>
      <c r="D111" s="161">
        <f t="shared" si="2"/>
        <v>0.22502551097247314</v>
      </c>
      <c r="E111" s="243">
        <f>'Open Int.'!B115/'Open Int.'!K115</f>
        <v>0.9990205680705191</v>
      </c>
      <c r="F111" s="228">
        <f>'Open Int.'!E115/'Open Int.'!K115</f>
        <v>0.0009794319294809011</v>
      </c>
      <c r="G111" s="244">
        <f>'Open Int.'!H115/'Open Int.'!K115</f>
        <v>0</v>
      </c>
      <c r="H111" s="247">
        <v>8167074</v>
      </c>
      <c r="I111" s="231">
        <v>1633200</v>
      </c>
      <c r="J111" s="354">
        <v>883200</v>
      </c>
      <c r="K111" s="117" t="str">
        <f t="shared" si="3"/>
        <v>Gross Exposure is less then 30%</v>
      </c>
      <c r="M111"/>
      <c r="N111"/>
    </row>
    <row r="112" spans="1:14" s="7" customFormat="1" ht="15">
      <c r="A112" s="201" t="s">
        <v>223</v>
      </c>
      <c r="B112" s="235">
        <f>'Open Int.'!K116</f>
        <v>2474000</v>
      </c>
      <c r="C112" s="237">
        <f>'Open Int.'!R116</f>
        <v>200.49296</v>
      </c>
      <c r="D112" s="161">
        <f t="shared" si="2"/>
        <v>0.12055133181934374</v>
      </c>
      <c r="E112" s="243">
        <f>'Open Int.'!B116/'Open Int.'!K116</f>
        <v>0.9521422797089734</v>
      </c>
      <c r="F112" s="228">
        <f>'Open Int.'!E116/'Open Int.'!K116</f>
        <v>0.03831851253031528</v>
      </c>
      <c r="G112" s="244">
        <f>'Open Int.'!H116/'Open Int.'!K116</f>
        <v>0.0095392077607114</v>
      </c>
      <c r="H112" s="247">
        <v>20522378</v>
      </c>
      <c r="I112" s="231">
        <v>3721600</v>
      </c>
      <c r="J112" s="354">
        <v>1860800</v>
      </c>
      <c r="K112" s="117" t="str">
        <f t="shared" si="3"/>
        <v>Gross Exposure is less then 30%</v>
      </c>
      <c r="M112"/>
      <c r="N112"/>
    </row>
    <row r="113" spans="1:14" s="7" customFormat="1" ht="15">
      <c r="A113" s="201" t="s">
        <v>207</v>
      </c>
      <c r="B113" s="235">
        <f>'Open Int.'!K117</f>
        <v>1896250</v>
      </c>
      <c r="C113" s="237">
        <f>'Open Int.'!R117</f>
        <v>46.27798125</v>
      </c>
      <c r="D113" s="161">
        <f t="shared" si="2"/>
        <v>0.26043358397676625</v>
      </c>
      <c r="E113" s="243">
        <f>'Open Int.'!B117/'Open Int.'!K117</f>
        <v>0.8879367172050099</v>
      </c>
      <c r="F113" s="228">
        <f>'Open Int.'!E117/'Open Int.'!K117</f>
        <v>0.10481212920237311</v>
      </c>
      <c r="G113" s="244">
        <f>'Open Int.'!H117/'Open Int.'!K117</f>
        <v>0.007251153592617007</v>
      </c>
      <c r="H113" s="247">
        <v>7281127</v>
      </c>
      <c r="I113" s="231">
        <v>1455000</v>
      </c>
      <c r="J113" s="354">
        <v>1455000</v>
      </c>
      <c r="K113" s="117" t="str">
        <f t="shared" si="3"/>
        <v>Gross Exposure is less then 30%</v>
      </c>
      <c r="M113"/>
      <c r="N113"/>
    </row>
    <row r="114" spans="1:14" s="7" customFormat="1" ht="15">
      <c r="A114" s="201" t="s">
        <v>295</v>
      </c>
      <c r="B114" s="235">
        <f>'Open Int.'!K118</f>
        <v>1427250</v>
      </c>
      <c r="C114" s="237">
        <f>'Open Int.'!R118</f>
        <v>163.4629425</v>
      </c>
      <c r="D114" s="161">
        <f t="shared" si="2"/>
        <v>0.12375526138697977</v>
      </c>
      <c r="E114" s="243">
        <f>'Open Int.'!B118/'Open Int.'!K118</f>
        <v>0.998949027850762</v>
      </c>
      <c r="F114" s="228">
        <f>'Open Int.'!E118/'Open Int.'!K118</f>
        <v>0.0008758101243650377</v>
      </c>
      <c r="G114" s="244">
        <f>'Open Int.'!H118/'Open Int.'!K118</f>
        <v>0.00017516202487300754</v>
      </c>
      <c r="H114" s="247">
        <v>11532843</v>
      </c>
      <c r="I114" s="231">
        <v>2306500</v>
      </c>
      <c r="J114" s="354">
        <v>1153250</v>
      </c>
      <c r="K114" s="117" t="str">
        <f t="shared" si="3"/>
        <v>Gross Exposure is less then 30%</v>
      </c>
      <c r="M114"/>
      <c r="N114"/>
    </row>
    <row r="115" spans="1:14" s="7" customFormat="1" ht="15">
      <c r="A115" s="201" t="s">
        <v>425</v>
      </c>
      <c r="B115" s="235">
        <f>'Open Int.'!K119</f>
        <v>654500</v>
      </c>
      <c r="C115" s="237">
        <f>'Open Int.'!R119</f>
        <v>29.105615</v>
      </c>
      <c r="D115" s="161">
        <f t="shared" si="2"/>
        <v>0.035067100052088976</v>
      </c>
      <c r="E115" s="243">
        <f>'Open Int.'!B119/'Open Int.'!K119</f>
        <v>0.9974789915966387</v>
      </c>
      <c r="F115" s="228">
        <f>'Open Int.'!E119/'Open Int.'!K119</f>
        <v>0.0025210084033613447</v>
      </c>
      <c r="G115" s="244">
        <f>'Open Int.'!H119/'Open Int.'!K119</f>
        <v>0</v>
      </c>
      <c r="H115" s="247">
        <v>18664218</v>
      </c>
      <c r="I115" s="231">
        <v>3732300</v>
      </c>
      <c r="J115" s="354">
        <v>1866150</v>
      </c>
      <c r="K115" s="117" t="str">
        <f t="shared" si="3"/>
        <v>Gross Exposure is less then 30%</v>
      </c>
      <c r="M115"/>
      <c r="N115"/>
    </row>
    <row r="116" spans="1:14" s="7" customFormat="1" ht="15">
      <c r="A116" s="201" t="s">
        <v>277</v>
      </c>
      <c r="B116" s="235">
        <f>'Open Int.'!K120</f>
        <v>4556000</v>
      </c>
      <c r="C116" s="237">
        <f>'Open Int.'!R120</f>
        <v>138.18348</v>
      </c>
      <c r="D116" s="161">
        <f t="shared" si="2"/>
        <v>0.2809932952631413</v>
      </c>
      <c r="E116" s="243">
        <f>'Open Int.'!B120/'Open Int.'!K120</f>
        <v>0.991044776119403</v>
      </c>
      <c r="F116" s="228">
        <f>'Open Int.'!E120/'Open Int.'!K120</f>
        <v>0.008428446005267778</v>
      </c>
      <c r="G116" s="244">
        <f>'Open Int.'!H120/'Open Int.'!K120</f>
        <v>0.0005267778753292362</v>
      </c>
      <c r="H116" s="247">
        <v>16213910</v>
      </c>
      <c r="I116" s="231">
        <v>3242400</v>
      </c>
      <c r="J116" s="354">
        <v>1620800</v>
      </c>
      <c r="K116" s="117" t="str">
        <f t="shared" si="3"/>
        <v>Gross Exposure is less then 30%</v>
      </c>
      <c r="M116"/>
      <c r="N116"/>
    </row>
    <row r="117" spans="1:14" s="8" customFormat="1" ht="15">
      <c r="A117" s="201" t="s">
        <v>146</v>
      </c>
      <c r="B117" s="235">
        <f>'Open Int.'!K121</f>
        <v>13786100</v>
      </c>
      <c r="C117" s="237">
        <f>'Open Int.'!R121</f>
        <v>59.28023</v>
      </c>
      <c r="D117" s="161">
        <f t="shared" si="2"/>
        <v>0.34397365080146075</v>
      </c>
      <c r="E117" s="243">
        <f>'Open Int.'!B121/'Open Int.'!K121</f>
        <v>0.8773402194964494</v>
      </c>
      <c r="F117" s="228">
        <f>'Open Int.'!E121/'Open Int.'!K121</f>
        <v>0.11168495803744351</v>
      </c>
      <c r="G117" s="244">
        <f>'Open Int.'!H121/'Open Int.'!K121</f>
        <v>0.010974822466107165</v>
      </c>
      <c r="H117" s="247">
        <v>40078942</v>
      </c>
      <c r="I117" s="231">
        <v>8010000</v>
      </c>
      <c r="J117" s="354">
        <v>8010000</v>
      </c>
      <c r="K117" s="117" t="str">
        <f t="shared" si="3"/>
        <v>Some sign of build up Gross exposure crosses 30%</v>
      </c>
      <c r="M117"/>
      <c r="N117"/>
    </row>
    <row r="118" spans="1:14" s="7" customFormat="1" ht="15">
      <c r="A118" s="201" t="s">
        <v>8</v>
      </c>
      <c r="B118" s="235">
        <f>'Open Int.'!K122</f>
        <v>24228800</v>
      </c>
      <c r="C118" s="237">
        <f>'Open Int.'!R122</f>
        <v>375.06182400000006</v>
      </c>
      <c r="D118" s="161">
        <f t="shared" si="2"/>
        <v>0.5099669054445904</v>
      </c>
      <c r="E118" s="243">
        <f>'Open Int.'!B122/'Open Int.'!K122</f>
        <v>0.8726804464108829</v>
      </c>
      <c r="F118" s="228">
        <f>'Open Int.'!E122/'Open Int.'!K122</f>
        <v>0.10863105065046556</v>
      </c>
      <c r="G118" s="244">
        <f>'Open Int.'!H122/'Open Int.'!K122</f>
        <v>0.018688502938651524</v>
      </c>
      <c r="H118" s="247">
        <v>47510534</v>
      </c>
      <c r="I118" s="231">
        <v>9500800</v>
      </c>
      <c r="J118" s="354">
        <v>4750400</v>
      </c>
      <c r="K118" s="117" t="str">
        <f t="shared" si="3"/>
        <v>Gross exposure is building up andcrpsses 40% mark</v>
      </c>
      <c r="M118"/>
      <c r="N118"/>
    </row>
    <row r="119" spans="1:14" s="7" customFormat="1" ht="15">
      <c r="A119" s="201" t="s">
        <v>296</v>
      </c>
      <c r="B119" s="235">
        <f>'Open Int.'!K123</f>
        <v>1770000</v>
      </c>
      <c r="C119" s="237">
        <f>'Open Int.'!R123</f>
        <v>30.3378</v>
      </c>
      <c r="D119" s="161">
        <f t="shared" si="2"/>
        <v>0.058029736994478616</v>
      </c>
      <c r="E119" s="243">
        <f>'Open Int.'!B123/'Open Int.'!K123</f>
        <v>0.9796610169491525</v>
      </c>
      <c r="F119" s="228">
        <f>'Open Int.'!E123/'Open Int.'!K123</f>
        <v>0.020338983050847456</v>
      </c>
      <c r="G119" s="244">
        <f>'Open Int.'!H123/'Open Int.'!K123</f>
        <v>0</v>
      </c>
      <c r="H119" s="247">
        <v>30501603</v>
      </c>
      <c r="I119" s="231">
        <v>6100000</v>
      </c>
      <c r="J119" s="354">
        <v>3050000</v>
      </c>
      <c r="K119" s="117" t="str">
        <f t="shared" si="3"/>
        <v>Gross Exposure is less then 30%</v>
      </c>
      <c r="M119"/>
      <c r="N119"/>
    </row>
    <row r="120" spans="1:14" s="7" customFormat="1" ht="15">
      <c r="A120" s="201" t="s">
        <v>179</v>
      </c>
      <c r="B120" s="235">
        <f>'Open Int.'!K124</f>
        <v>45570000</v>
      </c>
      <c r="C120" s="237">
        <f>'Open Int.'!R124</f>
        <v>104.12745000000001</v>
      </c>
      <c r="D120" s="161">
        <f t="shared" si="2"/>
        <v>0.8218813714067309</v>
      </c>
      <c r="E120" s="243">
        <f>'Open Int.'!B124/'Open Int.'!K124</f>
        <v>0.7210445468509985</v>
      </c>
      <c r="F120" s="228">
        <f>'Open Int.'!E124/'Open Int.'!K124</f>
        <v>0.19846390168970815</v>
      </c>
      <c r="G120" s="244">
        <f>'Open Int.'!H124/'Open Int.'!K124</f>
        <v>0.08049155145929339</v>
      </c>
      <c r="H120" s="247">
        <v>55445958</v>
      </c>
      <c r="I120" s="231">
        <v>11088000</v>
      </c>
      <c r="J120" s="354">
        <v>11088000</v>
      </c>
      <c r="K120" s="117" t="str">
        <f t="shared" si="3"/>
        <v>Gross exposure has crossed 80%,Margin double</v>
      </c>
      <c r="M120"/>
      <c r="N120"/>
    </row>
    <row r="121" spans="1:14" s="7" customFormat="1" ht="15">
      <c r="A121" s="201" t="s">
        <v>202</v>
      </c>
      <c r="B121" s="235">
        <f>'Open Int.'!K125</f>
        <v>3180900</v>
      </c>
      <c r="C121" s="237">
        <f>'Open Int.'!R125</f>
        <v>78.5841345</v>
      </c>
      <c r="D121" s="161">
        <f t="shared" si="2"/>
        <v>0.1920601608574038</v>
      </c>
      <c r="E121" s="243">
        <f>'Open Int.'!B125/'Open Int.'!K125</f>
        <v>0.9699927693420102</v>
      </c>
      <c r="F121" s="228">
        <f>'Open Int.'!E125/'Open Int.'!K125</f>
        <v>0.028922631959508314</v>
      </c>
      <c r="G121" s="244">
        <f>'Open Int.'!H125/'Open Int.'!K125</f>
        <v>0.0010845986984815619</v>
      </c>
      <c r="H121" s="247">
        <v>16561998</v>
      </c>
      <c r="I121" s="231">
        <v>3312000</v>
      </c>
      <c r="J121" s="354">
        <v>2033200</v>
      </c>
      <c r="K121" s="117" t="str">
        <f t="shared" si="3"/>
        <v>Gross Exposure is less then 30%</v>
      </c>
      <c r="M121"/>
      <c r="N121"/>
    </row>
    <row r="122" spans="1:14" s="7" customFormat="1" ht="15">
      <c r="A122" s="201" t="s">
        <v>171</v>
      </c>
      <c r="B122" s="235">
        <f>'Open Int.'!K126</f>
        <v>4077700</v>
      </c>
      <c r="C122" s="237">
        <f>'Open Int.'!R126</f>
        <v>157.6642705</v>
      </c>
      <c r="D122" s="161">
        <f t="shared" si="2"/>
        <v>0.6994242447060341</v>
      </c>
      <c r="E122" s="243">
        <f>'Open Int.'!B126/'Open Int.'!K126</f>
        <v>0.990558403021311</v>
      </c>
      <c r="F122" s="228">
        <f>'Open Int.'!E126/'Open Int.'!K126</f>
        <v>0.007553277582951173</v>
      </c>
      <c r="G122" s="244">
        <f>'Open Int.'!H126/'Open Int.'!K126</f>
        <v>0.0018883193957377933</v>
      </c>
      <c r="H122" s="247">
        <v>5830081</v>
      </c>
      <c r="I122" s="231">
        <v>1166000</v>
      </c>
      <c r="J122" s="354">
        <v>1166000</v>
      </c>
      <c r="K122" s="117" t="str">
        <f t="shared" si="3"/>
        <v>Gross exposure is Substantial as Open interest has crossed 60%</v>
      </c>
      <c r="M122"/>
      <c r="N122"/>
    </row>
    <row r="123" spans="1:14" s="7" customFormat="1" ht="15">
      <c r="A123" s="201" t="s">
        <v>147</v>
      </c>
      <c r="B123" s="235">
        <f>'Open Int.'!K127</f>
        <v>5758400</v>
      </c>
      <c r="C123" s="237">
        <f>'Open Int.'!R127</f>
        <v>36.681008</v>
      </c>
      <c r="D123" s="161">
        <f t="shared" si="2"/>
        <v>0.26642065259735154</v>
      </c>
      <c r="E123" s="243">
        <f>'Open Int.'!B127/'Open Int.'!K127</f>
        <v>0.9405737704918032</v>
      </c>
      <c r="F123" s="228">
        <f>'Open Int.'!E127/'Open Int.'!K127</f>
        <v>0.0584016393442623</v>
      </c>
      <c r="G123" s="244">
        <f>'Open Int.'!H127/'Open Int.'!K127</f>
        <v>0.0010245901639344263</v>
      </c>
      <c r="H123" s="247">
        <v>21613940</v>
      </c>
      <c r="I123" s="231">
        <v>4318800</v>
      </c>
      <c r="J123" s="354">
        <v>4318800</v>
      </c>
      <c r="K123" s="117" t="str">
        <f t="shared" si="3"/>
        <v>Gross Exposure is less then 30%</v>
      </c>
      <c r="M123"/>
      <c r="N123"/>
    </row>
    <row r="124" spans="1:14" s="7" customFormat="1" ht="15">
      <c r="A124" s="201" t="s">
        <v>148</v>
      </c>
      <c r="B124" s="235">
        <f>'Open Int.'!K128</f>
        <v>1269675</v>
      </c>
      <c r="C124" s="237">
        <f>'Open Int.'!R128</f>
        <v>34.26852825</v>
      </c>
      <c r="D124" s="161">
        <f t="shared" si="2"/>
        <v>0.06085792235292663</v>
      </c>
      <c r="E124" s="243">
        <f>'Open Int.'!B128/'Open Int.'!K128</f>
        <v>0.9637860082304527</v>
      </c>
      <c r="F124" s="228">
        <f>'Open Int.'!E128/'Open Int.'!K128</f>
        <v>0.03621399176954732</v>
      </c>
      <c r="G124" s="244">
        <f>'Open Int.'!H128/'Open Int.'!K128</f>
        <v>0</v>
      </c>
      <c r="H124" s="247">
        <v>20862937</v>
      </c>
      <c r="I124" s="231">
        <v>4171640</v>
      </c>
      <c r="J124" s="354">
        <v>2085820</v>
      </c>
      <c r="K124" s="117" t="str">
        <f t="shared" si="3"/>
        <v>Gross Exposure is less then 30%</v>
      </c>
      <c r="M124"/>
      <c r="N124"/>
    </row>
    <row r="125" spans="1:14" s="7" customFormat="1" ht="15">
      <c r="A125" s="201" t="s">
        <v>122</v>
      </c>
      <c r="B125" s="235">
        <f>'Open Int.'!K129</f>
        <v>10663250</v>
      </c>
      <c r="C125" s="237">
        <f>'Open Int.'!R129</f>
        <v>173.06454750000003</v>
      </c>
      <c r="D125" s="161">
        <f t="shared" si="2"/>
        <v>0.06157819664368294</v>
      </c>
      <c r="E125" s="243">
        <f>'Open Int.'!B129/'Open Int.'!K129</f>
        <v>0.7829929899420909</v>
      </c>
      <c r="F125" s="228">
        <f>'Open Int.'!E129/'Open Int.'!K129</f>
        <v>0.19003352636391344</v>
      </c>
      <c r="G125" s="244">
        <f>'Open Int.'!H129/'Open Int.'!K129</f>
        <v>0.026973483693995732</v>
      </c>
      <c r="H125" s="247">
        <v>173166000</v>
      </c>
      <c r="I125" s="231">
        <v>18772000</v>
      </c>
      <c r="J125" s="354">
        <v>9386000</v>
      </c>
      <c r="K125" s="117" t="str">
        <f t="shared" si="3"/>
        <v>Gross Exposure is less then 30%</v>
      </c>
      <c r="M125"/>
      <c r="N125"/>
    </row>
    <row r="126" spans="1:14" s="7" customFormat="1" ht="15">
      <c r="A126" s="201" t="s">
        <v>36</v>
      </c>
      <c r="B126" s="235">
        <f>'Open Int.'!K130</f>
        <v>7648425</v>
      </c>
      <c r="C126" s="237">
        <f>'Open Int.'!R130</f>
        <v>688.472976375</v>
      </c>
      <c r="D126" s="161">
        <f t="shared" si="2"/>
        <v>0.06913744824911594</v>
      </c>
      <c r="E126" s="243">
        <f>'Open Int.'!B130/'Open Int.'!K130</f>
        <v>0.9812608478216104</v>
      </c>
      <c r="F126" s="228">
        <f>'Open Int.'!E130/'Open Int.'!K130</f>
        <v>0.017474185861795076</v>
      </c>
      <c r="G126" s="244">
        <f>'Open Int.'!H130/'Open Int.'!K130</f>
        <v>0.001264966316594593</v>
      </c>
      <c r="H126" s="247">
        <v>110626371</v>
      </c>
      <c r="I126" s="231">
        <v>3282750</v>
      </c>
      <c r="J126" s="354">
        <v>1641375</v>
      </c>
      <c r="K126" s="117" t="str">
        <f t="shared" si="3"/>
        <v>Gross Exposure is less then 30%</v>
      </c>
      <c r="M126"/>
      <c r="N126"/>
    </row>
    <row r="127" spans="1:14" s="7" customFormat="1" ht="15">
      <c r="A127" s="201" t="s">
        <v>172</v>
      </c>
      <c r="B127" s="235">
        <f>'Open Int.'!K131</f>
        <v>8435700</v>
      </c>
      <c r="C127" s="237">
        <f>'Open Int.'!R131</f>
        <v>215.5743135</v>
      </c>
      <c r="D127" s="161">
        <f t="shared" si="2"/>
        <v>0.8297363860508445</v>
      </c>
      <c r="E127" s="243">
        <f>'Open Int.'!B131/'Open Int.'!K131</f>
        <v>0.9737366193676873</v>
      </c>
      <c r="F127" s="228">
        <f>'Open Int.'!E131/'Open Int.'!K131</f>
        <v>0.021160069703759023</v>
      </c>
      <c r="G127" s="244">
        <f>'Open Int.'!H131/'Open Int.'!K131</f>
        <v>0.005103310928553647</v>
      </c>
      <c r="H127" s="247">
        <v>10166723</v>
      </c>
      <c r="I127" s="231">
        <v>2032800</v>
      </c>
      <c r="J127" s="354">
        <v>1934100</v>
      </c>
      <c r="K127" s="117" t="str">
        <f t="shared" si="3"/>
        <v>Gross exposure has crossed 80%,Margin double</v>
      </c>
      <c r="M127"/>
      <c r="N127"/>
    </row>
    <row r="128" spans="1:14" s="7" customFormat="1" ht="15">
      <c r="A128" s="201" t="s">
        <v>80</v>
      </c>
      <c r="B128" s="235">
        <f>'Open Int.'!K132</f>
        <v>1927200</v>
      </c>
      <c r="C128" s="237">
        <f>'Open Int.'!R132</f>
        <v>44.142516</v>
      </c>
      <c r="D128" s="161">
        <f t="shared" si="2"/>
        <v>0.07863574009076242</v>
      </c>
      <c r="E128" s="243">
        <f>'Open Int.'!B132/'Open Int.'!K132</f>
        <v>0.9863013698630136</v>
      </c>
      <c r="F128" s="228">
        <f>'Open Int.'!E132/'Open Int.'!K132</f>
        <v>0.013075965130759652</v>
      </c>
      <c r="G128" s="244">
        <f>'Open Int.'!H132/'Open Int.'!K132</f>
        <v>0.0006226650062266501</v>
      </c>
      <c r="H128" s="247">
        <v>24507940</v>
      </c>
      <c r="I128" s="231">
        <v>4900800</v>
      </c>
      <c r="J128" s="354">
        <v>2534400</v>
      </c>
      <c r="K128" s="117" t="str">
        <f t="shared" si="3"/>
        <v>Gross Exposure is less then 30%</v>
      </c>
      <c r="M128"/>
      <c r="N128"/>
    </row>
    <row r="129" spans="1:14" s="7" customFormat="1" ht="15">
      <c r="A129" s="201" t="s">
        <v>426</v>
      </c>
      <c r="B129" s="235">
        <f>'Open Int.'!K133</f>
        <v>605000</v>
      </c>
      <c r="C129" s="237">
        <f>'Open Int.'!R133</f>
        <v>26.50505</v>
      </c>
      <c r="D129" s="161">
        <f t="shared" si="2"/>
        <v>0.037247073134227926</v>
      </c>
      <c r="E129" s="243">
        <f>'Open Int.'!B133/'Open Int.'!K133</f>
        <v>0.9975206611570248</v>
      </c>
      <c r="F129" s="228">
        <f>'Open Int.'!E133/'Open Int.'!K133</f>
        <v>0.0008264462809917355</v>
      </c>
      <c r="G129" s="244">
        <f>'Open Int.'!H133/'Open Int.'!K133</f>
        <v>0.001652892561983471</v>
      </c>
      <c r="H129" s="247">
        <v>16242887</v>
      </c>
      <c r="I129" s="231">
        <v>3248500</v>
      </c>
      <c r="J129" s="354">
        <v>1624000</v>
      </c>
      <c r="K129" s="117" t="str">
        <f t="shared" si="3"/>
        <v>Gross Exposure is less then 30%</v>
      </c>
      <c r="M129"/>
      <c r="N129"/>
    </row>
    <row r="130" spans="1:14" s="7" customFormat="1" ht="15">
      <c r="A130" s="201" t="s">
        <v>274</v>
      </c>
      <c r="B130" s="235">
        <f>'Open Int.'!K134</f>
        <v>7058100</v>
      </c>
      <c r="C130" s="237">
        <f>'Open Int.'!R134</f>
        <v>220.283301</v>
      </c>
      <c r="D130" s="161">
        <f t="shared" si="2"/>
        <v>0.9714995953289398</v>
      </c>
      <c r="E130" s="243">
        <f>'Open Int.'!B134/'Open Int.'!K134</f>
        <v>0.957651492611326</v>
      </c>
      <c r="F130" s="228">
        <f>'Open Int.'!E134/'Open Int.'!K134</f>
        <v>0.04086085490429436</v>
      </c>
      <c r="G130" s="244">
        <f>'Open Int.'!H134/'Open Int.'!K134</f>
        <v>0.001487652484379649</v>
      </c>
      <c r="H130" s="247">
        <v>7265160</v>
      </c>
      <c r="I130" s="231">
        <v>1452500</v>
      </c>
      <c r="J130" s="354">
        <v>1452500</v>
      </c>
      <c r="K130" s="117" t="str">
        <f t="shared" si="3"/>
        <v>Gross exposure has crossed 80%,Margin double</v>
      </c>
      <c r="M130"/>
      <c r="N130"/>
    </row>
    <row r="131" spans="1:14" s="7" customFormat="1" ht="15">
      <c r="A131" s="201" t="s">
        <v>427</v>
      </c>
      <c r="B131" s="235">
        <f>'Open Int.'!K135</f>
        <v>513500</v>
      </c>
      <c r="C131" s="237">
        <f>'Open Int.'!R135</f>
        <v>21.644025</v>
      </c>
      <c r="D131" s="161">
        <f t="shared" si="2"/>
        <v>0.09341871943766115</v>
      </c>
      <c r="E131" s="243">
        <f>'Open Int.'!B135/'Open Int.'!K135</f>
        <v>0.9980525803310614</v>
      </c>
      <c r="F131" s="228">
        <f>'Open Int.'!E135/'Open Int.'!K135</f>
        <v>0.0019474196689386564</v>
      </c>
      <c r="G131" s="244">
        <f>'Open Int.'!H135/'Open Int.'!K135</f>
        <v>0</v>
      </c>
      <c r="H131" s="247">
        <v>5496757</v>
      </c>
      <c r="I131" s="231">
        <v>1099000</v>
      </c>
      <c r="J131" s="354">
        <v>1099000</v>
      </c>
      <c r="K131" s="117" t="str">
        <f t="shared" si="3"/>
        <v>Gross Exposure is less then 30%</v>
      </c>
      <c r="M131"/>
      <c r="N131"/>
    </row>
    <row r="132" spans="1:14" s="7" customFormat="1" ht="15">
      <c r="A132" s="201" t="s">
        <v>224</v>
      </c>
      <c r="B132" s="235">
        <f>'Open Int.'!K136</f>
        <v>2920450</v>
      </c>
      <c r="C132" s="237">
        <f>'Open Int.'!R136</f>
        <v>148.63630275</v>
      </c>
      <c r="D132" s="161">
        <f aca="true" t="shared" si="4" ref="D132:D188">B132/H132</f>
        <v>0.3471681506610751</v>
      </c>
      <c r="E132" s="243">
        <f>'Open Int.'!B136/'Open Int.'!K136</f>
        <v>0.9997774315602047</v>
      </c>
      <c r="F132" s="228">
        <f>'Open Int.'!E136/'Open Int.'!K136</f>
        <v>0.00022256843979523704</v>
      </c>
      <c r="G132" s="244">
        <f>'Open Int.'!H136/'Open Int.'!K136</f>
        <v>0</v>
      </c>
      <c r="H132" s="247">
        <v>8412206</v>
      </c>
      <c r="I132" s="231">
        <v>1682200</v>
      </c>
      <c r="J132" s="354">
        <v>1053650</v>
      </c>
      <c r="K132" s="117" t="str">
        <f aca="true" t="shared" si="5" ref="K132:K188">IF(D132&gt;=80%,"Gross exposure has crossed 80%,Margin double",IF(D132&gt;=60%,"Gross exposure is Substantial as Open interest has crossed 60%",IF(D132&gt;=40%,"Gross exposure is building up andcrpsses 40% mark",IF(D132&gt;=30%,"Some sign of build up Gross exposure crosses 30%","Gross Exposure is less then 30%"))))</f>
        <v>Some sign of build up Gross exposure crosses 30%</v>
      </c>
      <c r="M132"/>
      <c r="N132"/>
    </row>
    <row r="133" spans="1:14" s="7" customFormat="1" ht="15">
      <c r="A133" s="201" t="s">
        <v>428</v>
      </c>
      <c r="B133" s="235">
        <f>'Open Int.'!K137</f>
        <v>335500</v>
      </c>
      <c r="C133" s="237">
        <f>'Open Int.'!R137</f>
        <v>14.2235225</v>
      </c>
      <c r="D133" s="161">
        <f t="shared" si="4"/>
        <v>0.11458885144400738</v>
      </c>
      <c r="E133" s="243">
        <f>'Open Int.'!B137/'Open Int.'!K137</f>
        <v>1</v>
      </c>
      <c r="F133" s="228">
        <f>'Open Int.'!E137/'Open Int.'!K137</f>
        <v>0</v>
      </c>
      <c r="G133" s="244">
        <f>'Open Int.'!H137/'Open Int.'!K137</f>
        <v>0</v>
      </c>
      <c r="H133" s="247">
        <v>2927859</v>
      </c>
      <c r="I133" s="231">
        <v>585200</v>
      </c>
      <c r="J133" s="354">
        <v>585200</v>
      </c>
      <c r="K133" s="117" t="str">
        <f t="shared" si="5"/>
        <v>Gross Exposure is less then 30%</v>
      </c>
      <c r="M133"/>
      <c r="N133"/>
    </row>
    <row r="134" spans="1:14" s="7" customFormat="1" ht="15">
      <c r="A134" s="201" t="s">
        <v>429</v>
      </c>
      <c r="B134" s="235">
        <f>'Open Int.'!K138</f>
        <v>27970800</v>
      </c>
      <c r="C134" s="237">
        <f>'Open Int.'!R138</f>
        <v>142.231518</v>
      </c>
      <c r="D134" s="161">
        <f t="shared" si="4"/>
        <v>0.3729439602193109</v>
      </c>
      <c r="E134" s="243">
        <f>'Open Int.'!B138/'Open Int.'!K138</f>
        <v>0.8716375648890986</v>
      </c>
      <c r="F134" s="228">
        <f>'Open Int.'!E138/'Open Int.'!K138</f>
        <v>0.11436212049708983</v>
      </c>
      <c r="G134" s="244">
        <f>'Open Int.'!H138/'Open Int.'!K138</f>
        <v>0.014000314613811547</v>
      </c>
      <c r="H134" s="247">
        <v>75000008</v>
      </c>
      <c r="I134" s="231">
        <v>14999600</v>
      </c>
      <c r="J134" s="354">
        <v>10925200</v>
      </c>
      <c r="K134" s="117" t="str">
        <f t="shared" si="5"/>
        <v>Some sign of build up Gross exposure crosses 30%</v>
      </c>
      <c r="M134"/>
      <c r="N134"/>
    </row>
    <row r="135" spans="1:14" s="7" customFormat="1" ht="15">
      <c r="A135" s="201" t="s">
        <v>393</v>
      </c>
      <c r="B135" s="235">
        <f>'Open Int.'!K139</f>
        <v>7305600</v>
      </c>
      <c r="C135" s="237">
        <f>'Open Int.'!R139</f>
        <v>107.867184</v>
      </c>
      <c r="D135" s="161">
        <f t="shared" si="4"/>
        <v>0.31136232096538685</v>
      </c>
      <c r="E135" s="243">
        <f>'Open Int.'!B139/'Open Int.'!K139</f>
        <v>0.776281208935611</v>
      </c>
      <c r="F135" s="228">
        <f>'Open Int.'!E139/'Open Int.'!K139</f>
        <v>0.15013140604467806</v>
      </c>
      <c r="G135" s="244">
        <f>'Open Int.'!H139/'Open Int.'!K139</f>
        <v>0.0735873850197109</v>
      </c>
      <c r="H135" s="247">
        <v>23463340</v>
      </c>
      <c r="I135" s="231">
        <v>4692000</v>
      </c>
      <c r="J135" s="354">
        <v>4017600</v>
      </c>
      <c r="K135" s="117" t="str">
        <f t="shared" si="5"/>
        <v>Some sign of build up Gross exposure crosses 30%</v>
      </c>
      <c r="M135"/>
      <c r="N135"/>
    </row>
    <row r="136" spans="1:14" s="7" customFormat="1" ht="15">
      <c r="A136" s="201" t="s">
        <v>81</v>
      </c>
      <c r="B136" s="235">
        <f>'Open Int.'!K140</f>
        <v>5711400</v>
      </c>
      <c r="C136" s="237">
        <f>'Open Int.'!R140</f>
        <v>306.10248300000006</v>
      </c>
      <c r="D136" s="161">
        <f t="shared" si="4"/>
        <v>0.21461553029733688</v>
      </c>
      <c r="E136" s="243">
        <f>'Open Int.'!B140/'Open Int.'!K140</f>
        <v>0.998003992015968</v>
      </c>
      <c r="F136" s="228">
        <f>'Open Int.'!E140/'Open Int.'!K140</f>
        <v>0.0017859018804496272</v>
      </c>
      <c r="G136" s="244">
        <f>'Open Int.'!H140/'Open Int.'!K140</f>
        <v>0.00021010610358230907</v>
      </c>
      <c r="H136" s="247">
        <v>26612240</v>
      </c>
      <c r="I136" s="231">
        <v>5322000</v>
      </c>
      <c r="J136" s="354">
        <v>2661000</v>
      </c>
      <c r="K136" s="117" t="str">
        <f t="shared" si="5"/>
        <v>Gross Exposure is less then 30%</v>
      </c>
      <c r="M136"/>
      <c r="N136"/>
    </row>
    <row r="137" spans="1:14" s="7" customFormat="1" ht="15">
      <c r="A137" s="201" t="s">
        <v>225</v>
      </c>
      <c r="B137" s="235">
        <f>'Open Int.'!K141</f>
        <v>6921600</v>
      </c>
      <c r="C137" s="237">
        <f>'Open Int.'!R141</f>
        <v>113.51424</v>
      </c>
      <c r="D137" s="161">
        <f t="shared" si="4"/>
        <v>0.486135385923692</v>
      </c>
      <c r="E137" s="243">
        <f>'Open Int.'!B141/'Open Int.'!K141</f>
        <v>0.9298139158576052</v>
      </c>
      <c r="F137" s="228">
        <f>'Open Int.'!E141/'Open Int.'!K141</f>
        <v>0.06614077669902912</v>
      </c>
      <c r="G137" s="244">
        <f>'Open Int.'!H141/'Open Int.'!K141</f>
        <v>0.0040453074433656954</v>
      </c>
      <c r="H137" s="247">
        <v>14238009</v>
      </c>
      <c r="I137" s="231">
        <v>2847600</v>
      </c>
      <c r="J137" s="354">
        <v>2847600</v>
      </c>
      <c r="K137" s="117" t="str">
        <f t="shared" si="5"/>
        <v>Gross exposure is building up andcrpsses 40% mark</v>
      </c>
      <c r="M137"/>
      <c r="N137"/>
    </row>
    <row r="138" spans="1:14" s="7" customFormat="1" ht="15">
      <c r="A138" s="201" t="s">
        <v>297</v>
      </c>
      <c r="B138" s="235">
        <f>'Open Int.'!K142</f>
        <v>6144600</v>
      </c>
      <c r="C138" s="237">
        <f>'Open Int.'!R142</f>
        <v>306.830601</v>
      </c>
      <c r="D138" s="161">
        <f t="shared" si="4"/>
        <v>0.5240648415741391</v>
      </c>
      <c r="E138" s="243">
        <f>'Open Int.'!B142/'Open Int.'!K142</f>
        <v>0.9747583243823845</v>
      </c>
      <c r="F138" s="228">
        <f>'Open Int.'!E142/'Open Int.'!K142</f>
        <v>0.023988542785535267</v>
      </c>
      <c r="G138" s="244">
        <f>'Open Int.'!H142/'Open Int.'!K142</f>
        <v>0.0012531328320802004</v>
      </c>
      <c r="H138" s="247">
        <v>11724885</v>
      </c>
      <c r="I138" s="231">
        <v>2344100</v>
      </c>
      <c r="J138" s="354">
        <v>1171500</v>
      </c>
      <c r="K138" s="117" t="str">
        <f t="shared" si="5"/>
        <v>Gross exposure is building up andcrpsses 40% mark</v>
      </c>
      <c r="M138"/>
      <c r="N138"/>
    </row>
    <row r="139" spans="1:11" s="7" customFormat="1" ht="15">
      <c r="A139" s="201" t="s">
        <v>226</v>
      </c>
      <c r="B139" s="235">
        <f>'Open Int.'!K143</f>
        <v>9757500</v>
      </c>
      <c r="C139" s="237">
        <f>'Open Int.'!R143</f>
        <v>176.708325</v>
      </c>
      <c r="D139" s="161">
        <f t="shared" si="4"/>
        <v>0.40524311285020825</v>
      </c>
      <c r="E139" s="243">
        <f>'Open Int.'!B143/'Open Int.'!K143</f>
        <v>0.9981552651806302</v>
      </c>
      <c r="F139" s="228">
        <f>'Open Int.'!E143/'Open Int.'!K143</f>
        <v>0.0018447348193697155</v>
      </c>
      <c r="G139" s="244">
        <f>'Open Int.'!H143/'Open Int.'!K143</f>
        <v>0</v>
      </c>
      <c r="H139" s="247">
        <v>24078139</v>
      </c>
      <c r="I139" s="231">
        <v>4815000</v>
      </c>
      <c r="J139" s="354">
        <v>2623500</v>
      </c>
      <c r="K139" s="117" t="str">
        <f t="shared" si="5"/>
        <v>Gross exposure is building up andcrpsses 40% mark</v>
      </c>
    </row>
    <row r="140" spans="1:11" s="7" customFormat="1" ht="15">
      <c r="A140" s="201" t="s">
        <v>430</v>
      </c>
      <c r="B140" s="235">
        <f>'Open Int.'!K144</f>
        <v>326700</v>
      </c>
      <c r="C140" s="237">
        <f>'Open Int.'!R144</f>
        <v>15.3467325</v>
      </c>
      <c r="D140" s="161">
        <f t="shared" si="4"/>
        <v>0.11472843389893363</v>
      </c>
      <c r="E140" s="243">
        <f>'Open Int.'!B144/'Open Int.'!K144</f>
        <v>1</v>
      </c>
      <c r="F140" s="228">
        <f>'Open Int.'!E144/'Open Int.'!K144</f>
        <v>0</v>
      </c>
      <c r="G140" s="244">
        <f>'Open Int.'!H144/'Open Int.'!K144</f>
        <v>0</v>
      </c>
      <c r="H140" s="247">
        <v>2847594</v>
      </c>
      <c r="I140" s="231">
        <v>569250</v>
      </c>
      <c r="J140" s="354">
        <v>569250</v>
      </c>
      <c r="K140" s="117" t="str">
        <f t="shared" si="5"/>
        <v>Gross Exposure is less then 30%</v>
      </c>
    </row>
    <row r="141" spans="1:14" s="7" customFormat="1" ht="15">
      <c r="A141" s="201" t="s">
        <v>227</v>
      </c>
      <c r="B141" s="235">
        <f>'Open Int.'!K145</f>
        <v>4185600</v>
      </c>
      <c r="C141" s="237">
        <f>'Open Int.'!R145</f>
        <v>159.99456</v>
      </c>
      <c r="D141" s="161">
        <f t="shared" si="4"/>
        <v>0.09320231241314472</v>
      </c>
      <c r="E141" s="243">
        <f>'Open Int.'!B145/'Open Int.'!K145</f>
        <v>0.9004204892966361</v>
      </c>
      <c r="F141" s="228">
        <f>'Open Int.'!E145/'Open Int.'!K145</f>
        <v>0.08925840978593272</v>
      </c>
      <c r="G141" s="244">
        <f>'Open Int.'!H145/'Open Int.'!K145</f>
        <v>0.010321100917431193</v>
      </c>
      <c r="H141" s="247">
        <v>44908757</v>
      </c>
      <c r="I141" s="231">
        <v>8065600</v>
      </c>
      <c r="J141" s="354">
        <v>4032800</v>
      </c>
      <c r="K141" s="117" t="str">
        <f t="shared" si="5"/>
        <v>Gross Exposure is less then 30%</v>
      </c>
      <c r="M141"/>
      <c r="N141"/>
    </row>
    <row r="142" spans="1:14" s="7" customFormat="1" ht="15">
      <c r="A142" s="201" t="s">
        <v>234</v>
      </c>
      <c r="B142" s="235">
        <f>'Open Int.'!K146</f>
        <v>20049400</v>
      </c>
      <c r="C142" s="237">
        <f>'Open Int.'!R146</f>
        <v>990.139619</v>
      </c>
      <c r="D142" s="161">
        <f t="shared" si="4"/>
        <v>0.155698138418902</v>
      </c>
      <c r="E142" s="243">
        <f>'Open Int.'!B146/'Open Int.'!K146</f>
        <v>0.8523846100132673</v>
      </c>
      <c r="F142" s="228">
        <f>'Open Int.'!E146/'Open Int.'!K146</f>
        <v>0.1157740381258292</v>
      </c>
      <c r="G142" s="244">
        <f>'Open Int.'!H146/'Open Int.'!K146</f>
        <v>0.03184135186090357</v>
      </c>
      <c r="H142" s="247">
        <v>128770968</v>
      </c>
      <c r="I142" s="231">
        <v>6287400</v>
      </c>
      <c r="J142" s="354">
        <v>3143700</v>
      </c>
      <c r="K142" s="117" t="str">
        <f t="shared" si="5"/>
        <v>Gross Exposure is less then 30%</v>
      </c>
      <c r="M142"/>
      <c r="N142"/>
    </row>
    <row r="143" spans="1:14" s="7" customFormat="1" ht="15">
      <c r="A143" s="201" t="s">
        <v>98</v>
      </c>
      <c r="B143" s="235">
        <f>'Open Int.'!K147</f>
        <v>5599550</v>
      </c>
      <c r="C143" s="237">
        <f>'Open Int.'!R147</f>
        <v>309.09516</v>
      </c>
      <c r="D143" s="161">
        <f t="shared" si="4"/>
        <v>0.1938380307408898</v>
      </c>
      <c r="E143" s="243">
        <f>'Open Int.'!B147/'Open Int.'!K147</f>
        <v>0.9367449170022591</v>
      </c>
      <c r="F143" s="228">
        <f>'Open Int.'!E147/'Open Int.'!K147</f>
        <v>0.05412042039092427</v>
      </c>
      <c r="G143" s="244">
        <f>'Open Int.'!H147/'Open Int.'!K147</f>
        <v>0.00913466260681662</v>
      </c>
      <c r="H143" s="247">
        <v>28887778</v>
      </c>
      <c r="I143" s="231">
        <v>5777200</v>
      </c>
      <c r="J143" s="354">
        <v>2888600</v>
      </c>
      <c r="K143" s="117" t="str">
        <f t="shared" si="5"/>
        <v>Gross Exposure is less then 30%</v>
      </c>
      <c r="M143"/>
      <c r="N143"/>
    </row>
    <row r="144" spans="1:14" s="7" customFormat="1" ht="15">
      <c r="A144" s="201" t="s">
        <v>149</v>
      </c>
      <c r="B144" s="235">
        <f>'Open Int.'!K148</f>
        <v>6134150</v>
      </c>
      <c r="C144" s="237">
        <f>'Open Int.'!R148</f>
        <v>594.889867</v>
      </c>
      <c r="D144" s="161">
        <f t="shared" si="4"/>
        <v>0.26366407593889885</v>
      </c>
      <c r="E144" s="243">
        <f>'Open Int.'!B148/'Open Int.'!K148</f>
        <v>0.8104545862099883</v>
      </c>
      <c r="F144" s="228">
        <f>'Open Int.'!E148/'Open Int.'!K148</f>
        <v>0.11297408768941092</v>
      </c>
      <c r="G144" s="244">
        <f>'Open Int.'!H148/'Open Int.'!K148</f>
        <v>0.07657132610060073</v>
      </c>
      <c r="H144" s="247">
        <v>23265020</v>
      </c>
      <c r="I144" s="231">
        <v>4209150</v>
      </c>
      <c r="J144" s="354">
        <v>2104300</v>
      </c>
      <c r="K144" s="117" t="str">
        <f t="shared" si="5"/>
        <v>Gross Exposure is less then 30%</v>
      </c>
      <c r="M144"/>
      <c r="N144"/>
    </row>
    <row r="145" spans="1:14" s="7" customFormat="1" ht="15">
      <c r="A145" s="201" t="s">
        <v>203</v>
      </c>
      <c r="B145" s="235">
        <f>'Open Int.'!K149</f>
        <v>10798050</v>
      </c>
      <c r="C145" s="237">
        <f>'Open Int.'!R149</f>
        <v>1865.039196</v>
      </c>
      <c r="D145" s="161">
        <f t="shared" si="4"/>
        <v>0.08526563169293219</v>
      </c>
      <c r="E145" s="243">
        <f>'Open Int.'!B149/'Open Int.'!K149</f>
        <v>0.6148610165724366</v>
      </c>
      <c r="F145" s="228">
        <f>'Open Int.'!E149/'Open Int.'!K149</f>
        <v>0.2179838026310306</v>
      </c>
      <c r="G145" s="244">
        <f>'Open Int.'!H149/'Open Int.'!K149</f>
        <v>0.16715518079653272</v>
      </c>
      <c r="H145" s="247">
        <v>126640122</v>
      </c>
      <c r="I145" s="231">
        <v>1921650</v>
      </c>
      <c r="J145" s="354">
        <v>960750</v>
      </c>
      <c r="K145" s="117" t="str">
        <f t="shared" si="5"/>
        <v>Gross Exposure is less then 30%</v>
      </c>
      <c r="M145"/>
      <c r="N145"/>
    </row>
    <row r="146" spans="1:14" s="7" customFormat="1" ht="15">
      <c r="A146" s="201" t="s">
        <v>298</v>
      </c>
      <c r="B146" s="235">
        <f>'Open Int.'!K150</f>
        <v>1216000</v>
      </c>
      <c r="C146" s="237">
        <f>'Open Int.'!R150</f>
        <v>72.84448</v>
      </c>
      <c r="D146" s="161">
        <f t="shared" si="4"/>
        <v>0.42810283903298046</v>
      </c>
      <c r="E146" s="243">
        <f>'Open Int.'!B150/'Open Int.'!K150</f>
        <v>0.9967105263157895</v>
      </c>
      <c r="F146" s="228">
        <f>'Open Int.'!E150/'Open Int.'!K150</f>
        <v>0.001644736842105263</v>
      </c>
      <c r="G146" s="244">
        <f>'Open Int.'!H150/'Open Int.'!K150</f>
        <v>0.001644736842105263</v>
      </c>
      <c r="H146" s="247">
        <v>2840439</v>
      </c>
      <c r="I146" s="231">
        <v>568000</v>
      </c>
      <c r="J146" s="354">
        <v>568000</v>
      </c>
      <c r="K146" s="117" t="str">
        <f t="shared" si="5"/>
        <v>Gross exposure is building up andcrpsses 40% mark</v>
      </c>
      <c r="M146"/>
      <c r="N146"/>
    </row>
    <row r="147" spans="1:14" s="7" customFormat="1" ht="15">
      <c r="A147" s="201" t="s">
        <v>431</v>
      </c>
      <c r="B147" s="235">
        <f>'Open Int.'!K151</f>
        <v>68725800</v>
      </c>
      <c r="C147" s="237">
        <f>'Open Int.'!R151</f>
        <v>227.138769</v>
      </c>
      <c r="D147" s="161">
        <f t="shared" si="4"/>
        <v>0.4778113127465671</v>
      </c>
      <c r="E147" s="243">
        <f>'Open Int.'!B151/'Open Int.'!K151</f>
        <v>0.8010819808572618</v>
      </c>
      <c r="F147" s="228">
        <f>'Open Int.'!E151/'Open Int.'!K151</f>
        <v>0.16406575114440283</v>
      </c>
      <c r="G147" s="244">
        <f>'Open Int.'!H151/'Open Int.'!K151</f>
        <v>0.034852267998335414</v>
      </c>
      <c r="H147" s="247">
        <v>143834602</v>
      </c>
      <c r="I147" s="231">
        <v>28764450</v>
      </c>
      <c r="J147" s="354">
        <v>17760600</v>
      </c>
      <c r="K147" s="117" t="str">
        <f t="shared" si="5"/>
        <v>Gross exposure is building up andcrpsses 40% mark</v>
      </c>
      <c r="M147"/>
      <c r="N147"/>
    </row>
    <row r="148" spans="1:14" s="7" customFormat="1" ht="15">
      <c r="A148" s="201" t="s">
        <v>432</v>
      </c>
      <c r="B148" s="235">
        <f>'Open Int.'!K152</f>
        <v>1079550</v>
      </c>
      <c r="C148" s="237">
        <f>'Open Int.'!R152</f>
        <v>47.87264475</v>
      </c>
      <c r="D148" s="161">
        <f t="shared" si="4"/>
        <v>0.1282764530749751</v>
      </c>
      <c r="E148" s="243">
        <f>'Open Int.'!B152/'Open Int.'!K152</f>
        <v>0.9979157982492706</v>
      </c>
      <c r="F148" s="228">
        <f>'Open Int.'!E152/'Open Int.'!K152</f>
        <v>0.0016673614005835765</v>
      </c>
      <c r="G148" s="244">
        <f>'Open Int.'!H152/'Open Int.'!K152</f>
        <v>0.00041684035014589413</v>
      </c>
      <c r="H148" s="247">
        <v>8415808</v>
      </c>
      <c r="I148" s="231">
        <v>1683000</v>
      </c>
      <c r="J148" s="354">
        <v>1077300</v>
      </c>
      <c r="K148" s="117" t="str">
        <f t="shared" si="5"/>
        <v>Gross Exposure is less then 30%</v>
      </c>
      <c r="M148"/>
      <c r="N148"/>
    </row>
    <row r="149" spans="1:14" s="7" customFormat="1" ht="15">
      <c r="A149" s="201" t="s">
        <v>216</v>
      </c>
      <c r="B149" s="235">
        <f>'Open Int.'!K153</f>
        <v>84252500</v>
      </c>
      <c r="C149" s="237">
        <f>'Open Int.'!R153</f>
        <v>795.7648625</v>
      </c>
      <c r="D149" s="161">
        <f t="shared" si="4"/>
        <v>0.4680694444444444</v>
      </c>
      <c r="E149" s="243">
        <f>'Open Int.'!B153/'Open Int.'!K153</f>
        <v>0.7163021868787276</v>
      </c>
      <c r="F149" s="228">
        <f>'Open Int.'!E153/'Open Int.'!K153</f>
        <v>0.21153081510934393</v>
      </c>
      <c r="G149" s="244">
        <f>'Open Int.'!H153/'Open Int.'!K153</f>
        <v>0.07216699801192843</v>
      </c>
      <c r="H149" s="247">
        <v>180000000</v>
      </c>
      <c r="I149" s="231">
        <v>35999100</v>
      </c>
      <c r="J149" s="354">
        <v>17999550</v>
      </c>
      <c r="K149" s="117" t="str">
        <f t="shared" si="5"/>
        <v>Gross exposure is building up andcrpsses 40% mark</v>
      </c>
      <c r="M149"/>
      <c r="N149"/>
    </row>
    <row r="150" spans="1:14" s="7" customFormat="1" ht="15">
      <c r="A150" s="201" t="s">
        <v>235</v>
      </c>
      <c r="B150" s="235">
        <f>'Open Int.'!K154</f>
        <v>33849900</v>
      </c>
      <c r="C150" s="237">
        <f>'Open Int.'!R154</f>
        <v>497.255031</v>
      </c>
      <c r="D150" s="161">
        <f t="shared" si="4"/>
        <v>0.28972971048298685</v>
      </c>
      <c r="E150" s="243">
        <f>'Open Int.'!B154/'Open Int.'!K154</f>
        <v>0.7004865597830422</v>
      </c>
      <c r="F150" s="228">
        <f>'Open Int.'!E154/'Open Int.'!K154</f>
        <v>0.18680705112865917</v>
      </c>
      <c r="G150" s="244">
        <f>'Open Int.'!H154/'Open Int.'!K154</f>
        <v>0.11270638908829864</v>
      </c>
      <c r="H150" s="247">
        <v>116832685</v>
      </c>
      <c r="I150" s="231">
        <v>22995900</v>
      </c>
      <c r="J150" s="354">
        <v>11496600</v>
      </c>
      <c r="K150" s="117" t="str">
        <f t="shared" si="5"/>
        <v>Gross Exposure is less then 30%</v>
      </c>
      <c r="M150"/>
      <c r="N150"/>
    </row>
    <row r="151" spans="1:14" s="7" customFormat="1" ht="15">
      <c r="A151" s="201" t="s">
        <v>204</v>
      </c>
      <c r="B151" s="235">
        <f>'Open Int.'!K155</f>
        <v>14263200</v>
      </c>
      <c r="C151" s="237">
        <f>'Open Int.'!R155</f>
        <v>651.970872</v>
      </c>
      <c r="D151" s="161">
        <f t="shared" si="4"/>
        <v>0.14909896170749545</v>
      </c>
      <c r="E151" s="243">
        <f>'Open Int.'!B155/'Open Int.'!K155</f>
        <v>0.8774608783442706</v>
      </c>
      <c r="F151" s="228">
        <f>'Open Int.'!E155/'Open Int.'!K155</f>
        <v>0.10773178529362275</v>
      </c>
      <c r="G151" s="244">
        <f>'Open Int.'!H155/'Open Int.'!K155</f>
        <v>0.01480733636210668</v>
      </c>
      <c r="H151" s="247">
        <v>95662638</v>
      </c>
      <c r="I151" s="231">
        <v>6339000</v>
      </c>
      <c r="J151" s="354">
        <v>3169200</v>
      </c>
      <c r="K151" s="117" t="str">
        <f t="shared" si="5"/>
        <v>Gross Exposure is less then 30%</v>
      </c>
      <c r="M151"/>
      <c r="N151"/>
    </row>
    <row r="152" spans="1:14" s="7" customFormat="1" ht="15">
      <c r="A152" s="201" t="s">
        <v>205</v>
      </c>
      <c r="B152" s="235">
        <f>'Open Int.'!K156</f>
        <v>9453750</v>
      </c>
      <c r="C152" s="237">
        <f>'Open Int.'!R156</f>
        <v>1215.79951875</v>
      </c>
      <c r="D152" s="161">
        <f t="shared" si="4"/>
        <v>0.2772278429742789</v>
      </c>
      <c r="E152" s="243">
        <f>'Open Int.'!B156/'Open Int.'!K156</f>
        <v>0.7733174666137776</v>
      </c>
      <c r="F152" s="228">
        <f>'Open Int.'!E156/'Open Int.'!K156</f>
        <v>0.14399047996826655</v>
      </c>
      <c r="G152" s="244">
        <f>'Open Int.'!H156/'Open Int.'!K156</f>
        <v>0.08269205341795584</v>
      </c>
      <c r="H152" s="247">
        <v>34101012</v>
      </c>
      <c r="I152" s="231">
        <v>2722500</v>
      </c>
      <c r="J152" s="354">
        <v>1361250</v>
      </c>
      <c r="K152" s="117" t="str">
        <f t="shared" si="5"/>
        <v>Gross Exposure is less then 30%</v>
      </c>
      <c r="M152"/>
      <c r="N152"/>
    </row>
    <row r="153" spans="1:14" s="7" customFormat="1" ht="15">
      <c r="A153" s="201" t="s">
        <v>37</v>
      </c>
      <c r="B153" s="235">
        <f>'Open Int.'!K157</f>
        <v>2964800</v>
      </c>
      <c r="C153" s="237">
        <f>'Open Int.'!R157</f>
        <v>60.304032</v>
      </c>
      <c r="D153" s="161">
        <f t="shared" si="4"/>
        <v>0.26419438889898805</v>
      </c>
      <c r="E153" s="243">
        <f>'Open Int.'!B157/'Open Int.'!K157</f>
        <v>0.9341608202914193</v>
      </c>
      <c r="F153" s="228">
        <f>'Open Int.'!E157/'Open Int.'!K157</f>
        <v>0.058823529411764705</v>
      </c>
      <c r="G153" s="244">
        <f>'Open Int.'!H157/'Open Int.'!K157</f>
        <v>0.007015650296815974</v>
      </c>
      <c r="H153" s="247">
        <v>11222040</v>
      </c>
      <c r="I153" s="231">
        <v>2243200</v>
      </c>
      <c r="J153" s="354">
        <v>2243200</v>
      </c>
      <c r="K153" s="117" t="str">
        <f t="shared" si="5"/>
        <v>Gross Exposure is less then 30%</v>
      </c>
      <c r="M153"/>
      <c r="N153"/>
    </row>
    <row r="154" spans="1:16" s="7" customFormat="1" ht="15">
      <c r="A154" s="201" t="s">
        <v>299</v>
      </c>
      <c r="B154" s="235">
        <f>'Open Int.'!K158</f>
        <v>1715400</v>
      </c>
      <c r="C154" s="237">
        <f>'Open Int.'!R158</f>
        <v>289.405134</v>
      </c>
      <c r="D154" s="161">
        <f t="shared" si="4"/>
        <v>0.44469919031772115</v>
      </c>
      <c r="E154" s="243">
        <f>'Open Int.'!B158/'Open Int.'!K158</f>
        <v>0.9313571178733823</v>
      </c>
      <c r="F154" s="228">
        <f>'Open Int.'!E158/'Open Int.'!K158</f>
        <v>0.06680657572577825</v>
      </c>
      <c r="G154" s="244">
        <f>'Open Int.'!H158/'Open Int.'!K158</f>
        <v>0.0018363064008394543</v>
      </c>
      <c r="H154" s="247">
        <v>3857439</v>
      </c>
      <c r="I154" s="231">
        <v>771450</v>
      </c>
      <c r="J154" s="354">
        <v>385650</v>
      </c>
      <c r="K154" s="117" t="str">
        <f t="shared" si="5"/>
        <v>Gross exposure is building up andcrpsses 40% mark</v>
      </c>
      <c r="M154"/>
      <c r="N154"/>
      <c r="P154" s="96"/>
    </row>
    <row r="155" spans="1:16" s="7" customFormat="1" ht="15">
      <c r="A155" s="201" t="s">
        <v>433</v>
      </c>
      <c r="B155" s="235">
        <f>'Open Int.'!K159</f>
        <v>56600</v>
      </c>
      <c r="C155" s="237">
        <f>'Open Int.'!R159</f>
        <v>6.204775</v>
      </c>
      <c r="D155" s="161">
        <f t="shared" si="4"/>
        <v>0.022390276765182567</v>
      </c>
      <c r="E155" s="243">
        <f>'Open Int.'!B159/'Open Int.'!K159</f>
        <v>1</v>
      </c>
      <c r="F155" s="228">
        <f>'Open Int.'!E159/'Open Int.'!K159</f>
        <v>0</v>
      </c>
      <c r="G155" s="244">
        <f>'Open Int.'!H159/'Open Int.'!K159</f>
        <v>0</v>
      </c>
      <c r="H155" s="247">
        <v>2527883</v>
      </c>
      <c r="I155" s="231">
        <v>505400</v>
      </c>
      <c r="J155" s="354">
        <v>481800</v>
      </c>
      <c r="K155" s="117" t="str">
        <f t="shared" si="5"/>
        <v>Gross Exposure is less then 30%</v>
      </c>
      <c r="M155"/>
      <c r="N155"/>
      <c r="P155" s="96"/>
    </row>
    <row r="156" spans="1:16" s="7" customFormat="1" ht="15">
      <c r="A156" s="201" t="s">
        <v>228</v>
      </c>
      <c r="B156" s="235">
        <f>'Open Int.'!K160</f>
        <v>1229332</v>
      </c>
      <c r="C156" s="237">
        <f>'Open Int.'!R160</f>
        <v>154.78519211999998</v>
      </c>
      <c r="D156" s="161">
        <f t="shared" si="4"/>
        <v>0.08134854685155306</v>
      </c>
      <c r="E156" s="243">
        <f>'Open Int.'!B160/'Open Int.'!K160</f>
        <v>0.9767548554824896</v>
      </c>
      <c r="F156" s="228">
        <f>'Open Int.'!E160/'Open Int.'!K160</f>
        <v>0.020339501452821533</v>
      </c>
      <c r="G156" s="244">
        <f>'Open Int.'!H160/'Open Int.'!K160</f>
        <v>0.00290564306468879</v>
      </c>
      <c r="H156" s="247">
        <v>15111911</v>
      </c>
      <c r="I156" s="231">
        <v>2548904</v>
      </c>
      <c r="J156" s="354">
        <v>1274452</v>
      </c>
      <c r="K156" s="117" t="str">
        <f t="shared" si="5"/>
        <v>Gross Exposure is less then 30%</v>
      </c>
      <c r="M156"/>
      <c r="N156"/>
      <c r="P156" s="96"/>
    </row>
    <row r="157" spans="1:16" s="7" customFormat="1" ht="15">
      <c r="A157" s="201" t="s">
        <v>434</v>
      </c>
      <c r="B157" s="235">
        <f>'Open Int.'!K161</f>
        <v>3894800</v>
      </c>
      <c r="C157" s="237">
        <f>'Open Int.'!R161</f>
        <v>30.204174</v>
      </c>
      <c r="D157" s="161">
        <f t="shared" si="4"/>
        <v>0.17871712508624862</v>
      </c>
      <c r="E157" s="243">
        <f>'Open Int.'!B161/'Open Int.'!K161</f>
        <v>0.9879839786381842</v>
      </c>
      <c r="F157" s="228">
        <f>'Open Int.'!E161/'Open Int.'!K161</f>
        <v>0.012016021361815754</v>
      </c>
      <c r="G157" s="244">
        <f>'Open Int.'!H161/'Open Int.'!K161</f>
        <v>0</v>
      </c>
      <c r="H157" s="247">
        <v>21793099</v>
      </c>
      <c r="I157" s="231">
        <v>4357600</v>
      </c>
      <c r="J157" s="354">
        <v>4357600</v>
      </c>
      <c r="K157" s="117" t="str">
        <f t="shared" si="5"/>
        <v>Gross Exposure is less then 30%</v>
      </c>
      <c r="M157"/>
      <c r="N157"/>
      <c r="P157" s="96"/>
    </row>
    <row r="158" spans="1:16" s="7" customFormat="1" ht="15">
      <c r="A158" s="201" t="s">
        <v>276</v>
      </c>
      <c r="B158" s="235">
        <f>'Open Int.'!K162</f>
        <v>428400</v>
      </c>
      <c r="C158" s="237">
        <f>'Open Int.'!R162</f>
        <v>39.067938</v>
      </c>
      <c r="D158" s="161">
        <f t="shared" si="4"/>
        <v>0.22594102538408392</v>
      </c>
      <c r="E158" s="243">
        <f>'Open Int.'!B162/'Open Int.'!K162</f>
        <v>0.9934640522875817</v>
      </c>
      <c r="F158" s="228">
        <f>'Open Int.'!E162/'Open Int.'!K162</f>
        <v>0.004901960784313725</v>
      </c>
      <c r="G158" s="244">
        <f>'Open Int.'!H162/'Open Int.'!K162</f>
        <v>0.0016339869281045752</v>
      </c>
      <c r="H158" s="247">
        <v>1896070</v>
      </c>
      <c r="I158" s="231">
        <v>379050</v>
      </c>
      <c r="J158" s="354">
        <v>379050</v>
      </c>
      <c r="K158" s="117" t="str">
        <f t="shared" si="5"/>
        <v>Gross Exposure is less then 30%</v>
      </c>
      <c r="M158"/>
      <c r="N158"/>
      <c r="P158" s="96"/>
    </row>
    <row r="159" spans="1:16" s="7" customFormat="1" ht="15">
      <c r="A159" s="201" t="s">
        <v>180</v>
      </c>
      <c r="B159" s="235">
        <f>'Open Int.'!K163</f>
        <v>6697500</v>
      </c>
      <c r="C159" s="237">
        <f>'Open Int.'!R163</f>
        <v>108.0641625</v>
      </c>
      <c r="D159" s="161">
        <f t="shared" si="4"/>
        <v>0.8567127328042501</v>
      </c>
      <c r="E159" s="243">
        <f>'Open Int.'!B163/'Open Int.'!K163</f>
        <v>0.9135498320268757</v>
      </c>
      <c r="F159" s="228">
        <f>'Open Int.'!E163/'Open Int.'!K163</f>
        <v>0.07390817469204927</v>
      </c>
      <c r="G159" s="244">
        <f>'Open Int.'!H163/'Open Int.'!K163</f>
        <v>0.012541993281075027</v>
      </c>
      <c r="H159" s="247">
        <v>7817673</v>
      </c>
      <c r="I159" s="231">
        <v>1563000</v>
      </c>
      <c r="J159" s="354">
        <v>1563000</v>
      </c>
      <c r="K159" s="117" t="str">
        <f t="shared" si="5"/>
        <v>Gross exposure has crossed 80%,Margin double</v>
      </c>
      <c r="M159"/>
      <c r="N159"/>
      <c r="P159" s="96"/>
    </row>
    <row r="160" spans="1:16" s="7" customFormat="1" ht="15">
      <c r="A160" s="201" t="s">
        <v>181</v>
      </c>
      <c r="B160" s="235">
        <f>'Open Int.'!K164</f>
        <v>401200</v>
      </c>
      <c r="C160" s="237">
        <f>'Open Int.'!R164</f>
        <v>12.533487999999998</v>
      </c>
      <c r="D160" s="161">
        <f t="shared" si="4"/>
        <v>0.07069846452873711</v>
      </c>
      <c r="E160" s="243">
        <f>'Open Int.'!B164/'Open Int.'!K164</f>
        <v>1</v>
      </c>
      <c r="F160" s="228">
        <f>'Open Int.'!E164/'Open Int.'!K164</f>
        <v>0</v>
      </c>
      <c r="G160" s="244">
        <f>'Open Int.'!H164/'Open Int.'!K164</f>
        <v>0</v>
      </c>
      <c r="H160" s="247">
        <v>5674805</v>
      </c>
      <c r="I160" s="231">
        <v>1134750</v>
      </c>
      <c r="J160" s="354">
        <v>1134750</v>
      </c>
      <c r="K160" s="117" t="str">
        <f t="shared" si="5"/>
        <v>Gross Exposure is less then 30%</v>
      </c>
      <c r="M160"/>
      <c r="N160"/>
      <c r="P160" s="96"/>
    </row>
    <row r="161" spans="1:16" s="7" customFormat="1" ht="15">
      <c r="A161" s="201" t="s">
        <v>150</v>
      </c>
      <c r="B161" s="235">
        <f>'Open Int.'!K165</f>
        <v>4188594</v>
      </c>
      <c r="C161" s="237">
        <f>'Open Int.'!R165</f>
        <v>223.75469148000002</v>
      </c>
      <c r="D161" s="161">
        <f t="shared" si="4"/>
        <v>0.1807113971518521</v>
      </c>
      <c r="E161" s="243">
        <f>'Open Int.'!B165/'Open Int.'!K165</f>
        <v>0.9681062428108335</v>
      </c>
      <c r="F161" s="228">
        <f>'Open Int.'!E165/'Open Int.'!K165</f>
        <v>0.0281292481438879</v>
      </c>
      <c r="G161" s="244">
        <f>'Open Int.'!H165/'Open Int.'!K165</f>
        <v>0.003764509045278678</v>
      </c>
      <c r="H161" s="247">
        <v>23178361</v>
      </c>
      <c r="I161" s="231">
        <v>4635354</v>
      </c>
      <c r="J161" s="354">
        <v>2317458</v>
      </c>
      <c r="K161" s="117" t="str">
        <f t="shared" si="5"/>
        <v>Gross Exposure is less then 30%</v>
      </c>
      <c r="M161"/>
      <c r="N161"/>
      <c r="P161" s="96"/>
    </row>
    <row r="162" spans="1:16" s="7" customFormat="1" ht="15">
      <c r="A162" s="201" t="s">
        <v>435</v>
      </c>
      <c r="B162" s="235">
        <f>'Open Int.'!K166</f>
        <v>5562500</v>
      </c>
      <c r="C162" s="237">
        <f>'Open Int.'!R166</f>
        <v>88.8609375</v>
      </c>
      <c r="D162" s="161">
        <f t="shared" si="4"/>
        <v>0.23093073618144724</v>
      </c>
      <c r="E162" s="243">
        <f>'Open Int.'!B166/'Open Int.'!K166</f>
        <v>1</v>
      </c>
      <c r="F162" s="228">
        <f>'Open Int.'!E166/'Open Int.'!K166</f>
        <v>0</v>
      </c>
      <c r="G162" s="244">
        <f>'Open Int.'!H166/'Open Int.'!K166</f>
        <v>0</v>
      </c>
      <c r="H162" s="247">
        <v>24087309</v>
      </c>
      <c r="I162" s="231">
        <v>4816250</v>
      </c>
      <c r="J162" s="354">
        <v>3060000</v>
      </c>
      <c r="K162" s="117" t="str">
        <f t="shared" si="5"/>
        <v>Gross Exposure is less then 30%</v>
      </c>
      <c r="M162"/>
      <c r="N162"/>
      <c r="P162" s="96"/>
    </row>
    <row r="163" spans="1:16" s="7" customFormat="1" ht="15">
      <c r="A163" s="201" t="s">
        <v>436</v>
      </c>
      <c r="B163" s="235">
        <f>'Open Int.'!K167</f>
        <v>1353450</v>
      </c>
      <c r="C163" s="237">
        <f>'Open Int.'!R167</f>
        <v>28.46982075</v>
      </c>
      <c r="D163" s="161">
        <f t="shared" si="4"/>
        <v>0.18661061109753016</v>
      </c>
      <c r="E163" s="243">
        <f>'Open Int.'!B167/'Open Int.'!K167</f>
        <v>0.9968968192397207</v>
      </c>
      <c r="F163" s="228">
        <f>'Open Int.'!E167/'Open Int.'!K167</f>
        <v>0.0031031807602792862</v>
      </c>
      <c r="G163" s="244">
        <f>'Open Int.'!H167/'Open Int.'!K167</f>
        <v>0</v>
      </c>
      <c r="H163" s="247">
        <v>7252803</v>
      </c>
      <c r="I163" s="231">
        <v>1450050</v>
      </c>
      <c r="J163" s="354">
        <v>1450050</v>
      </c>
      <c r="K163" s="117" t="str">
        <f t="shared" si="5"/>
        <v>Gross Exposure is less then 30%</v>
      </c>
      <c r="M163"/>
      <c r="N163"/>
      <c r="P163" s="96"/>
    </row>
    <row r="164" spans="1:16" s="7" customFormat="1" ht="15">
      <c r="A164" s="201" t="s">
        <v>151</v>
      </c>
      <c r="B164" s="235">
        <f>'Open Int.'!K168</f>
        <v>1546200</v>
      </c>
      <c r="C164" s="237">
        <f>'Open Int.'!R168</f>
        <v>164.863575</v>
      </c>
      <c r="D164" s="161">
        <f t="shared" si="4"/>
        <v>0.12612457407873268</v>
      </c>
      <c r="E164" s="243">
        <f>'Open Int.'!B168/'Open Int.'!K168</f>
        <v>1</v>
      </c>
      <c r="F164" s="228">
        <f>'Open Int.'!E168/'Open Int.'!K168</f>
        <v>0</v>
      </c>
      <c r="G164" s="244">
        <f>'Open Int.'!H168/'Open Int.'!K168</f>
        <v>0</v>
      </c>
      <c r="H164" s="247">
        <v>12259308</v>
      </c>
      <c r="I164" s="231">
        <v>2451825</v>
      </c>
      <c r="J164" s="354">
        <v>1225800</v>
      </c>
      <c r="K164" s="117" t="str">
        <f t="shared" si="5"/>
        <v>Gross Exposure is less then 30%</v>
      </c>
      <c r="M164"/>
      <c r="N164"/>
      <c r="P164" s="96"/>
    </row>
    <row r="165" spans="1:16" s="7" customFormat="1" ht="15">
      <c r="A165" s="201" t="s">
        <v>214</v>
      </c>
      <c r="B165" s="235">
        <f>'Open Int.'!K169</f>
        <v>416625</v>
      </c>
      <c r="C165" s="237">
        <f>'Open Int.'!R169</f>
        <v>58.83994875</v>
      </c>
      <c r="D165" s="161">
        <f t="shared" si="4"/>
        <v>0.3023842357381333</v>
      </c>
      <c r="E165" s="243">
        <f>'Open Int.'!B169/'Open Int.'!K169</f>
        <v>1</v>
      </c>
      <c r="F165" s="228">
        <f>'Open Int.'!E169/'Open Int.'!K169</f>
        <v>0</v>
      </c>
      <c r="G165" s="244">
        <f>'Open Int.'!H169/'Open Int.'!K169</f>
        <v>0</v>
      </c>
      <c r="H165" s="247">
        <v>1377800</v>
      </c>
      <c r="I165" s="231">
        <v>275500</v>
      </c>
      <c r="J165" s="354">
        <v>275500</v>
      </c>
      <c r="K165" s="117" t="str">
        <f t="shared" si="5"/>
        <v>Some sign of build up Gross exposure crosses 30%</v>
      </c>
      <c r="M165"/>
      <c r="N165"/>
      <c r="P165" s="96"/>
    </row>
    <row r="166" spans="1:16" s="7" customFormat="1" ht="15">
      <c r="A166" s="201" t="s">
        <v>229</v>
      </c>
      <c r="B166" s="235">
        <f>'Open Int.'!K170</f>
        <v>1680800</v>
      </c>
      <c r="C166" s="237">
        <f>'Open Int.'!R170</f>
        <v>193.972724</v>
      </c>
      <c r="D166" s="161">
        <f t="shared" si="4"/>
        <v>0.09646201125359523</v>
      </c>
      <c r="E166" s="243">
        <f>'Open Int.'!B170/'Open Int.'!K170</f>
        <v>0.9928605425987624</v>
      </c>
      <c r="F166" s="228">
        <f>'Open Int.'!E170/'Open Int.'!K170</f>
        <v>0.006663493574488339</v>
      </c>
      <c r="G166" s="244">
        <f>'Open Int.'!H170/'Open Int.'!K170</f>
        <v>0.00047596382674916705</v>
      </c>
      <c r="H166" s="247">
        <v>17424476</v>
      </c>
      <c r="I166" s="231">
        <v>2526200</v>
      </c>
      <c r="J166" s="354">
        <v>1263000</v>
      </c>
      <c r="K166" s="117" t="str">
        <f t="shared" si="5"/>
        <v>Gross Exposure is less then 30%</v>
      </c>
      <c r="M166"/>
      <c r="N166"/>
      <c r="P166" s="96"/>
    </row>
    <row r="167" spans="1:16" s="7" customFormat="1" ht="15">
      <c r="A167" s="201" t="s">
        <v>91</v>
      </c>
      <c r="B167" s="235">
        <f>'Open Int.'!K171</f>
        <v>9450600</v>
      </c>
      <c r="C167" s="237">
        <f>'Open Int.'!R171</f>
        <v>74.234463</v>
      </c>
      <c r="D167" s="161">
        <f t="shared" si="4"/>
        <v>0.27001714285714284</v>
      </c>
      <c r="E167" s="243">
        <f>'Open Int.'!B171/'Open Int.'!K171</f>
        <v>0.7655810213108163</v>
      </c>
      <c r="F167" s="228">
        <f>'Open Int.'!E171/'Open Int.'!K171</f>
        <v>0.2010454362685967</v>
      </c>
      <c r="G167" s="244">
        <f>'Open Int.'!H171/'Open Int.'!K171</f>
        <v>0.03337354242058705</v>
      </c>
      <c r="H167" s="247">
        <v>35000000</v>
      </c>
      <c r="I167" s="231">
        <v>6999600</v>
      </c>
      <c r="J167" s="354">
        <v>6771600</v>
      </c>
      <c r="K167" s="117" t="str">
        <f t="shared" si="5"/>
        <v>Gross Exposure is less then 30%</v>
      </c>
      <c r="M167"/>
      <c r="N167"/>
      <c r="P167" s="96"/>
    </row>
    <row r="168" spans="1:16" s="7" customFormat="1" ht="15">
      <c r="A168" s="201" t="s">
        <v>152</v>
      </c>
      <c r="B168" s="235">
        <f>'Open Int.'!K172</f>
        <v>2706750</v>
      </c>
      <c r="C168" s="237">
        <f>'Open Int.'!R172</f>
        <v>69.22513125</v>
      </c>
      <c r="D168" s="161">
        <f t="shared" si="4"/>
        <v>0.09198146893258984</v>
      </c>
      <c r="E168" s="243">
        <f>'Open Int.'!B172/'Open Int.'!K172</f>
        <v>0.9271820448877806</v>
      </c>
      <c r="F168" s="228">
        <f>'Open Int.'!E172/'Open Int.'!K172</f>
        <v>0.059351620947630926</v>
      </c>
      <c r="G168" s="244">
        <f>'Open Int.'!H172/'Open Int.'!K172</f>
        <v>0.013466334164588529</v>
      </c>
      <c r="H168" s="247">
        <v>29427123</v>
      </c>
      <c r="I168" s="231">
        <v>5884650</v>
      </c>
      <c r="J168" s="354">
        <v>2941650</v>
      </c>
      <c r="K168" s="117" t="str">
        <f t="shared" si="5"/>
        <v>Gross Exposure is less then 30%</v>
      </c>
      <c r="M168"/>
      <c r="N168"/>
      <c r="P168" s="96"/>
    </row>
    <row r="169" spans="1:16" s="7" customFormat="1" ht="15">
      <c r="A169" s="201" t="s">
        <v>208</v>
      </c>
      <c r="B169" s="235">
        <f>'Open Int.'!K173</f>
        <v>7021716</v>
      </c>
      <c r="C169" s="237">
        <f>'Open Int.'!R173</f>
        <v>500.4376993200001</v>
      </c>
      <c r="D169" s="161">
        <f t="shared" si="4"/>
        <v>0.1638655768114903</v>
      </c>
      <c r="E169" s="243">
        <f>'Open Int.'!B173/'Open Int.'!K173</f>
        <v>0.9392125799448454</v>
      </c>
      <c r="F169" s="228">
        <f>'Open Int.'!E173/'Open Int.'!K173</f>
        <v>0.05263157894736842</v>
      </c>
      <c r="G169" s="244">
        <f>'Open Int.'!H173/'Open Int.'!K173</f>
        <v>0.008155841107786188</v>
      </c>
      <c r="H169" s="247">
        <v>42850464</v>
      </c>
      <c r="I169" s="231">
        <v>3990632</v>
      </c>
      <c r="J169" s="354">
        <v>1995316</v>
      </c>
      <c r="K169" s="117" t="str">
        <f t="shared" si="5"/>
        <v>Gross Exposure is less then 30%</v>
      </c>
      <c r="M169"/>
      <c r="N169"/>
      <c r="P169" s="96"/>
    </row>
    <row r="170" spans="1:16" s="7" customFormat="1" ht="15">
      <c r="A170" s="201" t="s">
        <v>230</v>
      </c>
      <c r="B170" s="235">
        <f>'Open Int.'!K174</f>
        <v>1233600</v>
      </c>
      <c r="C170" s="237">
        <f>'Open Int.'!R174</f>
        <v>74.3244</v>
      </c>
      <c r="D170" s="161">
        <f t="shared" si="4"/>
        <v>0.04612933864827875</v>
      </c>
      <c r="E170" s="243">
        <f>'Open Int.'!B174/'Open Int.'!K174</f>
        <v>0.9925421530479897</v>
      </c>
      <c r="F170" s="228">
        <f>'Open Int.'!E174/'Open Int.'!K174</f>
        <v>0.0074578469520103765</v>
      </c>
      <c r="G170" s="244">
        <f>'Open Int.'!H174/'Open Int.'!K174</f>
        <v>0</v>
      </c>
      <c r="H170" s="247">
        <v>26742200</v>
      </c>
      <c r="I170" s="231">
        <v>5068800</v>
      </c>
      <c r="J170" s="354">
        <v>2534400</v>
      </c>
      <c r="K170" s="117" t="str">
        <f t="shared" si="5"/>
        <v>Gross Exposure is less then 30%</v>
      </c>
      <c r="M170"/>
      <c r="N170"/>
      <c r="P170" s="96"/>
    </row>
    <row r="171" spans="1:16" s="7" customFormat="1" ht="15">
      <c r="A171" s="201" t="s">
        <v>185</v>
      </c>
      <c r="B171" s="235">
        <f>'Open Int.'!K175</f>
        <v>15865875</v>
      </c>
      <c r="C171" s="237">
        <f>'Open Int.'!R175</f>
        <v>1002.24732375</v>
      </c>
      <c r="D171" s="161">
        <f t="shared" si="4"/>
        <v>0.19669247822251476</v>
      </c>
      <c r="E171" s="243">
        <f>'Open Int.'!B175/'Open Int.'!K175</f>
        <v>0.6357370772176133</v>
      </c>
      <c r="F171" s="228">
        <f>'Open Int.'!E175/'Open Int.'!K175</f>
        <v>0.21718783237609018</v>
      </c>
      <c r="G171" s="244">
        <f>'Open Int.'!H175/'Open Int.'!K175</f>
        <v>0.14707509040629654</v>
      </c>
      <c r="H171" s="247">
        <v>80663354</v>
      </c>
      <c r="I171" s="231">
        <v>5459400</v>
      </c>
      <c r="J171" s="354">
        <v>2729700</v>
      </c>
      <c r="K171" s="117" t="str">
        <f t="shared" si="5"/>
        <v>Gross Exposure is less then 30%</v>
      </c>
      <c r="M171"/>
      <c r="N171"/>
      <c r="P171" s="96"/>
    </row>
    <row r="172" spans="1:16" s="7" customFormat="1" ht="15">
      <c r="A172" s="201" t="s">
        <v>206</v>
      </c>
      <c r="B172" s="235">
        <f>'Open Int.'!K176</f>
        <v>2118600</v>
      </c>
      <c r="C172" s="237">
        <f>'Open Int.'!R176</f>
        <v>186.96645</v>
      </c>
      <c r="D172" s="161">
        <f t="shared" si="4"/>
        <v>0.265369903926475</v>
      </c>
      <c r="E172" s="243">
        <f>'Open Int.'!B176/'Open Int.'!K176</f>
        <v>0.9877985462097612</v>
      </c>
      <c r="F172" s="228">
        <f>'Open Int.'!E176/'Open Int.'!K176</f>
        <v>0.011941848390446522</v>
      </c>
      <c r="G172" s="244">
        <f>'Open Int.'!H176/'Open Int.'!K176</f>
        <v>0.00025960539979231567</v>
      </c>
      <c r="H172" s="247">
        <v>7983573</v>
      </c>
      <c r="I172" s="231">
        <v>1596650</v>
      </c>
      <c r="J172" s="354">
        <v>798050</v>
      </c>
      <c r="K172" s="117" t="str">
        <f t="shared" si="5"/>
        <v>Gross Exposure is less then 30%</v>
      </c>
      <c r="M172"/>
      <c r="N172"/>
      <c r="P172" s="96"/>
    </row>
    <row r="173" spans="1:16" s="7" customFormat="1" ht="15">
      <c r="A173" s="201" t="s">
        <v>118</v>
      </c>
      <c r="B173" s="235">
        <f>'Open Int.'!K177</f>
        <v>4289250</v>
      </c>
      <c r="C173" s="237">
        <f>'Open Int.'!R177</f>
        <v>525.32589375</v>
      </c>
      <c r="D173" s="161">
        <f t="shared" si="4"/>
        <v>0.1194276926402721</v>
      </c>
      <c r="E173" s="243">
        <f>'Open Int.'!B177/'Open Int.'!K177</f>
        <v>0.9097161508422218</v>
      </c>
      <c r="F173" s="228">
        <f>'Open Int.'!E177/'Open Int.'!K177</f>
        <v>0.07728623885294632</v>
      </c>
      <c r="G173" s="244">
        <f>'Open Int.'!H177/'Open Int.'!K177</f>
        <v>0.012997610304831847</v>
      </c>
      <c r="H173" s="247">
        <v>35915037</v>
      </c>
      <c r="I173" s="231">
        <v>2369500</v>
      </c>
      <c r="J173" s="354">
        <v>1184750</v>
      </c>
      <c r="K173" s="117" t="str">
        <f t="shared" si="5"/>
        <v>Gross Exposure is less then 30%</v>
      </c>
      <c r="M173"/>
      <c r="N173"/>
      <c r="P173" s="96"/>
    </row>
    <row r="174" spans="1:16" s="7" customFormat="1" ht="15">
      <c r="A174" s="201" t="s">
        <v>231</v>
      </c>
      <c r="B174" s="235">
        <f>'Open Int.'!K178</f>
        <v>1049982</v>
      </c>
      <c r="C174" s="237">
        <f>'Open Int.'!R178</f>
        <v>112.09082840999999</v>
      </c>
      <c r="D174" s="161">
        <f t="shared" si="4"/>
        <v>0.25192824384768686</v>
      </c>
      <c r="E174" s="243">
        <f>'Open Int.'!B178/'Open Int.'!K178</f>
        <v>0.9958799293702177</v>
      </c>
      <c r="F174" s="228">
        <f>'Open Int.'!E178/'Open Int.'!K178</f>
        <v>0.004120070629782225</v>
      </c>
      <c r="G174" s="244">
        <f>'Open Int.'!H178/'Open Int.'!K178</f>
        <v>0</v>
      </c>
      <c r="H174" s="247">
        <v>4167782</v>
      </c>
      <c r="I174" s="231">
        <v>833476</v>
      </c>
      <c r="J174" s="354">
        <v>503670</v>
      </c>
      <c r="K174" s="117" t="str">
        <f t="shared" si="5"/>
        <v>Gross Exposure is less then 30%</v>
      </c>
      <c r="M174"/>
      <c r="N174"/>
      <c r="P174" s="96"/>
    </row>
    <row r="175" spans="1:16" s="7" customFormat="1" ht="15">
      <c r="A175" s="201" t="s">
        <v>300</v>
      </c>
      <c r="B175" s="235">
        <f>'Open Int.'!K179</f>
        <v>2479400</v>
      </c>
      <c r="C175" s="237">
        <f>'Open Int.'!R179</f>
        <v>13.562318</v>
      </c>
      <c r="D175" s="161">
        <f t="shared" si="4"/>
        <v>0.15737839608601695</v>
      </c>
      <c r="E175" s="243">
        <f>'Open Int.'!B179/'Open Int.'!K179</f>
        <v>0.9596273291925466</v>
      </c>
      <c r="F175" s="228">
        <f>'Open Int.'!E179/'Open Int.'!K179</f>
        <v>0.037267080745341616</v>
      </c>
      <c r="G175" s="244">
        <f>'Open Int.'!H179/'Open Int.'!K179</f>
        <v>0.003105590062111801</v>
      </c>
      <c r="H175" s="247">
        <v>15754386</v>
      </c>
      <c r="I175" s="231">
        <v>3149300</v>
      </c>
      <c r="J175" s="354">
        <v>3149300</v>
      </c>
      <c r="K175" s="117" t="str">
        <f t="shared" si="5"/>
        <v>Gross Exposure is less then 30%</v>
      </c>
      <c r="M175"/>
      <c r="N175"/>
      <c r="P175" s="96"/>
    </row>
    <row r="176" spans="1:16" s="7" customFormat="1" ht="15">
      <c r="A176" s="201" t="s">
        <v>301</v>
      </c>
      <c r="B176" s="235">
        <f>'Open Int.'!K180</f>
        <v>97832900</v>
      </c>
      <c r="C176" s="237">
        <f>'Open Int.'!R180</f>
        <v>274.910449</v>
      </c>
      <c r="D176" s="161">
        <f t="shared" si="4"/>
        <v>0.8669481333324756</v>
      </c>
      <c r="E176" s="243">
        <f>'Open Int.'!B180/'Open Int.'!K180</f>
        <v>0.6994232001709036</v>
      </c>
      <c r="F176" s="228">
        <f>'Open Int.'!E180/'Open Int.'!K180</f>
        <v>0.24823755607776116</v>
      </c>
      <c r="G176" s="244">
        <f>'Open Int.'!H180/'Open Int.'!K180</f>
        <v>0.05233924375133518</v>
      </c>
      <c r="H176" s="247">
        <v>112847466</v>
      </c>
      <c r="I176" s="231">
        <v>22561550</v>
      </c>
      <c r="J176" s="354">
        <v>17294750</v>
      </c>
      <c r="K176" s="117" t="str">
        <f t="shared" si="5"/>
        <v>Gross exposure has crossed 80%,Margin double</v>
      </c>
      <c r="M176"/>
      <c r="N176"/>
      <c r="P176" s="96"/>
    </row>
    <row r="177" spans="1:16" s="7" customFormat="1" ht="15">
      <c r="A177" s="201" t="s">
        <v>173</v>
      </c>
      <c r="B177" s="235">
        <f>'Open Int.'!K181</f>
        <v>8310150</v>
      </c>
      <c r="C177" s="237">
        <f>'Open Int.'!R181</f>
        <v>56.4259185</v>
      </c>
      <c r="D177" s="161">
        <f t="shared" si="4"/>
        <v>0.40520098995982734</v>
      </c>
      <c r="E177" s="243">
        <f>'Open Int.'!B181/'Open Int.'!K181</f>
        <v>0.88604898828541</v>
      </c>
      <c r="F177" s="228">
        <f>'Open Int.'!E181/'Open Int.'!K181</f>
        <v>0.10578629747958822</v>
      </c>
      <c r="G177" s="244">
        <f>'Open Int.'!H181/'Open Int.'!K181</f>
        <v>0.008164714235001775</v>
      </c>
      <c r="H177" s="247">
        <v>20508711</v>
      </c>
      <c r="I177" s="231">
        <v>4100500</v>
      </c>
      <c r="J177" s="354">
        <v>4100500</v>
      </c>
      <c r="K177" s="117" t="str">
        <f t="shared" si="5"/>
        <v>Gross exposure is building up andcrpsses 40% mark</v>
      </c>
      <c r="M177"/>
      <c r="N177"/>
      <c r="P177" s="96"/>
    </row>
    <row r="178" spans="1:16" s="7" customFormat="1" ht="15">
      <c r="A178" s="201" t="s">
        <v>302</v>
      </c>
      <c r="B178" s="235">
        <f>'Open Int.'!K182</f>
        <v>860800</v>
      </c>
      <c r="C178" s="237">
        <f>'Open Int.'!R182</f>
        <v>69.742016</v>
      </c>
      <c r="D178" s="161">
        <f t="shared" si="4"/>
        <v>0.07405786786125128</v>
      </c>
      <c r="E178" s="243">
        <f>'Open Int.'!B182/'Open Int.'!K182</f>
        <v>1</v>
      </c>
      <c r="F178" s="228">
        <f>'Open Int.'!E182/'Open Int.'!K182</f>
        <v>0</v>
      </c>
      <c r="G178" s="244">
        <f>'Open Int.'!H182/'Open Int.'!K182</f>
        <v>0</v>
      </c>
      <c r="H178" s="247">
        <v>11623343</v>
      </c>
      <c r="I178" s="231">
        <v>2324600</v>
      </c>
      <c r="J178" s="354">
        <v>1162200</v>
      </c>
      <c r="K178" s="117" t="str">
        <f t="shared" si="5"/>
        <v>Gross Exposure is less then 30%</v>
      </c>
      <c r="M178"/>
      <c r="N178"/>
      <c r="P178" s="96"/>
    </row>
    <row r="179" spans="1:16" s="7" customFormat="1" ht="15">
      <c r="A179" s="201" t="s">
        <v>82</v>
      </c>
      <c r="B179" s="235">
        <f>'Open Int.'!K183</f>
        <v>8803200</v>
      </c>
      <c r="C179" s="237">
        <f>'Open Int.'!R183</f>
        <v>105.462336</v>
      </c>
      <c r="D179" s="161">
        <f t="shared" si="4"/>
        <v>0.19552421197958936</v>
      </c>
      <c r="E179" s="243">
        <f>'Open Int.'!B183/'Open Int.'!K183</f>
        <v>0.9811545801526718</v>
      </c>
      <c r="F179" s="228">
        <f>'Open Int.'!E183/'Open Int.'!K183</f>
        <v>0.016221374045801526</v>
      </c>
      <c r="G179" s="244">
        <f>'Open Int.'!H183/'Open Int.'!K183</f>
        <v>0.0026240458015267176</v>
      </c>
      <c r="H179" s="247">
        <v>45023580</v>
      </c>
      <c r="I179" s="231">
        <v>9002700</v>
      </c>
      <c r="J179" s="354">
        <v>4691400</v>
      </c>
      <c r="K179" s="117" t="str">
        <f t="shared" si="5"/>
        <v>Gross Exposure is less then 30%</v>
      </c>
      <c r="M179"/>
      <c r="N179"/>
      <c r="P179" s="96"/>
    </row>
    <row r="180" spans="1:16" s="7" customFormat="1" ht="15">
      <c r="A180" s="201" t="s">
        <v>437</v>
      </c>
      <c r="B180" s="235">
        <f>'Open Int.'!K184</f>
        <v>834400</v>
      </c>
      <c r="C180" s="237">
        <f>'Open Int.'!R184</f>
        <v>24.326932</v>
      </c>
      <c r="D180" s="161">
        <f t="shared" si="4"/>
        <v>0.031698090729478524</v>
      </c>
      <c r="E180" s="243">
        <f>'Open Int.'!B184/'Open Int.'!K184</f>
        <v>0.9932885906040269</v>
      </c>
      <c r="F180" s="228">
        <f>'Open Int.'!E184/'Open Int.'!K184</f>
        <v>0.006711409395973154</v>
      </c>
      <c r="G180" s="244">
        <f>'Open Int.'!H184/'Open Int.'!K184</f>
        <v>0</v>
      </c>
      <c r="H180" s="247">
        <v>26323352</v>
      </c>
      <c r="I180" s="231">
        <v>5264000</v>
      </c>
      <c r="J180" s="354">
        <v>2632000</v>
      </c>
      <c r="K180" s="117" t="str">
        <f t="shared" si="5"/>
        <v>Gross Exposure is less then 30%</v>
      </c>
      <c r="M180"/>
      <c r="N180"/>
      <c r="P180" s="96"/>
    </row>
    <row r="181" spans="1:16" s="7" customFormat="1" ht="15">
      <c r="A181" s="201" t="s">
        <v>438</v>
      </c>
      <c r="B181" s="235">
        <f>'Open Int.'!K185</f>
        <v>1811250</v>
      </c>
      <c r="C181" s="237">
        <f>'Open Int.'!R185</f>
        <v>99.95383125</v>
      </c>
      <c r="D181" s="161">
        <f t="shared" si="4"/>
        <v>0.04386195499144689</v>
      </c>
      <c r="E181" s="243">
        <f>'Open Int.'!B185/'Open Int.'!K185</f>
        <v>0.9828571428571429</v>
      </c>
      <c r="F181" s="228">
        <f>'Open Int.'!E185/'Open Int.'!K185</f>
        <v>0.015900621118012423</v>
      </c>
      <c r="G181" s="244">
        <f>'Open Int.'!H185/'Open Int.'!K185</f>
        <v>0.0012422360248447205</v>
      </c>
      <c r="H181" s="247">
        <v>41294329</v>
      </c>
      <c r="I181" s="231">
        <v>6524550</v>
      </c>
      <c r="J181" s="354">
        <v>3262050</v>
      </c>
      <c r="K181" s="117" t="str">
        <f t="shared" si="5"/>
        <v>Gross Exposure is less then 30%</v>
      </c>
      <c r="M181"/>
      <c r="N181"/>
      <c r="P181" s="96"/>
    </row>
    <row r="182" spans="1:16" s="7" customFormat="1" ht="15">
      <c r="A182" s="201" t="s">
        <v>153</v>
      </c>
      <c r="B182" s="235">
        <f>'Open Int.'!K186</f>
        <v>813600</v>
      </c>
      <c r="C182" s="237">
        <f>'Open Int.'!R186</f>
        <v>46.529784</v>
      </c>
      <c r="D182" s="161">
        <f t="shared" si="4"/>
        <v>0.02744169626109924</v>
      </c>
      <c r="E182" s="243">
        <f>'Open Int.'!B186/'Open Int.'!K186</f>
        <v>0.9922566371681416</v>
      </c>
      <c r="F182" s="228">
        <f>'Open Int.'!E186/'Open Int.'!K186</f>
        <v>0.007190265486725664</v>
      </c>
      <c r="G182" s="244">
        <f>'Open Int.'!H186/'Open Int.'!K186</f>
        <v>0.0005530973451327434</v>
      </c>
      <c r="H182" s="247">
        <v>29648313</v>
      </c>
      <c r="I182" s="231">
        <v>5929650</v>
      </c>
      <c r="J182" s="354">
        <v>2964600</v>
      </c>
      <c r="K182" s="117" t="str">
        <f t="shared" si="5"/>
        <v>Gross Exposure is less then 30%</v>
      </c>
      <c r="M182"/>
      <c r="N182"/>
      <c r="P182" s="96"/>
    </row>
    <row r="183" spans="1:16" s="7" customFormat="1" ht="15">
      <c r="A183" s="201" t="s">
        <v>154</v>
      </c>
      <c r="B183" s="235">
        <f>'Open Int.'!K187</f>
        <v>9770400</v>
      </c>
      <c r="C183" s="237">
        <f>'Open Int.'!R187</f>
        <v>45.92088</v>
      </c>
      <c r="D183" s="161">
        <f t="shared" si="4"/>
        <v>0.24426</v>
      </c>
      <c r="E183" s="243">
        <f>'Open Int.'!B187/'Open Int.'!K187</f>
        <v>0.943502824858757</v>
      </c>
      <c r="F183" s="228">
        <f>'Open Int.'!E187/'Open Int.'!K187</f>
        <v>0.0557909604519774</v>
      </c>
      <c r="G183" s="244">
        <f>'Open Int.'!H187/'Open Int.'!K187</f>
        <v>0.0007062146892655367</v>
      </c>
      <c r="H183" s="247">
        <v>40000000</v>
      </c>
      <c r="I183" s="231">
        <v>7997100</v>
      </c>
      <c r="J183" s="354">
        <v>7997100</v>
      </c>
      <c r="K183" s="117" t="str">
        <f t="shared" si="5"/>
        <v>Gross Exposure is less then 30%</v>
      </c>
      <c r="M183"/>
      <c r="N183"/>
      <c r="P183" s="96"/>
    </row>
    <row r="184" spans="1:16" s="7" customFormat="1" ht="15">
      <c r="A184" s="201" t="s">
        <v>303</v>
      </c>
      <c r="B184" s="235">
        <f>'Open Int.'!K188</f>
        <v>8449200</v>
      </c>
      <c r="C184" s="237">
        <f>'Open Int.'!R188</f>
        <v>83.85831</v>
      </c>
      <c r="D184" s="161">
        <f t="shared" si="4"/>
        <v>0.17566542750867536</v>
      </c>
      <c r="E184" s="243">
        <f>'Open Int.'!B188/'Open Int.'!K188</f>
        <v>0.9612270984235194</v>
      </c>
      <c r="F184" s="228">
        <f>'Open Int.'!E188/'Open Int.'!K188</f>
        <v>0.03877290157648061</v>
      </c>
      <c r="G184" s="244">
        <f>'Open Int.'!H188/'Open Int.'!K188</f>
        <v>0</v>
      </c>
      <c r="H184" s="247">
        <v>48098252</v>
      </c>
      <c r="I184" s="231">
        <v>9619200</v>
      </c>
      <c r="J184" s="354">
        <v>5259600</v>
      </c>
      <c r="K184" s="117" t="str">
        <f t="shared" si="5"/>
        <v>Gross Exposure is less then 30%</v>
      </c>
      <c r="M184"/>
      <c r="N184"/>
      <c r="P184" s="96"/>
    </row>
    <row r="185" spans="1:16" s="7" customFormat="1" ht="15">
      <c r="A185" s="201" t="s">
        <v>155</v>
      </c>
      <c r="B185" s="235">
        <f>'Open Int.'!K189</f>
        <v>1409625</v>
      </c>
      <c r="C185" s="237">
        <f>'Open Int.'!R189</f>
        <v>66.77393625</v>
      </c>
      <c r="D185" s="161">
        <f t="shared" si="4"/>
        <v>0.14062629066427984</v>
      </c>
      <c r="E185" s="243">
        <f>'Open Int.'!B189/'Open Int.'!K189</f>
        <v>0.9877094972067039</v>
      </c>
      <c r="F185" s="228">
        <f>'Open Int.'!E189/'Open Int.'!K189</f>
        <v>0.011918063314711359</v>
      </c>
      <c r="G185" s="244">
        <f>'Open Int.'!H189/'Open Int.'!K189</f>
        <v>0.00037243947858472997</v>
      </c>
      <c r="H185" s="247">
        <v>10023908</v>
      </c>
      <c r="I185" s="231">
        <v>2004450</v>
      </c>
      <c r="J185" s="354">
        <v>1140300</v>
      </c>
      <c r="K185" s="117" t="str">
        <f t="shared" si="5"/>
        <v>Gross Exposure is less then 30%</v>
      </c>
      <c r="M185"/>
      <c r="N185"/>
      <c r="P185" s="96"/>
    </row>
    <row r="186" spans="1:16" s="7" customFormat="1" ht="15">
      <c r="A186" s="201" t="s">
        <v>38</v>
      </c>
      <c r="B186" s="235">
        <f>'Open Int.'!K190</f>
        <v>6027000</v>
      </c>
      <c r="C186" s="237">
        <f>'Open Int.'!R190</f>
        <v>320.87748</v>
      </c>
      <c r="D186" s="161">
        <f t="shared" si="4"/>
        <v>0.10946625366267873</v>
      </c>
      <c r="E186" s="243">
        <f>'Open Int.'!B190/'Open Int.'!K190</f>
        <v>0.978397212543554</v>
      </c>
      <c r="F186" s="228">
        <f>'Open Int.'!E190/'Open Int.'!K190</f>
        <v>0.018118466898954706</v>
      </c>
      <c r="G186" s="244">
        <f>'Open Int.'!H190/'Open Int.'!K190</f>
        <v>0.003484320557491289</v>
      </c>
      <c r="H186" s="247">
        <v>55058064</v>
      </c>
      <c r="I186" s="231">
        <v>5248200</v>
      </c>
      <c r="J186" s="354">
        <v>2623800</v>
      </c>
      <c r="K186" s="117" t="str">
        <f t="shared" si="5"/>
        <v>Gross Exposure is less then 30%</v>
      </c>
      <c r="M186"/>
      <c r="N186"/>
      <c r="P186" s="96"/>
    </row>
    <row r="187" spans="1:16" s="7" customFormat="1" ht="15">
      <c r="A187" s="201" t="s">
        <v>156</v>
      </c>
      <c r="B187" s="235">
        <f>'Open Int.'!K191</f>
        <v>642600</v>
      </c>
      <c r="C187" s="237">
        <f>'Open Int.'!R191</f>
        <v>26.092773</v>
      </c>
      <c r="D187" s="161">
        <f t="shared" si="4"/>
        <v>0.11455688981431301</v>
      </c>
      <c r="E187" s="243">
        <f>'Open Int.'!B191/'Open Int.'!K191</f>
        <v>0.9953314659197012</v>
      </c>
      <c r="F187" s="228">
        <f>'Open Int.'!E191/'Open Int.'!K191</f>
        <v>0.004668534080298786</v>
      </c>
      <c r="G187" s="244">
        <f>'Open Int.'!H191/'Open Int.'!K191</f>
        <v>0</v>
      </c>
      <c r="H187" s="247">
        <v>5609440</v>
      </c>
      <c r="I187" s="231">
        <v>1121400</v>
      </c>
      <c r="J187" s="354">
        <v>1121400</v>
      </c>
      <c r="K187" s="117" t="str">
        <f t="shared" si="5"/>
        <v>Gross Exposure is less then 30%</v>
      </c>
      <c r="M187"/>
      <c r="N187"/>
      <c r="P187" s="96"/>
    </row>
    <row r="188" spans="1:16" s="7" customFormat="1" ht="15">
      <c r="A188" s="201" t="s">
        <v>395</v>
      </c>
      <c r="B188" s="235">
        <f>'Open Int.'!K192</f>
        <v>2384200</v>
      </c>
      <c r="C188" s="237">
        <f>'Open Int.'!R192</f>
        <v>71.490237</v>
      </c>
      <c r="D188" s="161">
        <f t="shared" si="4"/>
        <v>0.048446667791981854</v>
      </c>
      <c r="E188" s="243">
        <f>'Open Int.'!B192/'Open Int.'!K192</f>
        <v>0.9973576042278333</v>
      </c>
      <c r="F188" s="228">
        <f>'Open Int.'!E192/'Open Int.'!K192</f>
        <v>0.002348796241926013</v>
      </c>
      <c r="G188" s="244">
        <f>'Open Int.'!H192/'Open Int.'!K192</f>
        <v>0.0002935995302407516</v>
      </c>
      <c r="H188" s="247">
        <v>49212879</v>
      </c>
      <c r="I188" s="231">
        <v>9842000</v>
      </c>
      <c r="J188" s="354">
        <v>4921000</v>
      </c>
      <c r="K188" s="117" t="str">
        <f t="shared" si="5"/>
        <v>Gross Exposure is less then 30%</v>
      </c>
      <c r="M188"/>
      <c r="N188"/>
      <c r="P188"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82"/>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G257" sqref="G257"/>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customWidth="1"/>
    <col min="12" max="12" width="9.7109375" style="3"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0" t="s">
        <v>236</v>
      </c>
      <c r="B1" s="391"/>
      <c r="C1" s="391"/>
      <c r="D1" s="391"/>
      <c r="E1" s="391"/>
      <c r="F1" s="391"/>
      <c r="G1" s="391"/>
      <c r="H1" s="391"/>
      <c r="I1" s="391"/>
      <c r="J1" s="420"/>
      <c r="K1" s="34"/>
      <c r="L1" s="35"/>
      <c r="M1" s="36"/>
    </row>
    <row r="2" spans="1:13" s="38" customFormat="1" ht="31.5" customHeight="1" thickBot="1">
      <c r="A2" s="424" t="s">
        <v>27</v>
      </c>
      <c r="B2" s="426" t="s">
        <v>15</v>
      </c>
      <c r="C2" s="428" t="s">
        <v>31</v>
      </c>
      <c r="D2" s="430" t="s">
        <v>72</v>
      </c>
      <c r="E2" s="431"/>
      <c r="F2" s="432"/>
      <c r="G2" s="433" t="s">
        <v>94</v>
      </c>
      <c r="H2" s="433"/>
      <c r="I2" s="433"/>
      <c r="J2" s="423"/>
      <c r="K2" s="421" t="s">
        <v>32</v>
      </c>
      <c r="L2" s="422"/>
      <c r="M2" s="423"/>
    </row>
    <row r="3" spans="1:13" s="38" customFormat="1" ht="27.75" thickBot="1">
      <c r="A3" s="425"/>
      <c r="B3" s="427"/>
      <c r="C3" s="429"/>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0">
        <f>Volume!J4</f>
        <v>6208.7</v>
      </c>
      <c r="D4" s="319">
        <v>516.76</v>
      </c>
      <c r="E4" s="209">
        <f>D4*B4</f>
        <v>25838</v>
      </c>
      <c r="F4" s="210">
        <f>D4/C4*100</f>
        <v>8.323159437563419</v>
      </c>
      <c r="G4" s="276">
        <f>(B4*C4)*H4%+E4</f>
        <v>35151.05</v>
      </c>
      <c r="H4" s="274">
        <v>3</v>
      </c>
      <c r="I4" s="212">
        <f>G4/B4</f>
        <v>703.0210000000001</v>
      </c>
      <c r="J4" s="213">
        <f>I4/C4</f>
        <v>0.11323159437563421</v>
      </c>
      <c r="K4" s="215">
        <f>M4/16</f>
        <v>2.1006168125</v>
      </c>
      <c r="L4" s="216">
        <f>K4*SQRT(30)</f>
        <v>11.505552128808501</v>
      </c>
      <c r="M4" s="217">
        <v>33.609869</v>
      </c>
      <c r="N4" s="89"/>
    </row>
    <row r="5" spans="1:14" s="8" customFormat="1" ht="15">
      <c r="A5" s="193" t="s">
        <v>74</v>
      </c>
      <c r="B5" s="179">
        <v>50</v>
      </c>
      <c r="C5" s="284">
        <f>Volume!J5</f>
        <v>5206.45</v>
      </c>
      <c r="D5" s="318">
        <v>371.78</v>
      </c>
      <c r="E5" s="206">
        <f aca="true" t="shared" si="0" ref="E5:E68">D5*B5</f>
        <v>18589</v>
      </c>
      <c r="F5" s="211">
        <f aca="true" t="shared" si="1" ref="F5:F68">D5/C5*100</f>
        <v>7.140758098128283</v>
      </c>
      <c r="G5" s="277">
        <f aca="true" t="shared" si="2" ref="G5:G68">(B5*C5)*H5%+E5</f>
        <v>26398.675</v>
      </c>
      <c r="H5" s="275">
        <v>3</v>
      </c>
      <c r="I5" s="207">
        <f>G5/B5</f>
        <v>527.9735</v>
      </c>
      <c r="J5" s="214">
        <f>I5/C5</f>
        <v>0.10140758098128283</v>
      </c>
      <c r="K5" s="218">
        <f aca="true" t="shared" si="3" ref="K5:K68">M5/16</f>
        <v>1.7012060625</v>
      </c>
      <c r="L5" s="208">
        <f aca="true" t="shared" si="4" ref="L5:L68">K5*SQRT(30)</f>
        <v>9.317889353957936</v>
      </c>
      <c r="M5" s="219">
        <v>27.219297</v>
      </c>
      <c r="N5" s="89"/>
    </row>
    <row r="6" spans="1:14" s="8" customFormat="1" ht="15">
      <c r="A6" s="193" t="s">
        <v>9</v>
      </c>
      <c r="B6" s="179">
        <v>50</v>
      </c>
      <c r="C6" s="284">
        <f>Volume!J6</f>
        <v>4204.9</v>
      </c>
      <c r="D6" s="318">
        <v>301.02</v>
      </c>
      <c r="E6" s="206">
        <f t="shared" si="0"/>
        <v>15051</v>
      </c>
      <c r="F6" s="211">
        <f t="shared" si="1"/>
        <v>7.158790934386074</v>
      </c>
      <c r="G6" s="277">
        <f t="shared" si="2"/>
        <v>21358.35</v>
      </c>
      <c r="H6" s="275">
        <v>3</v>
      </c>
      <c r="I6" s="207">
        <f aca="true" t="shared" si="5" ref="I6:I69">G6/B6</f>
        <v>427.167</v>
      </c>
      <c r="J6" s="214">
        <f aca="true" t="shared" si="6" ref="J6:J69">I6/C6</f>
        <v>0.10158790934386074</v>
      </c>
      <c r="K6" s="218">
        <f t="shared" si="3"/>
        <v>1.4623196875</v>
      </c>
      <c r="L6" s="208">
        <f t="shared" si="4"/>
        <v>8.009454791276553</v>
      </c>
      <c r="M6" s="219">
        <v>23.397115</v>
      </c>
      <c r="N6" s="89"/>
    </row>
    <row r="7" spans="1:13" s="7" customFormat="1" ht="15">
      <c r="A7" s="193" t="s">
        <v>279</v>
      </c>
      <c r="B7" s="179">
        <v>200</v>
      </c>
      <c r="C7" s="284">
        <f>Volume!J7</f>
        <v>2505.7</v>
      </c>
      <c r="D7" s="318">
        <v>264.14</v>
      </c>
      <c r="E7" s="206">
        <f t="shared" si="0"/>
        <v>52828</v>
      </c>
      <c r="F7" s="211">
        <f t="shared" si="1"/>
        <v>10.541565231272699</v>
      </c>
      <c r="G7" s="277">
        <f t="shared" si="2"/>
        <v>77885</v>
      </c>
      <c r="H7" s="275">
        <v>5</v>
      </c>
      <c r="I7" s="207">
        <f t="shared" si="5"/>
        <v>389.425</v>
      </c>
      <c r="J7" s="214">
        <f t="shared" si="6"/>
        <v>0.155415652312727</v>
      </c>
      <c r="K7" s="218">
        <f t="shared" si="3"/>
        <v>5.406509625</v>
      </c>
      <c r="L7" s="208">
        <f t="shared" si="4"/>
        <v>29.612672789812965</v>
      </c>
      <c r="M7" s="219">
        <v>86.504154</v>
      </c>
    </row>
    <row r="8" spans="1:13" s="8" customFormat="1" ht="15">
      <c r="A8" s="193" t="s">
        <v>134</v>
      </c>
      <c r="B8" s="179">
        <v>100</v>
      </c>
      <c r="C8" s="284">
        <f>Volume!J8</f>
        <v>4491.5</v>
      </c>
      <c r="D8" s="318">
        <v>470.28</v>
      </c>
      <c r="E8" s="206">
        <f t="shared" si="0"/>
        <v>47028</v>
      </c>
      <c r="F8" s="211">
        <f t="shared" si="1"/>
        <v>10.470444172325504</v>
      </c>
      <c r="G8" s="277">
        <f t="shared" si="2"/>
        <v>69485.5</v>
      </c>
      <c r="H8" s="275">
        <v>5</v>
      </c>
      <c r="I8" s="207">
        <f t="shared" si="5"/>
        <v>694.855</v>
      </c>
      <c r="J8" s="214">
        <f t="shared" si="6"/>
        <v>0.15470444172325504</v>
      </c>
      <c r="K8" s="218">
        <f t="shared" si="3"/>
        <v>2.754658625</v>
      </c>
      <c r="L8" s="208">
        <f t="shared" si="4"/>
        <v>15.087886671386642</v>
      </c>
      <c r="M8" s="219">
        <v>44.074538</v>
      </c>
    </row>
    <row r="9" spans="1:13" s="8" customFormat="1" ht="15">
      <c r="A9" s="193" t="s">
        <v>408</v>
      </c>
      <c r="B9" s="179">
        <v>200</v>
      </c>
      <c r="C9" s="284">
        <f>Volume!J9</f>
        <v>1282</v>
      </c>
      <c r="D9" s="318">
        <v>148.88</v>
      </c>
      <c r="E9" s="206">
        <f t="shared" si="0"/>
        <v>29776</v>
      </c>
      <c r="F9" s="211">
        <f t="shared" si="1"/>
        <v>11.613104524180967</v>
      </c>
      <c r="G9" s="277">
        <f t="shared" si="2"/>
        <v>42596</v>
      </c>
      <c r="H9" s="275">
        <v>5</v>
      </c>
      <c r="I9" s="207">
        <f t="shared" si="5"/>
        <v>212.98</v>
      </c>
      <c r="J9" s="214">
        <f t="shared" si="6"/>
        <v>0.16613104524180966</v>
      </c>
      <c r="K9" s="218">
        <f t="shared" si="3"/>
        <v>2.816875</v>
      </c>
      <c r="L9" s="208">
        <f t="shared" si="4"/>
        <v>15.428659791723648</v>
      </c>
      <c r="M9" s="219">
        <v>45.07</v>
      </c>
    </row>
    <row r="10" spans="1:13" s="7" customFormat="1" ht="15">
      <c r="A10" s="193" t="s">
        <v>0</v>
      </c>
      <c r="B10" s="179">
        <v>375</v>
      </c>
      <c r="C10" s="284">
        <f>Volume!J10</f>
        <v>860.9</v>
      </c>
      <c r="D10" s="318">
        <v>94.86</v>
      </c>
      <c r="E10" s="206">
        <f t="shared" si="0"/>
        <v>35572.5</v>
      </c>
      <c r="F10" s="211">
        <f t="shared" si="1"/>
        <v>11.018701359042863</v>
      </c>
      <c r="G10" s="277">
        <f t="shared" si="2"/>
        <v>51714.375</v>
      </c>
      <c r="H10" s="275">
        <v>5</v>
      </c>
      <c r="I10" s="207">
        <f t="shared" si="5"/>
        <v>137.905</v>
      </c>
      <c r="J10" s="214">
        <f t="shared" si="6"/>
        <v>0.16018701359042864</v>
      </c>
      <c r="K10" s="218">
        <f t="shared" si="3"/>
        <v>2.6665694375</v>
      </c>
      <c r="L10" s="208">
        <f t="shared" si="4"/>
        <v>14.605402320726123</v>
      </c>
      <c r="M10" s="219">
        <v>42.665111</v>
      </c>
    </row>
    <row r="11" spans="1:13" s="7" customFormat="1" ht="15">
      <c r="A11" s="193" t="s">
        <v>409</v>
      </c>
      <c r="B11" s="179">
        <v>450</v>
      </c>
      <c r="C11" s="284">
        <f>Volume!J11</f>
        <v>529.65</v>
      </c>
      <c r="D11" s="318">
        <v>79.74</v>
      </c>
      <c r="E11" s="206">
        <f t="shared" si="0"/>
        <v>35883</v>
      </c>
      <c r="F11" s="211">
        <f t="shared" si="1"/>
        <v>15.055225148683093</v>
      </c>
      <c r="G11" s="277">
        <f t="shared" si="2"/>
        <v>47800.125</v>
      </c>
      <c r="H11" s="275">
        <v>5</v>
      </c>
      <c r="I11" s="207">
        <f t="shared" si="5"/>
        <v>106.2225</v>
      </c>
      <c r="J11" s="214">
        <f t="shared" si="6"/>
        <v>0.20055225148683092</v>
      </c>
      <c r="K11" s="218">
        <f t="shared" si="3"/>
        <v>3.08875</v>
      </c>
      <c r="L11" s="208">
        <f t="shared" si="4"/>
        <v>16.917780494940818</v>
      </c>
      <c r="M11" s="219">
        <v>49.42</v>
      </c>
    </row>
    <row r="12" spans="1:13" s="7" customFormat="1" ht="15">
      <c r="A12" s="193" t="s">
        <v>410</v>
      </c>
      <c r="B12" s="179">
        <v>200</v>
      </c>
      <c r="C12" s="284">
        <f>Volume!J12</f>
        <v>1484.25</v>
      </c>
      <c r="D12" s="318">
        <v>188.97</v>
      </c>
      <c r="E12" s="206">
        <f t="shared" si="0"/>
        <v>37794</v>
      </c>
      <c r="F12" s="211">
        <f t="shared" si="1"/>
        <v>12.73168266801415</v>
      </c>
      <c r="G12" s="277">
        <f t="shared" si="2"/>
        <v>52636.5</v>
      </c>
      <c r="H12" s="275">
        <v>5</v>
      </c>
      <c r="I12" s="207">
        <f t="shared" si="5"/>
        <v>263.1825</v>
      </c>
      <c r="J12" s="214">
        <f t="shared" si="6"/>
        <v>0.17731682668014148</v>
      </c>
      <c r="K12" s="218">
        <f t="shared" si="3"/>
        <v>2.95625</v>
      </c>
      <c r="L12" s="208">
        <f t="shared" si="4"/>
        <v>16.19204810624647</v>
      </c>
      <c r="M12" s="219">
        <v>47.3</v>
      </c>
    </row>
    <row r="13" spans="1:13" s="7" customFormat="1" ht="15">
      <c r="A13" s="193" t="s">
        <v>411</v>
      </c>
      <c r="B13" s="179">
        <v>1700</v>
      </c>
      <c r="C13" s="284">
        <f>Volume!J13</f>
        <v>137.05</v>
      </c>
      <c r="D13" s="318">
        <v>37.64</v>
      </c>
      <c r="E13" s="206">
        <f t="shared" si="0"/>
        <v>63988</v>
      </c>
      <c r="F13" s="211">
        <f t="shared" si="1"/>
        <v>27.464429040496167</v>
      </c>
      <c r="G13" s="277">
        <f t="shared" si="2"/>
        <v>78456.3685</v>
      </c>
      <c r="H13" s="275">
        <v>6.21</v>
      </c>
      <c r="I13" s="207">
        <f t="shared" si="5"/>
        <v>46.150805</v>
      </c>
      <c r="J13" s="214">
        <f t="shared" si="6"/>
        <v>0.3367442904049617</v>
      </c>
      <c r="K13" s="218">
        <f t="shared" si="3"/>
        <v>4.91875</v>
      </c>
      <c r="L13" s="208">
        <f t="shared" si="4"/>
        <v>26.94110329728536</v>
      </c>
      <c r="M13" s="219">
        <v>78.7</v>
      </c>
    </row>
    <row r="14" spans="1:13" s="7" customFormat="1" ht="15">
      <c r="A14" s="193" t="s">
        <v>135</v>
      </c>
      <c r="B14" s="179">
        <v>2450</v>
      </c>
      <c r="C14" s="284">
        <f>Volume!J14</f>
        <v>84.55</v>
      </c>
      <c r="D14" s="188">
        <v>9.77</v>
      </c>
      <c r="E14" s="206">
        <f t="shared" si="0"/>
        <v>23936.5</v>
      </c>
      <c r="F14" s="211">
        <f t="shared" si="1"/>
        <v>11.555292726197516</v>
      </c>
      <c r="G14" s="277">
        <f t="shared" si="2"/>
        <v>34293.875</v>
      </c>
      <c r="H14" s="275">
        <v>5</v>
      </c>
      <c r="I14" s="207">
        <f t="shared" si="5"/>
        <v>13.9975</v>
      </c>
      <c r="J14" s="214">
        <f t="shared" si="6"/>
        <v>0.16555292726197518</v>
      </c>
      <c r="K14" s="218">
        <f t="shared" si="3"/>
        <v>1.6139039375</v>
      </c>
      <c r="L14" s="208">
        <f t="shared" si="4"/>
        <v>8.839715922151578</v>
      </c>
      <c r="M14" s="203">
        <v>25.822463</v>
      </c>
    </row>
    <row r="15" spans="1:13" s="8" customFormat="1" ht="15">
      <c r="A15" s="193" t="s">
        <v>174</v>
      </c>
      <c r="B15" s="179">
        <v>3350</v>
      </c>
      <c r="C15" s="284">
        <f>Volume!J15</f>
        <v>60.2</v>
      </c>
      <c r="D15" s="318">
        <v>6.65</v>
      </c>
      <c r="E15" s="206">
        <f t="shared" si="0"/>
        <v>22277.5</v>
      </c>
      <c r="F15" s="211">
        <f t="shared" si="1"/>
        <v>11.046511627906977</v>
      </c>
      <c r="G15" s="277">
        <f t="shared" si="2"/>
        <v>32361</v>
      </c>
      <c r="H15" s="275">
        <v>5</v>
      </c>
      <c r="I15" s="207">
        <f t="shared" si="5"/>
        <v>9.66</v>
      </c>
      <c r="J15" s="214">
        <f t="shared" si="6"/>
        <v>0.16046511627906976</v>
      </c>
      <c r="K15" s="218">
        <f t="shared" si="3"/>
        <v>2.2741505</v>
      </c>
      <c r="L15" s="208">
        <f t="shared" si="4"/>
        <v>12.456035280116524</v>
      </c>
      <c r="M15" s="219">
        <v>36.386408</v>
      </c>
    </row>
    <row r="16" spans="1:13" s="8" customFormat="1" ht="15">
      <c r="A16" s="193" t="s">
        <v>280</v>
      </c>
      <c r="B16" s="179">
        <v>600</v>
      </c>
      <c r="C16" s="284">
        <f>Volume!J16</f>
        <v>400.15</v>
      </c>
      <c r="D16" s="318">
        <v>43.1</v>
      </c>
      <c r="E16" s="206">
        <f t="shared" si="0"/>
        <v>25860</v>
      </c>
      <c r="F16" s="211">
        <f t="shared" si="1"/>
        <v>10.770960889666375</v>
      </c>
      <c r="G16" s="277">
        <f t="shared" si="2"/>
        <v>37864.5</v>
      </c>
      <c r="H16" s="275">
        <v>5</v>
      </c>
      <c r="I16" s="207">
        <f t="shared" si="5"/>
        <v>63.1075</v>
      </c>
      <c r="J16" s="214">
        <f t="shared" si="6"/>
        <v>0.15770960889666377</v>
      </c>
      <c r="K16" s="218">
        <f t="shared" si="3"/>
        <v>2.3385470625</v>
      </c>
      <c r="L16" s="208">
        <f t="shared" si="4"/>
        <v>12.808749779186936</v>
      </c>
      <c r="M16" s="219">
        <v>37.416753</v>
      </c>
    </row>
    <row r="17" spans="1:13" s="7" customFormat="1" ht="15">
      <c r="A17" s="193" t="s">
        <v>75</v>
      </c>
      <c r="B17" s="179">
        <v>2300</v>
      </c>
      <c r="C17" s="284">
        <f>Volume!J17</f>
        <v>88</v>
      </c>
      <c r="D17" s="318">
        <v>9.36</v>
      </c>
      <c r="E17" s="206">
        <f t="shared" si="0"/>
        <v>21528</v>
      </c>
      <c r="F17" s="211">
        <f t="shared" si="1"/>
        <v>10.636363636363635</v>
      </c>
      <c r="G17" s="277">
        <f t="shared" si="2"/>
        <v>31648</v>
      </c>
      <c r="H17" s="275">
        <v>5</v>
      </c>
      <c r="I17" s="207">
        <f t="shared" si="5"/>
        <v>13.76</v>
      </c>
      <c r="J17" s="214">
        <f t="shared" si="6"/>
        <v>0.15636363636363637</v>
      </c>
      <c r="K17" s="218">
        <f t="shared" si="3"/>
        <v>2.9656429375</v>
      </c>
      <c r="L17" s="208">
        <f t="shared" si="4"/>
        <v>16.243495343746336</v>
      </c>
      <c r="M17" s="219">
        <v>47.450287</v>
      </c>
    </row>
    <row r="18" spans="1:13" s="7" customFormat="1" ht="15">
      <c r="A18" s="193" t="s">
        <v>412</v>
      </c>
      <c r="B18" s="179">
        <v>650</v>
      </c>
      <c r="C18" s="284">
        <f>Volume!J18</f>
        <v>321.9</v>
      </c>
      <c r="D18" s="318">
        <v>116.39</v>
      </c>
      <c r="E18" s="206">
        <f t="shared" si="0"/>
        <v>75653.5</v>
      </c>
      <c r="F18" s="211">
        <f t="shared" si="1"/>
        <v>36.15719167443306</v>
      </c>
      <c r="G18" s="277">
        <f t="shared" si="2"/>
        <v>86742.955</v>
      </c>
      <c r="H18" s="275">
        <v>5.3</v>
      </c>
      <c r="I18" s="207">
        <f t="shared" si="5"/>
        <v>133.4507</v>
      </c>
      <c r="J18" s="214">
        <f t="shared" si="6"/>
        <v>0.4145719167443306</v>
      </c>
      <c r="K18" s="218">
        <f t="shared" si="3"/>
        <v>4.66875</v>
      </c>
      <c r="L18" s="208">
        <f t="shared" si="4"/>
        <v>25.571796903522444</v>
      </c>
      <c r="M18" s="219">
        <v>74.7</v>
      </c>
    </row>
    <row r="19" spans="1:13" s="7" customFormat="1" ht="15">
      <c r="A19" s="193" t="s">
        <v>413</v>
      </c>
      <c r="B19" s="179">
        <v>400</v>
      </c>
      <c r="C19" s="284">
        <f>Volume!J19</f>
        <v>544.4</v>
      </c>
      <c r="D19" s="318">
        <v>69.73</v>
      </c>
      <c r="E19" s="206">
        <f t="shared" si="0"/>
        <v>27892</v>
      </c>
      <c r="F19" s="211">
        <f t="shared" si="1"/>
        <v>12.808596620132256</v>
      </c>
      <c r="G19" s="277">
        <f t="shared" si="2"/>
        <v>38780</v>
      </c>
      <c r="H19" s="275">
        <v>5</v>
      </c>
      <c r="I19" s="207">
        <f t="shared" si="5"/>
        <v>96.95</v>
      </c>
      <c r="J19" s="214">
        <f t="shared" si="6"/>
        <v>0.17808596620132258</v>
      </c>
      <c r="K19" s="218">
        <f t="shared" si="3"/>
        <v>3.4875</v>
      </c>
      <c r="L19" s="208">
        <f t="shared" si="4"/>
        <v>19.101824192992666</v>
      </c>
      <c r="M19" s="219">
        <v>55.8</v>
      </c>
    </row>
    <row r="20" spans="1:13" s="7" customFormat="1" ht="15">
      <c r="A20" s="193" t="s">
        <v>88</v>
      </c>
      <c r="B20" s="179">
        <v>4300</v>
      </c>
      <c r="C20" s="284">
        <f>Volume!J20</f>
        <v>44.45</v>
      </c>
      <c r="D20" s="318">
        <v>5.23</v>
      </c>
      <c r="E20" s="206">
        <f t="shared" si="0"/>
        <v>22489.000000000004</v>
      </c>
      <c r="F20" s="211">
        <f t="shared" si="1"/>
        <v>11.766029246344207</v>
      </c>
      <c r="G20" s="277">
        <f t="shared" si="2"/>
        <v>32045.750000000004</v>
      </c>
      <c r="H20" s="275">
        <v>5</v>
      </c>
      <c r="I20" s="207">
        <f t="shared" si="5"/>
        <v>7.452500000000001</v>
      </c>
      <c r="J20" s="214">
        <f t="shared" si="6"/>
        <v>0.16766029246344208</v>
      </c>
      <c r="K20" s="218">
        <f t="shared" si="3"/>
        <v>2.6470684375</v>
      </c>
      <c r="L20" s="208">
        <f t="shared" si="4"/>
        <v>14.498590944787042</v>
      </c>
      <c r="M20" s="203">
        <v>42.353095</v>
      </c>
    </row>
    <row r="21" spans="1:13" s="8" customFormat="1" ht="15">
      <c r="A21" s="193" t="s">
        <v>136</v>
      </c>
      <c r="B21" s="179">
        <v>4775</v>
      </c>
      <c r="C21" s="284">
        <f>Volume!J21</f>
        <v>37.3</v>
      </c>
      <c r="D21" s="318">
        <v>4.03</v>
      </c>
      <c r="E21" s="206">
        <f t="shared" si="0"/>
        <v>19243.25</v>
      </c>
      <c r="F21" s="211">
        <f t="shared" si="1"/>
        <v>10.804289544235926</v>
      </c>
      <c r="G21" s="277">
        <f t="shared" si="2"/>
        <v>28148.625</v>
      </c>
      <c r="H21" s="275">
        <v>5</v>
      </c>
      <c r="I21" s="207">
        <f t="shared" si="5"/>
        <v>5.895</v>
      </c>
      <c r="J21" s="214">
        <f t="shared" si="6"/>
        <v>0.15804289544235925</v>
      </c>
      <c r="K21" s="218">
        <f t="shared" si="3"/>
        <v>2.7903561875</v>
      </c>
      <c r="L21" s="208">
        <f t="shared" si="4"/>
        <v>15.28341027367865</v>
      </c>
      <c r="M21" s="219">
        <v>44.645699</v>
      </c>
    </row>
    <row r="22" spans="1:13" s="8" customFormat="1" ht="15">
      <c r="A22" s="193" t="s">
        <v>157</v>
      </c>
      <c r="B22" s="179">
        <v>350</v>
      </c>
      <c r="C22" s="284">
        <f>Volume!J22</f>
        <v>683.45</v>
      </c>
      <c r="D22" s="318">
        <v>75.73</v>
      </c>
      <c r="E22" s="206">
        <f t="shared" si="0"/>
        <v>26505.5</v>
      </c>
      <c r="F22" s="211">
        <f t="shared" si="1"/>
        <v>11.080547223644743</v>
      </c>
      <c r="G22" s="277">
        <f t="shared" si="2"/>
        <v>38465.875</v>
      </c>
      <c r="H22" s="275">
        <v>5</v>
      </c>
      <c r="I22" s="207">
        <f t="shared" si="5"/>
        <v>109.9025</v>
      </c>
      <c r="J22" s="214">
        <f t="shared" si="6"/>
        <v>0.16080547223644742</v>
      </c>
      <c r="K22" s="218">
        <f t="shared" si="3"/>
        <v>2.38428275</v>
      </c>
      <c r="L22" s="208">
        <f t="shared" si="4"/>
        <v>13.059254456454507</v>
      </c>
      <c r="M22" s="219">
        <v>38.148524</v>
      </c>
    </row>
    <row r="23" spans="1:13" s="8" customFormat="1" ht="15">
      <c r="A23" s="193" t="s">
        <v>193</v>
      </c>
      <c r="B23" s="179">
        <v>100</v>
      </c>
      <c r="C23" s="284">
        <f>Volume!J23</f>
        <v>2169.65</v>
      </c>
      <c r="D23" s="318">
        <v>344.72</v>
      </c>
      <c r="E23" s="206">
        <f t="shared" si="0"/>
        <v>34472</v>
      </c>
      <c r="F23" s="211">
        <f t="shared" si="1"/>
        <v>15.888276911022517</v>
      </c>
      <c r="G23" s="277">
        <f t="shared" si="2"/>
        <v>45580.608</v>
      </c>
      <c r="H23" s="275">
        <v>5.12</v>
      </c>
      <c r="I23" s="207">
        <f t="shared" si="5"/>
        <v>455.80608</v>
      </c>
      <c r="J23" s="214">
        <f t="shared" si="6"/>
        <v>0.21008276911022514</v>
      </c>
      <c r="K23" s="218">
        <f t="shared" si="3"/>
        <v>2.262520625</v>
      </c>
      <c r="L23" s="208">
        <f t="shared" si="4"/>
        <v>12.39233583133187</v>
      </c>
      <c r="M23" s="219">
        <v>36.20033</v>
      </c>
    </row>
    <row r="24" spans="1:13" s="8" customFormat="1" ht="15">
      <c r="A24" s="193" t="s">
        <v>281</v>
      </c>
      <c r="B24" s="179">
        <v>1900</v>
      </c>
      <c r="C24" s="284">
        <f>Volume!J24</f>
        <v>175</v>
      </c>
      <c r="D24" s="318">
        <v>29.75</v>
      </c>
      <c r="E24" s="206">
        <f t="shared" si="0"/>
        <v>56525</v>
      </c>
      <c r="F24" s="211">
        <f t="shared" si="1"/>
        <v>17</v>
      </c>
      <c r="G24" s="277">
        <f t="shared" si="2"/>
        <v>73150</v>
      </c>
      <c r="H24" s="275">
        <v>5</v>
      </c>
      <c r="I24" s="207">
        <f t="shared" si="5"/>
        <v>38.5</v>
      </c>
      <c r="J24" s="214">
        <f t="shared" si="6"/>
        <v>0.22</v>
      </c>
      <c r="K24" s="218">
        <f t="shared" si="3"/>
        <v>3.857308375</v>
      </c>
      <c r="L24" s="208">
        <f t="shared" si="4"/>
        <v>21.127348082410965</v>
      </c>
      <c r="M24" s="219">
        <v>61.716934</v>
      </c>
    </row>
    <row r="25" spans="1:13" s="8" customFormat="1" ht="15">
      <c r="A25" s="193" t="s">
        <v>282</v>
      </c>
      <c r="B25" s="179">
        <v>4800</v>
      </c>
      <c r="C25" s="284">
        <f>Volume!J25</f>
        <v>76.4</v>
      </c>
      <c r="D25" s="318">
        <v>14.37</v>
      </c>
      <c r="E25" s="206">
        <f t="shared" si="0"/>
        <v>68976</v>
      </c>
      <c r="F25" s="211">
        <f t="shared" si="1"/>
        <v>18.808900523560208</v>
      </c>
      <c r="G25" s="277">
        <f t="shared" si="2"/>
        <v>87312</v>
      </c>
      <c r="H25" s="275">
        <v>5</v>
      </c>
      <c r="I25" s="207">
        <f t="shared" si="5"/>
        <v>18.19</v>
      </c>
      <c r="J25" s="214">
        <f t="shared" si="6"/>
        <v>0.23808900523560209</v>
      </c>
      <c r="K25" s="218">
        <f t="shared" si="3"/>
        <v>2.7959531875</v>
      </c>
      <c r="L25" s="208">
        <f t="shared" si="4"/>
        <v>15.314066305222212</v>
      </c>
      <c r="M25" s="219">
        <v>44.735251</v>
      </c>
    </row>
    <row r="26" spans="1:13" s="8" customFormat="1" ht="15">
      <c r="A26" s="193" t="s">
        <v>76</v>
      </c>
      <c r="B26" s="179">
        <v>1400</v>
      </c>
      <c r="C26" s="284">
        <f>Volume!J26</f>
        <v>269.15</v>
      </c>
      <c r="D26" s="318">
        <v>36.92</v>
      </c>
      <c r="E26" s="206">
        <f t="shared" si="0"/>
        <v>51688</v>
      </c>
      <c r="F26" s="211">
        <f t="shared" si="1"/>
        <v>13.717258034553225</v>
      </c>
      <c r="G26" s="277">
        <f t="shared" si="2"/>
        <v>70528.5</v>
      </c>
      <c r="H26" s="275">
        <v>5</v>
      </c>
      <c r="I26" s="207">
        <f t="shared" si="5"/>
        <v>50.3775</v>
      </c>
      <c r="J26" s="214">
        <f t="shared" si="6"/>
        <v>0.18717258034553225</v>
      </c>
      <c r="K26" s="218">
        <f t="shared" si="3"/>
        <v>3.4516355</v>
      </c>
      <c r="L26" s="208">
        <f t="shared" si="4"/>
        <v>18.90538623635623</v>
      </c>
      <c r="M26" s="219">
        <v>55.226168</v>
      </c>
    </row>
    <row r="27" spans="1:13" s="8" customFormat="1" ht="15">
      <c r="A27" s="193" t="s">
        <v>77</v>
      </c>
      <c r="B27" s="179">
        <v>1900</v>
      </c>
      <c r="C27" s="284">
        <f>Volume!J27</f>
        <v>211.75</v>
      </c>
      <c r="D27" s="318">
        <v>26.97</v>
      </c>
      <c r="E27" s="206">
        <f t="shared" si="0"/>
        <v>51243</v>
      </c>
      <c r="F27" s="211">
        <f t="shared" si="1"/>
        <v>12.736717827626917</v>
      </c>
      <c r="G27" s="277">
        <f t="shared" si="2"/>
        <v>71359.25</v>
      </c>
      <c r="H27" s="275">
        <v>5</v>
      </c>
      <c r="I27" s="207">
        <f t="shared" si="5"/>
        <v>37.5575</v>
      </c>
      <c r="J27" s="214">
        <f t="shared" si="6"/>
        <v>0.17736717827626916</v>
      </c>
      <c r="K27" s="218">
        <f t="shared" si="3"/>
        <v>4.030830625</v>
      </c>
      <c r="L27" s="208">
        <f t="shared" si="4"/>
        <v>22.07776858795147</v>
      </c>
      <c r="M27" s="219">
        <v>64.49329</v>
      </c>
    </row>
    <row r="28" spans="1:13" s="7" customFormat="1" ht="15">
      <c r="A28" s="193" t="s">
        <v>283</v>
      </c>
      <c r="B28" s="179">
        <v>1050</v>
      </c>
      <c r="C28" s="284">
        <f>Volume!J28</f>
        <v>175.4</v>
      </c>
      <c r="D28" s="318">
        <v>25.44</v>
      </c>
      <c r="E28" s="206">
        <f t="shared" si="0"/>
        <v>26712</v>
      </c>
      <c r="F28" s="211">
        <f t="shared" si="1"/>
        <v>14.503990877993159</v>
      </c>
      <c r="G28" s="277">
        <f t="shared" si="2"/>
        <v>35920.5</v>
      </c>
      <c r="H28" s="275">
        <v>5</v>
      </c>
      <c r="I28" s="207">
        <f t="shared" si="5"/>
        <v>34.21</v>
      </c>
      <c r="J28" s="214">
        <f t="shared" si="6"/>
        <v>0.19503990877993158</v>
      </c>
      <c r="K28" s="218">
        <f t="shared" si="3"/>
        <v>2.9283209375</v>
      </c>
      <c r="L28" s="208">
        <f t="shared" si="4"/>
        <v>16.039074330834257</v>
      </c>
      <c r="M28" s="203">
        <v>46.853135</v>
      </c>
    </row>
    <row r="29" spans="1:13" s="7" customFormat="1" ht="15">
      <c r="A29" s="193" t="s">
        <v>34</v>
      </c>
      <c r="B29" s="179">
        <v>275</v>
      </c>
      <c r="C29" s="284">
        <f>Volume!J29</f>
        <v>1697.6</v>
      </c>
      <c r="D29" s="318">
        <v>183.28</v>
      </c>
      <c r="E29" s="206">
        <f t="shared" si="0"/>
        <v>50402</v>
      </c>
      <c r="F29" s="211">
        <f t="shared" si="1"/>
        <v>10.79641847313855</v>
      </c>
      <c r="G29" s="277">
        <f t="shared" si="2"/>
        <v>73744</v>
      </c>
      <c r="H29" s="275">
        <v>5</v>
      </c>
      <c r="I29" s="207">
        <f t="shared" si="5"/>
        <v>268.16</v>
      </c>
      <c r="J29" s="214">
        <f t="shared" si="6"/>
        <v>0.15796418473138552</v>
      </c>
      <c r="K29" s="218">
        <f t="shared" si="3"/>
        <v>2.98494325</v>
      </c>
      <c r="L29" s="208">
        <f t="shared" si="4"/>
        <v>16.349207508977827</v>
      </c>
      <c r="M29" s="203">
        <v>47.759092</v>
      </c>
    </row>
    <row r="30" spans="1:13" s="8" customFormat="1" ht="15">
      <c r="A30" s="193" t="s">
        <v>284</v>
      </c>
      <c r="B30" s="179">
        <v>250</v>
      </c>
      <c r="C30" s="284">
        <f>Volume!J30</f>
        <v>1025.75</v>
      </c>
      <c r="D30" s="318">
        <v>110.47</v>
      </c>
      <c r="E30" s="206">
        <f t="shared" si="0"/>
        <v>27617.5</v>
      </c>
      <c r="F30" s="211">
        <f t="shared" si="1"/>
        <v>10.769680721423349</v>
      </c>
      <c r="G30" s="277">
        <f t="shared" si="2"/>
        <v>40439.375</v>
      </c>
      <c r="H30" s="275">
        <v>5</v>
      </c>
      <c r="I30" s="207">
        <f t="shared" si="5"/>
        <v>161.7575</v>
      </c>
      <c r="J30" s="214">
        <f t="shared" si="6"/>
        <v>0.1576968072142335</v>
      </c>
      <c r="K30" s="218">
        <f t="shared" si="3"/>
        <v>3.0054939375</v>
      </c>
      <c r="L30" s="208">
        <f t="shared" si="4"/>
        <v>16.461768260137717</v>
      </c>
      <c r="M30" s="219">
        <v>48.087903</v>
      </c>
    </row>
    <row r="31" spans="1:13" s="8" customFormat="1" ht="15">
      <c r="A31" s="193" t="s">
        <v>137</v>
      </c>
      <c r="B31" s="179">
        <v>1000</v>
      </c>
      <c r="C31" s="284">
        <f>Volume!J31</f>
        <v>321.55</v>
      </c>
      <c r="D31" s="318">
        <v>35.45</v>
      </c>
      <c r="E31" s="206">
        <f t="shared" si="0"/>
        <v>35450</v>
      </c>
      <c r="F31" s="211">
        <f t="shared" si="1"/>
        <v>11.02472399315814</v>
      </c>
      <c r="G31" s="277">
        <f t="shared" si="2"/>
        <v>51527.5</v>
      </c>
      <c r="H31" s="275">
        <v>5</v>
      </c>
      <c r="I31" s="207">
        <f t="shared" si="5"/>
        <v>51.5275</v>
      </c>
      <c r="J31" s="214">
        <f t="shared" si="6"/>
        <v>0.1602472399315814</v>
      </c>
      <c r="K31" s="218">
        <f t="shared" si="3"/>
        <v>2.5117254375</v>
      </c>
      <c r="L31" s="208">
        <f t="shared" si="4"/>
        <v>13.757286803782822</v>
      </c>
      <c r="M31" s="219">
        <v>40.187607</v>
      </c>
    </row>
    <row r="32" spans="1:13" s="8" customFormat="1" ht="15">
      <c r="A32" s="193" t="s">
        <v>232</v>
      </c>
      <c r="B32" s="179">
        <v>500</v>
      </c>
      <c r="C32" s="284">
        <f>Volume!J32</f>
        <v>837</v>
      </c>
      <c r="D32" s="318">
        <v>91.24</v>
      </c>
      <c r="E32" s="206">
        <f t="shared" si="0"/>
        <v>45620</v>
      </c>
      <c r="F32" s="211">
        <f t="shared" si="1"/>
        <v>10.900836320191159</v>
      </c>
      <c r="G32" s="277">
        <f t="shared" si="2"/>
        <v>66545</v>
      </c>
      <c r="H32" s="275">
        <v>5</v>
      </c>
      <c r="I32" s="207">
        <f t="shared" si="5"/>
        <v>133.09</v>
      </c>
      <c r="J32" s="214">
        <f t="shared" si="6"/>
        <v>0.15900836320191158</v>
      </c>
      <c r="K32" s="218">
        <f t="shared" si="3"/>
        <v>1.9979265625</v>
      </c>
      <c r="L32" s="208">
        <f t="shared" si="4"/>
        <v>10.943094465200051</v>
      </c>
      <c r="M32" s="219">
        <v>31.966825</v>
      </c>
    </row>
    <row r="33" spans="1:13" s="8" customFormat="1" ht="15">
      <c r="A33" s="193" t="s">
        <v>1</v>
      </c>
      <c r="B33" s="179">
        <v>150</v>
      </c>
      <c r="C33" s="284">
        <f>Volume!J33</f>
        <v>2709.8</v>
      </c>
      <c r="D33" s="318">
        <v>291.03</v>
      </c>
      <c r="E33" s="206">
        <f t="shared" si="0"/>
        <v>43654.49999999999</v>
      </c>
      <c r="F33" s="211">
        <f t="shared" si="1"/>
        <v>10.739907004206952</v>
      </c>
      <c r="G33" s="277">
        <f t="shared" si="2"/>
        <v>63977.99999999999</v>
      </c>
      <c r="H33" s="275">
        <v>5</v>
      </c>
      <c r="I33" s="207">
        <f t="shared" si="5"/>
        <v>426.5199999999999</v>
      </c>
      <c r="J33" s="214">
        <f t="shared" si="6"/>
        <v>0.1573990700420695</v>
      </c>
      <c r="K33" s="218">
        <f t="shared" si="3"/>
        <v>1.931505625</v>
      </c>
      <c r="L33" s="208">
        <f t="shared" si="4"/>
        <v>10.579292007606144</v>
      </c>
      <c r="M33" s="219">
        <v>30.90409</v>
      </c>
    </row>
    <row r="34" spans="1:13" s="8" customFormat="1" ht="15">
      <c r="A34" s="193" t="s">
        <v>158</v>
      </c>
      <c r="B34" s="179">
        <v>1900</v>
      </c>
      <c r="C34" s="284">
        <f>Volume!J34</f>
        <v>117.3</v>
      </c>
      <c r="D34" s="318">
        <v>12.79</v>
      </c>
      <c r="E34" s="206">
        <f t="shared" si="0"/>
        <v>24301</v>
      </c>
      <c r="F34" s="211">
        <f t="shared" si="1"/>
        <v>10.903665814151747</v>
      </c>
      <c r="G34" s="277">
        <f t="shared" si="2"/>
        <v>35555.935</v>
      </c>
      <c r="H34" s="275">
        <v>5.05</v>
      </c>
      <c r="I34" s="207">
        <f t="shared" si="5"/>
        <v>18.713649999999998</v>
      </c>
      <c r="J34" s="214">
        <f t="shared" si="6"/>
        <v>0.15953665814151746</v>
      </c>
      <c r="K34" s="218">
        <f t="shared" si="3"/>
        <v>2.1079460625</v>
      </c>
      <c r="L34" s="208">
        <f t="shared" si="4"/>
        <v>11.545696084354446</v>
      </c>
      <c r="M34" s="219">
        <v>33.727137</v>
      </c>
    </row>
    <row r="35" spans="1:13" s="8" customFormat="1" ht="15">
      <c r="A35" s="193" t="s">
        <v>414</v>
      </c>
      <c r="B35" s="179">
        <v>4950</v>
      </c>
      <c r="C35" s="284">
        <f>Volume!J35</f>
        <v>41.6</v>
      </c>
      <c r="D35" s="318">
        <v>7.64</v>
      </c>
      <c r="E35" s="206">
        <f t="shared" si="0"/>
        <v>37818</v>
      </c>
      <c r="F35" s="211">
        <f t="shared" si="1"/>
        <v>18.365384615384613</v>
      </c>
      <c r="G35" s="277">
        <f t="shared" si="2"/>
        <v>48505.248</v>
      </c>
      <c r="H35" s="275">
        <v>5.19</v>
      </c>
      <c r="I35" s="207">
        <f t="shared" si="5"/>
        <v>9.79904</v>
      </c>
      <c r="J35" s="214">
        <f t="shared" si="6"/>
        <v>0.23555384615384614</v>
      </c>
      <c r="K35" s="218">
        <f t="shared" si="3"/>
        <v>4.465625</v>
      </c>
      <c r="L35" s="208">
        <f t="shared" si="4"/>
        <v>24.459235458590076</v>
      </c>
      <c r="M35" s="219">
        <v>71.45</v>
      </c>
    </row>
    <row r="36" spans="1:13" s="8" customFormat="1" ht="15">
      <c r="A36" s="193" t="s">
        <v>415</v>
      </c>
      <c r="B36" s="179">
        <v>850</v>
      </c>
      <c r="C36" s="284">
        <f>Volume!J36</f>
        <v>238.05</v>
      </c>
      <c r="D36" s="318">
        <v>33.3</v>
      </c>
      <c r="E36" s="206">
        <f t="shared" si="0"/>
        <v>28304.999999999996</v>
      </c>
      <c r="F36" s="211">
        <f t="shared" si="1"/>
        <v>13.988657844990545</v>
      </c>
      <c r="G36" s="277">
        <f t="shared" si="2"/>
        <v>38422.125</v>
      </c>
      <c r="H36" s="275">
        <v>5</v>
      </c>
      <c r="I36" s="207">
        <f t="shared" si="5"/>
        <v>45.2025</v>
      </c>
      <c r="J36" s="214">
        <f t="shared" si="6"/>
        <v>0.18988657844990547</v>
      </c>
      <c r="K36" s="218">
        <f t="shared" si="3"/>
        <v>3.028125</v>
      </c>
      <c r="L36" s="208">
        <f t="shared" si="4"/>
        <v>16.585723694453314</v>
      </c>
      <c r="M36" s="219">
        <v>48.45</v>
      </c>
    </row>
    <row r="37" spans="1:13" s="8" customFormat="1" ht="15">
      <c r="A37" s="193" t="s">
        <v>285</v>
      </c>
      <c r="B37" s="179">
        <v>300</v>
      </c>
      <c r="C37" s="284">
        <f>Volume!J37</f>
        <v>564.65</v>
      </c>
      <c r="D37" s="318">
        <v>70.95</v>
      </c>
      <c r="E37" s="206">
        <f t="shared" si="0"/>
        <v>21285</v>
      </c>
      <c r="F37" s="211">
        <f t="shared" si="1"/>
        <v>12.565305941733818</v>
      </c>
      <c r="G37" s="277">
        <f t="shared" si="2"/>
        <v>29754.75</v>
      </c>
      <c r="H37" s="275">
        <v>5</v>
      </c>
      <c r="I37" s="207">
        <f t="shared" si="5"/>
        <v>99.1825</v>
      </c>
      <c r="J37" s="214">
        <f t="shared" si="6"/>
        <v>0.1756530594173382</v>
      </c>
      <c r="K37" s="218">
        <f t="shared" si="3"/>
        <v>3.85269975</v>
      </c>
      <c r="L37" s="208">
        <f t="shared" si="4"/>
        <v>21.102105603695144</v>
      </c>
      <c r="M37" s="219">
        <v>61.643196</v>
      </c>
    </row>
    <row r="38" spans="1:13" s="8" customFormat="1" ht="15">
      <c r="A38" s="193" t="s">
        <v>159</v>
      </c>
      <c r="B38" s="179">
        <v>4500</v>
      </c>
      <c r="C38" s="284">
        <f>Volume!J38</f>
        <v>51.45</v>
      </c>
      <c r="D38" s="318">
        <v>6.04</v>
      </c>
      <c r="E38" s="206">
        <f t="shared" si="0"/>
        <v>27180</v>
      </c>
      <c r="F38" s="211">
        <f t="shared" si="1"/>
        <v>11.73955296404276</v>
      </c>
      <c r="G38" s="277">
        <f t="shared" si="2"/>
        <v>38756.25</v>
      </c>
      <c r="H38" s="275">
        <v>5</v>
      </c>
      <c r="I38" s="207">
        <f t="shared" si="5"/>
        <v>8.6125</v>
      </c>
      <c r="J38" s="214">
        <f t="shared" si="6"/>
        <v>0.16739552964042761</v>
      </c>
      <c r="K38" s="218">
        <f t="shared" si="3"/>
        <v>2.803160125</v>
      </c>
      <c r="L38" s="208">
        <f t="shared" si="4"/>
        <v>15.35354032761501</v>
      </c>
      <c r="M38" s="219">
        <v>44.850562</v>
      </c>
    </row>
    <row r="39" spans="1:13" s="8" customFormat="1" ht="15">
      <c r="A39" s="193" t="s">
        <v>2</v>
      </c>
      <c r="B39" s="179">
        <v>1100</v>
      </c>
      <c r="C39" s="284">
        <f>Volume!J39</f>
        <v>371.05</v>
      </c>
      <c r="D39" s="318">
        <v>47</v>
      </c>
      <c r="E39" s="206">
        <f t="shared" si="0"/>
        <v>51700</v>
      </c>
      <c r="F39" s="211">
        <f t="shared" si="1"/>
        <v>12.666756501819162</v>
      </c>
      <c r="G39" s="277">
        <f t="shared" si="2"/>
        <v>72107.75</v>
      </c>
      <c r="H39" s="275">
        <v>5</v>
      </c>
      <c r="I39" s="207">
        <f t="shared" si="5"/>
        <v>65.5525</v>
      </c>
      <c r="J39" s="214">
        <f t="shared" si="6"/>
        <v>0.17666756501819159</v>
      </c>
      <c r="K39" s="218">
        <f t="shared" si="3"/>
        <v>2.023759375</v>
      </c>
      <c r="L39" s="208">
        <f t="shared" si="4"/>
        <v>11.084586606500565</v>
      </c>
      <c r="M39" s="219">
        <v>32.38015</v>
      </c>
    </row>
    <row r="40" spans="1:13" s="8" customFormat="1" ht="15">
      <c r="A40" s="193" t="s">
        <v>416</v>
      </c>
      <c r="B40" s="179">
        <v>1150</v>
      </c>
      <c r="C40" s="284">
        <f>Volume!J40</f>
        <v>245.65</v>
      </c>
      <c r="D40" s="318">
        <v>62.84</v>
      </c>
      <c r="E40" s="206">
        <f t="shared" si="0"/>
        <v>72266</v>
      </c>
      <c r="F40" s="211">
        <f t="shared" si="1"/>
        <v>25.58111133726847</v>
      </c>
      <c r="G40" s="277">
        <f t="shared" si="2"/>
        <v>88283.60825</v>
      </c>
      <c r="H40" s="275">
        <v>5.67</v>
      </c>
      <c r="I40" s="207">
        <f t="shared" si="5"/>
        <v>76.768355</v>
      </c>
      <c r="J40" s="214">
        <f t="shared" si="6"/>
        <v>0.3125111133726847</v>
      </c>
      <c r="K40" s="218">
        <f t="shared" si="3"/>
        <v>3.5625</v>
      </c>
      <c r="L40" s="208">
        <f t="shared" si="4"/>
        <v>19.51261611112154</v>
      </c>
      <c r="M40" s="219">
        <v>57</v>
      </c>
    </row>
    <row r="41" spans="1:13" s="8" customFormat="1" ht="15">
      <c r="A41" s="193" t="s">
        <v>391</v>
      </c>
      <c r="B41" s="179">
        <v>2500</v>
      </c>
      <c r="C41" s="284">
        <f>Volume!J41</f>
        <v>149.65</v>
      </c>
      <c r="D41" s="318">
        <v>16.71</v>
      </c>
      <c r="E41" s="206">
        <f t="shared" si="0"/>
        <v>41775</v>
      </c>
      <c r="F41" s="211">
        <f t="shared" si="1"/>
        <v>11.166054126294688</v>
      </c>
      <c r="G41" s="277">
        <f t="shared" si="2"/>
        <v>60481.25</v>
      </c>
      <c r="H41" s="275">
        <v>5</v>
      </c>
      <c r="I41" s="207">
        <f t="shared" si="5"/>
        <v>24.1925</v>
      </c>
      <c r="J41" s="214">
        <f t="shared" si="6"/>
        <v>0.16166054126294685</v>
      </c>
      <c r="K41" s="218">
        <f t="shared" si="3"/>
        <v>1.8096494375</v>
      </c>
      <c r="L41" s="208">
        <f t="shared" si="4"/>
        <v>9.911858180952853</v>
      </c>
      <c r="M41" s="219">
        <v>28.954391</v>
      </c>
    </row>
    <row r="42" spans="1:13" s="8" customFormat="1" ht="15">
      <c r="A42" s="193" t="s">
        <v>78</v>
      </c>
      <c r="B42" s="179">
        <v>1600</v>
      </c>
      <c r="C42" s="284">
        <f>Volume!J42</f>
        <v>259.55</v>
      </c>
      <c r="D42" s="318">
        <v>39.92</v>
      </c>
      <c r="E42" s="206">
        <f t="shared" si="0"/>
        <v>63872</v>
      </c>
      <c r="F42" s="211">
        <f t="shared" si="1"/>
        <v>15.380466191485262</v>
      </c>
      <c r="G42" s="277">
        <f t="shared" si="2"/>
        <v>84636</v>
      </c>
      <c r="H42" s="275">
        <v>5</v>
      </c>
      <c r="I42" s="207">
        <f t="shared" si="5"/>
        <v>52.8975</v>
      </c>
      <c r="J42" s="214">
        <f t="shared" si="6"/>
        <v>0.20380466191485264</v>
      </c>
      <c r="K42" s="218">
        <f t="shared" si="3"/>
        <v>3.51753775</v>
      </c>
      <c r="L42" s="208">
        <f t="shared" si="4"/>
        <v>19.266347725509675</v>
      </c>
      <c r="M42" s="219">
        <v>56.280604</v>
      </c>
    </row>
    <row r="43" spans="1:13" s="8" customFormat="1" ht="15">
      <c r="A43" s="193" t="s">
        <v>138</v>
      </c>
      <c r="B43" s="179">
        <v>425</v>
      </c>
      <c r="C43" s="284">
        <f>Volume!J43</f>
        <v>624.25</v>
      </c>
      <c r="D43" s="318">
        <v>99.52</v>
      </c>
      <c r="E43" s="206">
        <f t="shared" si="0"/>
        <v>42296</v>
      </c>
      <c r="F43" s="211">
        <f t="shared" si="1"/>
        <v>15.942330796956346</v>
      </c>
      <c r="G43" s="277">
        <f t="shared" si="2"/>
        <v>55561.3125</v>
      </c>
      <c r="H43" s="275">
        <v>5</v>
      </c>
      <c r="I43" s="207">
        <f t="shared" si="5"/>
        <v>130.7325</v>
      </c>
      <c r="J43" s="214">
        <f t="shared" si="6"/>
        <v>0.20942330796956346</v>
      </c>
      <c r="K43" s="218">
        <f t="shared" si="3"/>
        <v>3.678509</v>
      </c>
      <c r="L43" s="208">
        <f t="shared" si="4"/>
        <v>20.14802357285771</v>
      </c>
      <c r="M43" s="219">
        <v>58.856144</v>
      </c>
    </row>
    <row r="44" spans="1:13" s="8" customFormat="1" ht="15">
      <c r="A44" s="193" t="s">
        <v>160</v>
      </c>
      <c r="B44" s="179">
        <v>550</v>
      </c>
      <c r="C44" s="284">
        <f>Volume!J44</f>
        <v>366</v>
      </c>
      <c r="D44" s="318">
        <v>41.78</v>
      </c>
      <c r="E44" s="206">
        <f t="shared" si="0"/>
        <v>22979</v>
      </c>
      <c r="F44" s="211">
        <f t="shared" si="1"/>
        <v>11.415300546448087</v>
      </c>
      <c r="G44" s="277">
        <f t="shared" si="2"/>
        <v>33044</v>
      </c>
      <c r="H44" s="275">
        <v>5</v>
      </c>
      <c r="I44" s="207">
        <f t="shared" si="5"/>
        <v>60.08</v>
      </c>
      <c r="J44" s="214">
        <f t="shared" si="6"/>
        <v>0.16415300546448086</v>
      </c>
      <c r="K44" s="218">
        <f t="shared" si="3"/>
        <v>2.7257803125</v>
      </c>
      <c r="L44" s="208">
        <f t="shared" si="4"/>
        <v>14.92971363959731</v>
      </c>
      <c r="M44" s="219">
        <v>43.612485</v>
      </c>
    </row>
    <row r="45" spans="1:13" s="8" customFormat="1" ht="15">
      <c r="A45" s="193" t="s">
        <v>161</v>
      </c>
      <c r="B45" s="179">
        <v>6900</v>
      </c>
      <c r="C45" s="284">
        <f>Volume!J45</f>
        <v>33.7</v>
      </c>
      <c r="D45" s="318">
        <v>3.73</v>
      </c>
      <c r="E45" s="206">
        <f t="shared" si="0"/>
        <v>25737</v>
      </c>
      <c r="F45" s="211">
        <f t="shared" si="1"/>
        <v>11.068249258160238</v>
      </c>
      <c r="G45" s="277">
        <f t="shared" si="2"/>
        <v>37363.5</v>
      </c>
      <c r="H45" s="275">
        <v>5</v>
      </c>
      <c r="I45" s="207">
        <f t="shared" si="5"/>
        <v>5.415</v>
      </c>
      <c r="J45" s="214">
        <f t="shared" si="6"/>
        <v>0.16068249258160236</v>
      </c>
      <c r="K45" s="218">
        <f t="shared" si="3"/>
        <v>2.302460875</v>
      </c>
      <c r="L45" s="208">
        <f t="shared" si="4"/>
        <v>12.611097590105826</v>
      </c>
      <c r="M45" s="219">
        <v>36.839374</v>
      </c>
    </row>
    <row r="46" spans="1:13" s="8" customFormat="1" ht="15">
      <c r="A46" s="193" t="s">
        <v>392</v>
      </c>
      <c r="B46" s="179">
        <v>1800</v>
      </c>
      <c r="C46" s="284">
        <f>Volume!J46</f>
        <v>254.8</v>
      </c>
      <c r="D46" s="318">
        <v>53.34</v>
      </c>
      <c r="E46" s="206">
        <f t="shared" si="0"/>
        <v>96012</v>
      </c>
      <c r="F46" s="211">
        <f t="shared" si="1"/>
        <v>20.934065934065934</v>
      </c>
      <c r="G46" s="277">
        <f t="shared" si="2"/>
        <v>118944</v>
      </c>
      <c r="H46" s="275">
        <v>5</v>
      </c>
      <c r="I46" s="207">
        <f t="shared" si="5"/>
        <v>66.08</v>
      </c>
      <c r="J46" s="214">
        <f t="shared" si="6"/>
        <v>0.2593406593406593</v>
      </c>
      <c r="K46" s="218">
        <f t="shared" si="3"/>
        <v>2.734375</v>
      </c>
      <c r="L46" s="208">
        <f t="shared" si="4"/>
        <v>14.976788681781887</v>
      </c>
      <c r="M46" s="219">
        <v>43.75</v>
      </c>
    </row>
    <row r="47" spans="1:13" s="8" customFormat="1" ht="15">
      <c r="A47" s="193" t="s">
        <v>3</v>
      </c>
      <c r="B47" s="179">
        <v>1250</v>
      </c>
      <c r="C47" s="284">
        <f>Volume!J47</f>
        <v>206.8</v>
      </c>
      <c r="D47" s="318">
        <v>29.47</v>
      </c>
      <c r="E47" s="206">
        <f t="shared" si="0"/>
        <v>36837.5</v>
      </c>
      <c r="F47" s="211">
        <f t="shared" si="1"/>
        <v>14.250483558994196</v>
      </c>
      <c r="G47" s="277">
        <f t="shared" si="2"/>
        <v>49762.5</v>
      </c>
      <c r="H47" s="275">
        <v>5</v>
      </c>
      <c r="I47" s="207">
        <f t="shared" si="5"/>
        <v>39.81</v>
      </c>
      <c r="J47" s="214">
        <f t="shared" si="6"/>
        <v>0.19250483558994197</v>
      </c>
      <c r="K47" s="218">
        <f t="shared" si="3"/>
        <v>1.9413674375</v>
      </c>
      <c r="L47" s="208">
        <f t="shared" si="4"/>
        <v>10.633307379247508</v>
      </c>
      <c r="M47" s="219">
        <v>31.061879</v>
      </c>
    </row>
    <row r="48" spans="1:13" s="8" customFormat="1" ht="15">
      <c r="A48" s="193" t="s">
        <v>218</v>
      </c>
      <c r="B48" s="179">
        <v>1050</v>
      </c>
      <c r="C48" s="284">
        <f>Volume!J48</f>
        <v>378.15</v>
      </c>
      <c r="D48" s="318">
        <v>48.69</v>
      </c>
      <c r="E48" s="206">
        <f t="shared" si="0"/>
        <v>51124.5</v>
      </c>
      <c r="F48" s="211">
        <f t="shared" si="1"/>
        <v>12.8758429194764</v>
      </c>
      <c r="G48" s="277">
        <f t="shared" si="2"/>
        <v>70977.375</v>
      </c>
      <c r="H48" s="275">
        <v>5</v>
      </c>
      <c r="I48" s="207">
        <f t="shared" si="5"/>
        <v>67.5975</v>
      </c>
      <c r="J48" s="214">
        <f t="shared" si="6"/>
        <v>0.17875842919476398</v>
      </c>
      <c r="K48" s="218">
        <f t="shared" si="3"/>
        <v>2.2033485625</v>
      </c>
      <c r="L48" s="208">
        <f t="shared" si="4"/>
        <v>12.068237097278313</v>
      </c>
      <c r="M48" s="219">
        <v>35.253577</v>
      </c>
    </row>
    <row r="49" spans="1:13" s="8" customFormat="1" ht="15">
      <c r="A49" s="193" t="s">
        <v>162</v>
      </c>
      <c r="B49" s="179">
        <v>1200</v>
      </c>
      <c r="C49" s="284">
        <f>Volume!J49</f>
        <v>336.65</v>
      </c>
      <c r="D49" s="318">
        <v>44.97</v>
      </c>
      <c r="E49" s="206">
        <f t="shared" si="0"/>
        <v>53964</v>
      </c>
      <c r="F49" s="211">
        <f t="shared" si="1"/>
        <v>13.358087034011584</v>
      </c>
      <c r="G49" s="277">
        <f t="shared" si="2"/>
        <v>74163</v>
      </c>
      <c r="H49" s="275">
        <v>5</v>
      </c>
      <c r="I49" s="207">
        <f t="shared" si="5"/>
        <v>61.8025</v>
      </c>
      <c r="J49" s="214">
        <f t="shared" si="6"/>
        <v>0.18358087034011586</v>
      </c>
      <c r="K49" s="218">
        <f t="shared" si="3"/>
        <v>3.3854694375</v>
      </c>
      <c r="L49" s="208">
        <f t="shared" si="4"/>
        <v>18.54297978663076</v>
      </c>
      <c r="M49" s="219">
        <v>54.167511</v>
      </c>
    </row>
    <row r="50" spans="1:13" s="8" customFormat="1" ht="15">
      <c r="A50" s="193" t="s">
        <v>286</v>
      </c>
      <c r="B50" s="179">
        <v>1000</v>
      </c>
      <c r="C50" s="284">
        <f>Volume!J50</f>
        <v>223.2</v>
      </c>
      <c r="D50" s="318">
        <v>26.27</v>
      </c>
      <c r="E50" s="206">
        <f t="shared" si="0"/>
        <v>26270</v>
      </c>
      <c r="F50" s="211">
        <f t="shared" si="1"/>
        <v>11.769713261648745</v>
      </c>
      <c r="G50" s="277">
        <f t="shared" si="2"/>
        <v>37430</v>
      </c>
      <c r="H50" s="275">
        <v>5</v>
      </c>
      <c r="I50" s="207">
        <f t="shared" si="5"/>
        <v>37.43</v>
      </c>
      <c r="J50" s="214">
        <f t="shared" si="6"/>
        <v>0.16769713261648747</v>
      </c>
      <c r="K50" s="218">
        <f t="shared" si="3"/>
        <v>3.8871326875</v>
      </c>
      <c r="L50" s="208">
        <f t="shared" si="4"/>
        <v>21.290702569594295</v>
      </c>
      <c r="M50" s="219">
        <v>62.194123</v>
      </c>
    </row>
    <row r="51" spans="1:13" s="8" customFormat="1" ht="15">
      <c r="A51" s="193" t="s">
        <v>183</v>
      </c>
      <c r="B51" s="179">
        <v>950</v>
      </c>
      <c r="C51" s="284">
        <f>Volume!J51</f>
        <v>295.35</v>
      </c>
      <c r="D51" s="318">
        <v>33.73</v>
      </c>
      <c r="E51" s="206">
        <f t="shared" si="0"/>
        <v>32043.499999999996</v>
      </c>
      <c r="F51" s="211">
        <f t="shared" si="1"/>
        <v>11.420348738784492</v>
      </c>
      <c r="G51" s="277">
        <f t="shared" si="2"/>
        <v>46072.625</v>
      </c>
      <c r="H51" s="275">
        <v>5</v>
      </c>
      <c r="I51" s="207">
        <f t="shared" si="5"/>
        <v>48.4975</v>
      </c>
      <c r="J51" s="214">
        <f t="shared" si="6"/>
        <v>0.16420348738784493</v>
      </c>
      <c r="K51" s="218">
        <f t="shared" si="3"/>
        <v>2.784402875</v>
      </c>
      <c r="L51" s="208">
        <f t="shared" si="4"/>
        <v>15.250802638197374</v>
      </c>
      <c r="M51" s="219">
        <v>44.550446</v>
      </c>
    </row>
    <row r="52" spans="1:13" s="8" customFormat="1" ht="15">
      <c r="A52" s="193" t="s">
        <v>219</v>
      </c>
      <c r="B52" s="179">
        <v>2700</v>
      </c>
      <c r="C52" s="284">
        <f>Volume!J52</f>
        <v>97.95</v>
      </c>
      <c r="D52" s="318">
        <v>10.47</v>
      </c>
      <c r="E52" s="206">
        <f t="shared" si="0"/>
        <v>28269</v>
      </c>
      <c r="F52" s="211">
        <f t="shared" si="1"/>
        <v>10.689127105666156</v>
      </c>
      <c r="G52" s="277">
        <f t="shared" si="2"/>
        <v>41492.25</v>
      </c>
      <c r="H52" s="275">
        <v>5</v>
      </c>
      <c r="I52" s="207">
        <f t="shared" si="5"/>
        <v>15.3675</v>
      </c>
      <c r="J52" s="214">
        <f t="shared" si="6"/>
        <v>0.15689127105666156</v>
      </c>
      <c r="K52" s="218">
        <f t="shared" si="3"/>
        <v>1.75628475</v>
      </c>
      <c r="L52" s="208">
        <f t="shared" si="4"/>
        <v>9.619567749773214</v>
      </c>
      <c r="M52" s="219">
        <v>28.100556</v>
      </c>
    </row>
    <row r="53" spans="1:13" s="8" customFormat="1" ht="15">
      <c r="A53" s="193" t="s">
        <v>417</v>
      </c>
      <c r="B53" s="179">
        <v>5250</v>
      </c>
      <c r="C53" s="284">
        <f>Volume!J53</f>
        <v>42.95</v>
      </c>
      <c r="D53" s="318">
        <v>9.14</v>
      </c>
      <c r="E53" s="206">
        <f t="shared" si="0"/>
        <v>47985</v>
      </c>
      <c r="F53" s="211">
        <f t="shared" si="1"/>
        <v>21.28055878928987</v>
      </c>
      <c r="G53" s="277">
        <f t="shared" si="2"/>
        <v>59259.375</v>
      </c>
      <c r="H53" s="275">
        <v>5</v>
      </c>
      <c r="I53" s="207">
        <f t="shared" si="5"/>
        <v>11.2875</v>
      </c>
      <c r="J53" s="214">
        <f t="shared" si="6"/>
        <v>0.2628055878928987</v>
      </c>
      <c r="K53" s="218">
        <f t="shared" si="3"/>
        <v>3.8525</v>
      </c>
      <c r="L53" s="208">
        <f t="shared" si="4"/>
        <v>21.101011527886524</v>
      </c>
      <c r="M53" s="219">
        <v>61.64</v>
      </c>
    </row>
    <row r="54" spans="1:13" s="8" customFormat="1" ht="15">
      <c r="A54" s="193" t="s">
        <v>163</v>
      </c>
      <c r="B54" s="179">
        <v>62</v>
      </c>
      <c r="C54" s="284">
        <f>Volume!J54</f>
        <v>4727.65</v>
      </c>
      <c r="D54" s="318">
        <v>436.53</v>
      </c>
      <c r="E54" s="206">
        <f t="shared" si="0"/>
        <v>27064.859999999997</v>
      </c>
      <c r="F54" s="211">
        <f t="shared" si="1"/>
        <v>9.233551553097206</v>
      </c>
      <c r="G54" s="277">
        <f t="shared" si="2"/>
        <v>41720.575</v>
      </c>
      <c r="H54" s="275">
        <v>5</v>
      </c>
      <c r="I54" s="207">
        <f t="shared" si="5"/>
        <v>672.9124999999999</v>
      </c>
      <c r="J54" s="214">
        <f t="shared" si="6"/>
        <v>0.14233551553097204</v>
      </c>
      <c r="K54" s="218">
        <f t="shared" si="3"/>
        <v>3.5696378125</v>
      </c>
      <c r="L54" s="208">
        <f t="shared" si="4"/>
        <v>19.551711520296465</v>
      </c>
      <c r="M54" s="219">
        <v>57.114205</v>
      </c>
    </row>
    <row r="55" spans="1:13" s="8" customFormat="1" ht="15">
      <c r="A55" s="193" t="s">
        <v>194</v>
      </c>
      <c r="B55" s="179">
        <v>400</v>
      </c>
      <c r="C55" s="284">
        <f>Volume!J55</f>
        <v>649.55</v>
      </c>
      <c r="D55" s="318">
        <v>70.39</v>
      </c>
      <c r="E55" s="206">
        <f t="shared" si="0"/>
        <v>28156</v>
      </c>
      <c r="F55" s="211">
        <f t="shared" si="1"/>
        <v>10.83673312293126</v>
      </c>
      <c r="G55" s="277">
        <f t="shared" si="2"/>
        <v>41640.657999999996</v>
      </c>
      <c r="H55" s="275">
        <v>5.19</v>
      </c>
      <c r="I55" s="207">
        <f t="shared" si="5"/>
        <v>104.10164499999999</v>
      </c>
      <c r="J55" s="214">
        <f t="shared" si="6"/>
        <v>0.1602673312293126</v>
      </c>
      <c r="K55" s="218">
        <f t="shared" si="3"/>
        <v>1.9054481875</v>
      </c>
      <c r="L55" s="208">
        <f t="shared" si="4"/>
        <v>10.436569544510833</v>
      </c>
      <c r="M55" s="219">
        <v>30.487171</v>
      </c>
    </row>
    <row r="56" spans="1:13" s="8" customFormat="1" ht="15">
      <c r="A56" s="193" t="s">
        <v>418</v>
      </c>
      <c r="B56" s="179">
        <v>150</v>
      </c>
      <c r="C56" s="284">
        <f>Volume!J56</f>
        <v>1913.9</v>
      </c>
      <c r="D56" s="318">
        <v>525.49</v>
      </c>
      <c r="E56" s="206">
        <f t="shared" si="0"/>
        <v>78823.5</v>
      </c>
      <c r="F56" s="211">
        <f t="shared" si="1"/>
        <v>27.45650242959402</v>
      </c>
      <c r="G56" s="277">
        <f t="shared" si="2"/>
        <v>93177.75</v>
      </c>
      <c r="H56" s="275">
        <v>5</v>
      </c>
      <c r="I56" s="207">
        <f t="shared" si="5"/>
        <v>621.185</v>
      </c>
      <c r="J56" s="214">
        <f t="shared" si="6"/>
        <v>0.3245650242959402</v>
      </c>
      <c r="K56" s="218">
        <f t="shared" si="3"/>
        <v>5.545</v>
      </c>
      <c r="L56" s="208">
        <f t="shared" si="4"/>
        <v>30.37121581366146</v>
      </c>
      <c r="M56" s="219">
        <v>88.72</v>
      </c>
    </row>
    <row r="57" spans="1:13" s="8" customFormat="1" ht="15">
      <c r="A57" s="193" t="s">
        <v>419</v>
      </c>
      <c r="B57" s="179">
        <v>200</v>
      </c>
      <c r="C57" s="284">
        <f>Volume!J57</f>
        <v>1078.35</v>
      </c>
      <c r="D57" s="318">
        <v>168.81</v>
      </c>
      <c r="E57" s="206">
        <f t="shared" si="0"/>
        <v>33762</v>
      </c>
      <c r="F57" s="211">
        <f t="shared" si="1"/>
        <v>15.654472110168314</v>
      </c>
      <c r="G57" s="277">
        <f t="shared" si="2"/>
        <v>45127.808999999994</v>
      </c>
      <c r="H57" s="275">
        <v>5.27</v>
      </c>
      <c r="I57" s="207">
        <f t="shared" si="5"/>
        <v>225.63904499999998</v>
      </c>
      <c r="J57" s="214">
        <f t="shared" si="6"/>
        <v>0.20924472110168313</v>
      </c>
      <c r="K57" s="218">
        <f t="shared" si="3"/>
        <v>3.95125</v>
      </c>
      <c r="L57" s="208">
        <f t="shared" si="4"/>
        <v>21.641887553422876</v>
      </c>
      <c r="M57" s="219">
        <v>63.22</v>
      </c>
    </row>
    <row r="58" spans="1:13" s="8" customFormat="1" ht="15">
      <c r="A58" s="193" t="s">
        <v>220</v>
      </c>
      <c r="B58" s="179">
        <v>2400</v>
      </c>
      <c r="C58" s="284">
        <f>Volume!J58</f>
        <v>126.15</v>
      </c>
      <c r="D58" s="318">
        <v>13.8</v>
      </c>
      <c r="E58" s="206">
        <f t="shared" si="0"/>
        <v>33120</v>
      </c>
      <c r="F58" s="211">
        <f t="shared" si="1"/>
        <v>10.939357907253271</v>
      </c>
      <c r="G58" s="277">
        <f t="shared" si="2"/>
        <v>48258</v>
      </c>
      <c r="H58" s="275">
        <v>5</v>
      </c>
      <c r="I58" s="207">
        <f t="shared" si="5"/>
        <v>20.1075</v>
      </c>
      <c r="J58" s="214">
        <f t="shared" si="6"/>
        <v>0.1593935790725327</v>
      </c>
      <c r="K58" s="218">
        <f t="shared" si="3"/>
        <v>3.3233994375</v>
      </c>
      <c r="L58" s="208">
        <f t="shared" si="4"/>
        <v>18.203008395187304</v>
      </c>
      <c r="M58" s="219">
        <v>53.174391</v>
      </c>
    </row>
    <row r="59" spans="1:13" s="8" customFormat="1" ht="15">
      <c r="A59" s="193" t="s">
        <v>164</v>
      </c>
      <c r="B59" s="179">
        <v>5650</v>
      </c>
      <c r="C59" s="284">
        <f>Volume!J59</f>
        <v>56.5</v>
      </c>
      <c r="D59" s="318">
        <v>5.94</v>
      </c>
      <c r="E59" s="206">
        <f t="shared" si="0"/>
        <v>33561</v>
      </c>
      <c r="F59" s="211">
        <f t="shared" si="1"/>
        <v>10.513274336283187</v>
      </c>
      <c r="G59" s="277">
        <f t="shared" si="2"/>
        <v>49522.25</v>
      </c>
      <c r="H59" s="275">
        <v>5</v>
      </c>
      <c r="I59" s="207">
        <f t="shared" si="5"/>
        <v>8.765</v>
      </c>
      <c r="J59" s="214">
        <f t="shared" si="6"/>
        <v>0.15513274336283187</v>
      </c>
      <c r="K59" s="218">
        <f t="shared" si="3"/>
        <v>3.87681475</v>
      </c>
      <c r="L59" s="208">
        <f t="shared" si="4"/>
        <v>21.234188898437512</v>
      </c>
      <c r="M59" s="219">
        <v>62.029036</v>
      </c>
    </row>
    <row r="60" spans="1:13" s="8" customFormat="1" ht="15">
      <c r="A60" s="193" t="s">
        <v>165</v>
      </c>
      <c r="B60" s="179">
        <v>1300</v>
      </c>
      <c r="C60" s="284">
        <f>Volume!J60</f>
        <v>268.4</v>
      </c>
      <c r="D60" s="318">
        <v>30.91</v>
      </c>
      <c r="E60" s="206">
        <f t="shared" si="0"/>
        <v>40183</v>
      </c>
      <c r="F60" s="211">
        <f t="shared" si="1"/>
        <v>11.516393442622952</v>
      </c>
      <c r="G60" s="277">
        <f t="shared" si="2"/>
        <v>57629</v>
      </c>
      <c r="H60" s="275">
        <v>5</v>
      </c>
      <c r="I60" s="207">
        <f t="shared" si="5"/>
        <v>44.33</v>
      </c>
      <c r="J60" s="214">
        <f t="shared" si="6"/>
        <v>0.1651639344262295</v>
      </c>
      <c r="K60" s="218">
        <f t="shared" si="3"/>
        <v>3.060328625</v>
      </c>
      <c r="L60" s="208">
        <f t="shared" si="4"/>
        <v>16.762110212912685</v>
      </c>
      <c r="M60" s="219">
        <v>48.965258</v>
      </c>
    </row>
    <row r="61" spans="1:13" s="8" customFormat="1" ht="15">
      <c r="A61" s="193" t="s">
        <v>420</v>
      </c>
      <c r="B61" s="179">
        <v>150</v>
      </c>
      <c r="C61" s="284">
        <f>Volume!J61</f>
        <v>2225.7</v>
      </c>
      <c r="D61" s="318">
        <v>273.51</v>
      </c>
      <c r="E61" s="206">
        <f t="shared" si="0"/>
        <v>41026.5</v>
      </c>
      <c r="F61" s="211">
        <f t="shared" si="1"/>
        <v>12.288718156085727</v>
      </c>
      <c r="G61" s="277">
        <f t="shared" si="2"/>
        <v>57719.25</v>
      </c>
      <c r="H61" s="275">
        <v>5</v>
      </c>
      <c r="I61" s="207">
        <f t="shared" si="5"/>
        <v>384.795</v>
      </c>
      <c r="J61" s="214">
        <f t="shared" si="6"/>
        <v>0.17288718156085728</v>
      </c>
      <c r="K61" s="218">
        <f t="shared" si="3"/>
        <v>3.04125</v>
      </c>
      <c r="L61" s="208">
        <f t="shared" si="4"/>
        <v>16.657612280125864</v>
      </c>
      <c r="M61" s="219">
        <v>48.66</v>
      </c>
    </row>
    <row r="62" spans="1:13" s="8" customFormat="1" ht="15">
      <c r="A62" s="193" t="s">
        <v>89</v>
      </c>
      <c r="B62" s="179">
        <v>750</v>
      </c>
      <c r="C62" s="284">
        <f>Volume!J62</f>
        <v>289.65</v>
      </c>
      <c r="D62" s="318">
        <v>31.92</v>
      </c>
      <c r="E62" s="206">
        <f t="shared" si="0"/>
        <v>23940</v>
      </c>
      <c r="F62" s="211">
        <f t="shared" si="1"/>
        <v>11.02019678922838</v>
      </c>
      <c r="G62" s="277">
        <f t="shared" si="2"/>
        <v>35106.0075</v>
      </c>
      <c r="H62" s="275">
        <v>5.14</v>
      </c>
      <c r="I62" s="207">
        <f t="shared" si="5"/>
        <v>46.80801</v>
      </c>
      <c r="J62" s="214">
        <f t="shared" si="6"/>
        <v>0.16160196789228382</v>
      </c>
      <c r="K62" s="218">
        <f t="shared" si="3"/>
        <v>2.8160874375</v>
      </c>
      <c r="L62" s="208">
        <f t="shared" si="4"/>
        <v>15.424346134256695</v>
      </c>
      <c r="M62" s="219">
        <v>45.057399</v>
      </c>
    </row>
    <row r="63" spans="1:13" s="8" customFormat="1" ht="15">
      <c r="A63" s="193" t="s">
        <v>287</v>
      </c>
      <c r="B63" s="179">
        <v>2000</v>
      </c>
      <c r="C63" s="284">
        <f>Volume!J63</f>
        <v>180.45</v>
      </c>
      <c r="D63" s="318">
        <v>19.64</v>
      </c>
      <c r="E63" s="206">
        <f t="shared" si="0"/>
        <v>39280</v>
      </c>
      <c r="F63" s="211">
        <f t="shared" si="1"/>
        <v>10.88390135771682</v>
      </c>
      <c r="G63" s="277">
        <f t="shared" si="2"/>
        <v>57325</v>
      </c>
      <c r="H63" s="275">
        <v>5</v>
      </c>
      <c r="I63" s="207">
        <f t="shared" si="5"/>
        <v>28.6625</v>
      </c>
      <c r="J63" s="214">
        <f t="shared" si="6"/>
        <v>0.1588390135771682</v>
      </c>
      <c r="K63" s="218">
        <f t="shared" si="3"/>
        <v>3.6678045625</v>
      </c>
      <c r="L63" s="208">
        <f t="shared" si="4"/>
        <v>20.08939295401617</v>
      </c>
      <c r="M63" s="219">
        <v>58.684873</v>
      </c>
    </row>
    <row r="64" spans="1:13" s="8" customFormat="1" ht="15">
      <c r="A64" s="193" t="s">
        <v>421</v>
      </c>
      <c r="B64" s="179">
        <v>350</v>
      </c>
      <c r="C64" s="284">
        <f>Volume!J64</f>
        <v>607.1</v>
      </c>
      <c r="D64" s="318">
        <v>93.11</v>
      </c>
      <c r="E64" s="206">
        <f t="shared" si="0"/>
        <v>32588.5</v>
      </c>
      <c r="F64" s="211">
        <f t="shared" si="1"/>
        <v>15.33684730686872</v>
      </c>
      <c r="G64" s="277">
        <f t="shared" si="2"/>
        <v>43743.9625</v>
      </c>
      <c r="H64" s="275">
        <v>5.25</v>
      </c>
      <c r="I64" s="207">
        <f t="shared" si="5"/>
        <v>124.98275000000001</v>
      </c>
      <c r="J64" s="214">
        <f t="shared" si="6"/>
        <v>0.20586847306868722</v>
      </c>
      <c r="K64" s="218">
        <f t="shared" si="3"/>
        <v>3.4875</v>
      </c>
      <c r="L64" s="208">
        <f t="shared" si="4"/>
        <v>19.101824192992666</v>
      </c>
      <c r="M64" s="219">
        <v>55.8</v>
      </c>
    </row>
    <row r="65" spans="1:13" s="8" customFormat="1" ht="15">
      <c r="A65" s="193" t="s">
        <v>271</v>
      </c>
      <c r="B65" s="179">
        <v>1200</v>
      </c>
      <c r="C65" s="284">
        <f>Volume!J65</f>
        <v>262.65</v>
      </c>
      <c r="D65" s="318">
        <v>27.49</v>
      </c>
      <c r="E65" s="206">
        <f t="shared" si="0"/>
        <v>32988</v>
      </c>
      <c r="F65" s="211">
        <f t="shared" si="1"/>
        <v>10.466400152293929</v>
      </c>
      <c r="G65" s="277">
        <f t="shared" si="2"/>
        <v>48747</v>
      </c>
      <c r="H65" s="275">
        <v>5</v>
      </c>
      <c r="I65" s="207">
        <f t="shared" si="5"/>
        <v>40.6225</v>
      </c>
      <c r="J65" s="214">
        <f t="shared" si="6"/>
        <v>0.1546640015229393</v>
      </c>
      <c r="K65" s="218">
        <f t="shared" si="3"/>
        <v>3.15631875</v>
      </c>
      <c r="L65" s="208">
        <f t="shared" si="4"/>
        <v>17.28786978051509</v>
      </c>
      <c r="M65" s="219">
        <v>50.5011</v>
      </c>
    </row>
    <row r="66" spans="1:13" s="8" customFormat="1" ht="15">
      <c r="A66" s="193" t="s">
        <v>221</v>
      </c>
      <c r="B66" s="179">
        <v>300</v>
      </c>
      <c r="C66" s="284">
        <f>Volume!J66</f>
        <v>1219.85</v>
      </c>
      <c r="D66" s="318">
        <v>132.12</v>
      </c>
      <c r="E66" s="206">
        <f t="shared" si="0"/>
        <v>39636</v>
      </c>
      <c r="F66" s="211">
        <f t="shared" si="1"/>
        <v>10.830839857359512</v>
      </c>
      <c r="G66" s="277">
        <f t="shared" si="2"/>
        <v>57933.75</v>
      </c>
      <c r="H66" s="275">
        <v>5</v>
      </c>
      <c r="I66" s="207">
        <f t="shared" si="5"/>
        <v>193.1125</v>
      </c>
      <c r="J66" s="214">
        <f t="shared" si="6"/>
        <v>0.15830839857359513</v>
      </c>
      <c r="K66" s="218">
        <f t="shared" si="3"/>
        <v>2.0622700625</v>
      </c>
      <c r="L66" s="208">
        <f t="shared" si="4"/>
        <v>11.295518328988388</v>
      </c>
      <c r="M66" s="219">
        <v>32.996321</v>
      </c>
    </row>
    <row r="67" spans="1:13" s="8" customFormat="1" ht="15">
      <c r="A67" s="193" t="s">
        <v>233</v>
      </c>
      <c r="B67" s="179">
        <v>1000</v>
      </c>
      <c r="C67" s="284">
        <f>Volume!J67</f>
        <v>491.55</v>
      </c>
      <c r="D67" s="318">
        <v>72.39</v>
      </c>
      <c r="E67" s="206">
        <f t="shared" si="0"/>
        <v>72390</v>
      </c>
      <c r="F67" s="211">
        <f t="shared" si="1"/>
        <v>14.726884345437899</v>
      </c>
      <c r="G67" s="277">
        <f t="shared" si="2"/>
        <v>96967.5</v>
      </c>
      <c r="H67" s="275">
        <v>5</v>
      </c>
      <c r="I67" s="207">
        <f t="shared" si="5"/>
        <v>96.9675</v>
      </c>
      <c r="J67" s="214">
        <f t="shared" si="6"/>
        <v>0.197268843454379</v>
      </c>
      <c r="K67" s="218">
        <f t="shared" si="3"/>
        <v>3.8332605</v>
      </c>
      <c r="L67" s="208">
        <f t="shared" si="4"/>
        <v>20.99563244643532</v>
      </c>
      <c r="M67" s="219">
        <v>61.332168</v>
      </c>
    </row>
    <row r="68" spans="1:13" s="8" customFormat="1" ht="15">
      <c r="A68" s="193" t="s">
        <v>166</v>
      </c>
      <c r="B68" s="179">
        <v>2950</v>
      </c>
      <c r="C68" s="284">
        <f>Volume!J68</f>
        <v>103.35</v>
      </c>
      <c r="D68" s="318">
        <v>11.28</v>
      </c>
      <c r="E68" s="206">
        <f t="shared" si="0"/>
        <v>33276</v>
      </c>
      <c r="F68" s="211">
        <f t="shared" si="1"/>
        <v>10.914368650217707</v>
      </c>
      <c r="G68" s="277">
        <f t="shared" si="2"/>
        <v>48520.125</v>
      </c>
      <c r="H68" s="275">
        <v>5</v>
      </c>
      <c r="I68" s="207">
        <f t="shared" si="5"/>
        <v>16.4475</v>
      </c>
      <c r="J68" s="214">
        <f t="shared" si="6"/>
        <v>0.15914368650217708</v>
      </c>
      <c r="K68" s="218">
        <f t="shared" si="3"/>
        <v>2.3028273125</v>
      </c>
      <c r="L68" s="208">
        <f t="shared" si="4"/>
        <v>12.613104650952483</v>
      </c>
      <c r="M68" s="219">
        <v>36.845237</v>
      </c>
    </row>
    <row r="69" spans="1:13" s="8" customFormat="1" ht="15">
      <c r="A69" s="193" t="s">
        <v>222</v>
      </c>
      <c r="B69" s="179">
        <v>88</v>
      </c>
      <c r="C69" s="284">
        <f>Volume!J69</f>
        <v>2468.75</v>
      </c>
      <c r="D69" s="318">
        <v>269.08</v>
      </c>
      <c r="E69" s="206">
        <f aca="true" t="shared" si="7" ref="E69:E132">D69*B69</f>
        <v>23679.039999999997</v>
      </c>
      <c r="F69" s="211">
        <f aca="true" t="shared" si="8" ref="F69:F132">D69/C69*100</f>
        <v>10.899443037974683</v>
      </c>
      <c r="G69" s="277">
        <f aca="true" t="shared" si="9" ref="G69:G132">(B69*C69)*H69%+E69</f>
        <v>34541.53999999999</v>
      </c>
      <c r="H69" s="275">
        <v>5</v>
      </c>
      <c r="I69" s="207">
        <f t="shared" si="5"/>
        <v>392.5174999999999</v>
      </c>
      <c r="J69" s="214">
        <f t="shared" si="6"/>
        <v>0.1589944303797468</v>
      </c>
      <c r="K69" s="218">
        <f aca="true" t="shared" si="10" ref="K69:K132">M69/16</f>
        <v>2.0373401875</v>
      </c>
      <c r="L69" s="208">
        <f aca="true" t="shared" si="11" ref="L69:L132">K69*SQRT(30)</f>
        <v>11.158971780055547</v>
      </c>
      <c r="M69" s="219">
        <v>32.597443</v>
      </c>
    </row>
    <row r="70" spans="1:13" s="8" customFormat="1" ht="15">
      <c r="A70" s="193" t="s">
        <v>288</v>
      </c>
      <c r="B70" s="179">
        <v>1500</v>
      </c>
      <c r="C70" s="284">
        <f>Volume!J70</f>
        <v>188.25</v>
      </c>
      <c r="D70" s="318">
        <v>27.55</v>
      </c>
      <c r="E70" s="206">
        <f t="shared" si="7"/>
        <v>41325</v>
      </c>
      <c r="F70" s="211">
        <f t="shared" si="8"/>
        <v>14.634794156706507</v>
      </c>
      <c r="G70" s="277">
        <f t="shared" si="9"/>
        <v>55443.75</v>
      </c>
      <c r="H70" s="275">
        <v>5</v>
      </c>
      <c r="I70" s="207">
        <f aca="true" t="shared" si="12" ref="I70:I133">G70/B70</f>
        <v>36.9625</v>
      </c>
      <c r="J70" s="214">
        <f aca="true" t="shared" si="13" ref="J70:J133">I70/C70</f>
        <v>0.19634794156706506</v>
      </c>
      <c r="K70" s="218">
        <f t="shared" si="10"/>
        <v>3.58289025</v>
      </c>
      <c r="L70" s="208">
        <f t="shared" si="11"/>
        <v>19.62429810990324</v>
      </c>
      <c r="M70" s="219">
        <v>57.326244</v>
      </c>
    </row>
    <row r="71" spans="1:13" s="8" customFormat="1" ht="15">
      <c r="A71" s="193" t="s">
        <v>289</v>
      </c>
      <c r="B71" s="179">
        <v>1400</v>
      </c>
      <c r="C71" s="284">
        <f>Volume!J71</f>
        <v>141.25</v>
      </c>
      <c r="D71" s="318">
        <v>19.91</v>
      </c>
      <c r="E71" s="206">
        <f t="shared" si="7"/>
        <v>27874</v>
      </c>
      <c r="F71" s="211">
        <f t="shared" si="8"/>
        <v>14.095575221238937</v>
      </c>
      <c r="G71" s="277">
        <f t="shared" si="9"/>
        <v>37761.5</v>
      </c>
      <c r="H71" s="275">
        <v>5</v>
      </c>
      <c r="I71" s="207">
        <f t="shared" si="12"/>
        <v>26.9725</v>
      </c>
      <c r="J71" s="214">
        <f t="shared" si="13"/>
        <v>0.1909557522123894</v>
      </c>
      <c r="K71" s="218">
        <f t="shared" si="10"/>
        <v>2.8057205</v>
      </c>
      <c r="L71" s="208">
        <f t="shared" si="11"/>
        <v>15.367564079046735</v>
      </c>
      <c r="M71" s="219">
        <v>44.891528</v>
      </c>
    </row>
    <row r="72" spans="1:13" s="8" customFormat="1" ht="15">
      <c r="A72" s="193" t="s">
        <v>195</v>
      </c>
      <c r="B72" s="179">
        <v>2062</v>
      </c>
      <c r="C72" s="284">
        <f>Volume!J72</f>
        <v>115</v>
      </c>
      <c r="D72" s="318">
        <v>12.39</v>
      </c>
      <c r="E72" s="206">
        <f t="shared" si="7"/>
        <v>25548.18</v>
      </c>
      <c r="F72" s="211">
        <f t="shared" si="8"/>
        <v>10.773913043478261</v>
      </c>
      <c r="G72" s="277">
        <f t="shared" si="9"/>
        <v>37404.68</v>
      </c>
      <c r="H72" s="275">
        <v>5</v>
      </c>
      <c r="I72" s="207">
        <f t="shared" si="12"/>
        <v>18.14</v>
      </c>
      <c r="J72" s="214">
        <f t="shared" si="13"/>
        <v>0.1577391304347826</v>
      </c>
      <c r="K72" s="218">
        <f t="shared" si="10"/>
        <v>2.3555141875</v>
      </c>
      <c r="L72" s="208">
        <f t="shared" si="11"/>
        <v>12.901682550172033</v>
      </c>
      <c r="M72" s="219">
        <v>37.688227</v>
      </c>
    </row>
    <row r="73" spans="1:13" s="8" customFormat="1" ht="15">
      <c r="A73" s="193" t="s">
        <v>290</v>
      </c>
      <c r="B73" s="179">
        <v>1400</v>
      </c>
      <c r="C73" s="284">
        <f>Volume!J73</f>
        <v>95.85</v>
      </c>
      <c r="D73" s="318">
        <v>12.98</v>
      </c>
      <c r="E73" s="206">
        <f t="shared" si="7"/>
        <v>18172</v>
      </c>
      <c r="F73" s="211">
        <f t="shared" si="8"/>
        <v>13.541992696922275</v>
      </c>
      <c r="G73" s="277">
        <f t="shared" si="9"/>
        <v>24881.5</v>
      </c>
      <c r="H73" s="275">
        <v>5</v>
      </c>
      <c r="I73" s="207">
        <f t="shared" si="12"/>
        <v>17.7725</v>
      </c>
      <c r="J73" s="214">
        <f t="shared" si="13"/>
        <v>0.18541992696922277</v>
      </c>
      <c r="K73" s="218">
        <f t="shared" si="10"/>
        <v>3.7203594375</v>
      </c>
      <c r="L73" s="208">
        <f t="shared" si="11"/>
        <v>20.37724785945981</v>
      </c>
      <c r="M73" s="219">
        <v>59.525751</v>
      </c>
    </row>
    <row r="74" spans="1:13" s="8" customFormat="1" ht="15">
      <c r="A74" s="193" t="s">
        <v>197</v>
      </c>
      <c r="B74" s="179">
        <v>650</v>
      </c>
      <c r="C74" s="284">
        <f>Volume!J74</f>
        <v>339.9</v>
      </c>
      <c r="D74" s="318">
        <v>39.46</v>
      </c>
      <c r="E74" s="206">
        <f t="shared" si="7"/>
        <v>25649</v>
      </c>
      <c r="F74" s="211">
        <f t="shared" si="8"/>
        <v>11.6092968520153</v>
      </c>
      <c r="G74" s="277">
        <f t="shared" si="9"/>
        <v>36695.75</v>
      </c>
      <c r="H74" s="275">
        <v>5</v>
      </c>
      <c r="I74" s="207">
        <f t="shared" si="12"/>
        <v>56.455</v>
      </c>
      <c r="J74" s="214">
        <f t="shared" si="13"/>
        <v>0.16609296852015298</v>
      </c>
      <c r="K74" s="218">
        <f t="shared" si="10"/>
        <v>2.3277544375</v>
      </c>
      <c r="L74" s="208">
        <f t="shared" si="11"/>
        <v>12.749636137514994</v>
      </c>
      <c r="M74" s="219">
        <v>37.244071</v>
      </c>
    </row>
    <row r="75" spans="1:13" s="8" customFormat="1" ht="15">
      <c r="A75" s="193" t="s">
        <v>4</v>
      </c>
      <c r="B75" s="179">
        <v>150</v>
      </c>
      <c r="C75" s="284">
        <f>Volume!J75</f>
        <v>1757.35</v>
      </c>
      <c r="D75" s="318">
        <v>203.77</v>
      </c>
      <c r="E75" s="206">
        <f t="shared" si="7"/>
        <v>30565.5</v>
      </c>
      <c r="F75" s="211">
        <f t="shared" si="8"/>
        <v>11.595299741087434</v>
      </c>
      <c r="G75" s="277">
        <f t="shared" si="9"/>
        <v>43745.625</v>
      </c>
      <c r="H75" s="275">
        <v>5</v>
      </c>
      <c r="I75" s="207">
        <f t="shared" si="12"/>
        <v>291.6375</v>
      </c>
      <c r="J75" s="214">
        <f t="shared" si="13"/>
        <v>0.16595299741087433</v>
      </c>
      <c r="K75" s="218">
        <f t="shared" si="10"/>
        <v>1.7617470625</v>
      </c>
      <c r="L75" s="208">
        <f t="shared" si="11"/>
        <v>9.649486067497138</v>
      </c>
      <c r="M75" s="219">
        <v>28.187953</v>
      </c>
    </row>
    <row r="76" spans="1:13" s="8" customFormat="1" ht="15">
      <c r="A76" s="193" t="s">
        <v>79</v>
      </c>
      <c r="B76" s="179">
        <v>200</v>
      </c>
      <c r="C76" s="284">
        <f>Volume!J76</f>
        <v>1091.15</v>
      </c>
      <c r="D76" s="318">
        <v>119.63</v>
      </c>
      <c r="E76" s="206">
        <f t="shared" si="7"/>
        <v>23926</v>
      </c>
      <c r="F76" s="211">
        <f t="shared" si="8"/>
        <v>10.963662191266094</v>
      </c>
      <c r="G76" s="277">
        <f t="shared" si="9"/>
        <v>34837.5</v>
      </c>
      <c r="H76" s="275">
        <v>5</v>
      </c>
      <c r="I76" s="207">
        <f t="shared" si="12"/>
        <v>174.1875</v>
      </c>
      <c r="J76" s="214">
        <f t="shared" si="13"/>
        <v>0.15963662191266095</v>
      </c>
      <c r="K76" s="218">
        <f t="shared" si="10"/>
        <v>2.22627875</v>
      </c>
      <c r="L76" s="208">
        <f t="shared" si="11"/>
        <v>12.193830906694044</v>
      </c>
      <c r="M76" s="219">
        <v>35.62046</v>
      </c>
    </row>
    <row r="77" spans="1:13" s="8" customFormat="1" ht="15">
      <c r="A77" s="193" t="s">
        <v>196</v>
      </c>
      <c r="B77" s="179">
        <v>400</v>
      </c>
      <c r="C77" s="284">
        <f>Volume!J77</f>
        <v>674.85</v>
      </c>
      <c r="D77" s="318">
        <v>74.12</v>
      </c>
      <c r="E77" s="206">
        <f t="shared" si="7"/>
        <v>29648</v>
      </c>
      <c r="F77" s="211">
        <f t="shared" si="8"/>
        <v>10.983181447729125</v>
      </c>
      <c r="G77" s="277">
        <f t="shared" si="9"/>
        <v>43145</v>
      </c>
      <c r="H77" s="275">
        <v>5</v>
      </c>
      <c r="I77" s="207">
        <f t="shared" si="12"/>
        <v>107.8625</v>
      </c>
      <c r="J77" s="214">
        <f t="shared" si="13"/>
        <v>0.15983181447729125</v>
      </c>
      <c r="K77" s="218">
        <f t="shared" si="10"/>
        <v>2.1254700625</v>
      </c>
      <c r="L77" s="208">
        <f t="shared" si="11"/>
        <v>11.641678985331652</v>
      </c>
      <c r="M77" s="219">
        <v>34.007521</v>
      </c>
    </row>
    <row r="78" spans="1:13" s="8" customFormat="1" ht="15">
      <c r="A78" s="193" t="s">
        <v>5</v>
      </c>
      <c r="B78" s="179">
        <v>1595</v>
      </c>
      <c r="C78" s="284">
        <f>Volume!J78</f>
        <v>143.7</v>
      </c>
      <c r="D78" s="318">
        <v>15.61</v>
      </c>
      <c r="E78" s="206">
        <f t="shared" si="7"/>
        <v>24897.95</v>
      </c>
      <c r="F78" s="211">
        <f t="shared" si="8"/>
        <v>10.862908837856647</v>
      </c>
      <c r="G78" s="277">
        <f t="shared" si="9"/>
        <v>36358.025</v>
      </c>
      <c r="H78" s="275">
        <v>5</v>
      </c>
      <c r="I78" s="207">
        <f t="shared" si="12"/>
        <v>22.795</v>
      </c>
      <c r="J78" s="214">
        <f t="shared" si="13"/>
        <v>0.15862908837856649</v>
      </c>
      <c r="K78" s="218">
        <f t="shared" si="10"/>
        <v>2.23026625</v>
      </c>
      <c r="L78" s="208">
        <f t="shared" si="11"/>
        <v>12.215671343674563</v>
      </c>
      <c r="M78" s="219">
        <v>35.68426</v>
      </c>
    </row>
    <row r="79" spans="1:13" s="8" customFormat="1" ht="15">
      <c r="A79" s="193" t="s">
        <v>198</v>
      </c>
      <c r="B79" s="179">
        <v>1000</v>
      </c>
      <c r="C79" s="284">
        <f>Volume!J79</f>
        <v>201.2</v>
      </c>
      <c r="D79" s="318">
        <v>21.35</v>
      </c>
      <c r="E79" s="206">
        <f t="shared" si="7"/>
        <v>21350</v>
      </c>
      <c r="F79" s="211">
        <f t="shared" si="8"/>
        <v>10.611332007952287</v>
      </c>
      <c r="G79" s="277">
        <f t="shared" si="9"/>
        <v>31410</v>
      </c>
      <c r="H79" s="275">
        <v>5</v>
      </c>
      <c r="I79" s="207">
        <f t="shared" si="12"/>
        <v>31.41</v>
      </c>
      <c r="J79" s="214">
        <f t="shared" si="13"/>
        <v>0.15611332007952286</v>
      </c>
      <c r="K79" s="218">
        <f t="shared" si="10"/>
        <v>1.8298765</v>
      </c>
      <c r="L79" s="208">
        <f t="shared" si="11"/>
        <v>10.02264636498602</v>
      </c>
      <c r="M79" s="219">
        <v>29.278024</v>
      </c>
    </row>
    <row r="80" spans="1:13" s="8" customFormat="1" ht="15">
      <c r="A80" s="193" t="s">
        <v>199</v>
      </c>
      <c r="B80" s="179">
        <v>1300</v>
      </c>
      <c r="C80" s="284">
        <f>Volume!J80</f>
        <v>287.45</v>
      </c>
      <c r="D80" s="318">
        <v>33.43</v>
      </c>
      <c r="E80" s="206">
        <f t="shared" si="7"/>
        <v>43459</v>
      </c>
      <c r="F80" s="211">
        <f t="shared" si="8"/>
        <v>11.629848669333798</v>
      </c>
      <c r="G80" s="277">
        <f t="shared" si="9"/>
        <v>62143.25</v>
      </c>
      <c r="H80" s="275">
        <v>5</v>
      </c>
      <c r="I80" s="207">
        <f t="shared" si="12"/>
        <v>47.8025</v>
      </c>
      <c r="J80" s="214">
        <f t="shared" si="13"/>
        <v>0.166298486693338</v>
      </c>
      <c r="K80" s="218">
        <f t="shared" si="10"/>
        <v>2.786359875</v>
      </c>
      <c r="L80" s="208">
        <f t="shared" si="11"/>
        <v>15.26152156864775</v>
      </c>
      <c r="M80" s="219">
        <v>44.581758</v>
      </c>
    </row>
    <row r="81" spans="1:13" s="8" customFormat="1" ht="15">
      <c r="A81" s="193" t="s">
        <v>401</v>
      </c>
      <c r="B81" s="179">
        <v>250</v>
      </c>
      <c r="C81" s="284">
        <f>Volume!J81</f>
        <v>555.3</v>
      </c>
      <c r="D81" s="318">
        <v>61.32</v>
      </c>
      <c r="E81" s="206">
        <f t="shared" si="7"/>
        <v>15330</v>
      </c>
      <c r="F81" s="211">
        <f t="shared" si="8"/>
        <v>11.04267963263101</v>
      </c>
      <c r="G81" s="277">
        <f t="shared" si="9"/>
        <v>22271.25</v>
      </c>
      <c r="H81" s="275">
        <v>5</v>
      </c>
      <c r="I81" s="207">
        <f t="shared" si="12"/>
        <v>89.085</v>
      </c>
      <c r="J81" s="214">
        <f t="shared" si="13"/>
        <v>0.1604267963263101</v>
      </c>
      <c r="K81" s="218">
        <f t="shared" si="10"/>
        <v>3.968125</v>
      </c>
      <c r="L81" s="208">
        <f t="shared" si="11"/>
        <v>21.734315735001875</v>
      </c>
      <c r="M81" s="219">
        <v>63.49</v>
      </c>
    </row>
    <row r="82" spans="1:13" s="8" customFormat="1" ht="15">
      <c r="A82" s="193" t="s">
        <v>422</v>
      </c>
      <c r="B82" s="179">
        <v>3750</v>
      </c>
      <c r="C82" s="284">
        <f>Volume!J82</f>
        <v>57.8</v>
      </c>
      <c r="D82" s="318">
        <v>7.85</v>
      </c>
      <c r="E82" s="206">
        <f t="shared" si="7"/>
        <v>29437.5</v>
      </c>
      <c r="F82" s="211">
        <f t="shared" si="8"/>
        <v>13.581314878892734</v>
      </c>
      <c r="G82" s="277">
        <f t="shared" si="9"/>
        <v>40275</v>
      </c>
      <c r="H82" s="275">
        <v>5</v>
      </c>
      <c r="I82" s="207">
        <f t="shared" si="12"/>
        <v>10.74</v>
      </c>
      <c r="J82" s="214">
        <f t="shared" si="13"/>
        <v>0.18581314878892735</v>
      </c>
      <c r="K82" s="218">
        <f t="shared" si="10"/>
        <v>3.151875</v>
      </c>
      <c r="L82" s="208">
        <f t="shared" si="11"/>
        <v>17.263530359365955</v>
      </c>
      <c r="M82" s="219">
        <v>50.43</v>
      </c>
    </row>
    <row r="83" spans="1:13" s="8" customFormat="1" ht="15">
      <c r="A83" s="193" t="s">
        <v>43</v>
      </c>
      <c r="B83" s="179">
        <v>150</v>
      </c>
      <c r="C83" s="284">
        <f>Volume!J83</f>
        <v>2201.8</v>
      </c>
      <c r="D83" s="318">
        <v>251.19</v>
      </c>
      <c r="E83" s="206">
        <f t="shared" si="7"/>
        <v>37678.5</v>
      </c>
      <c r="F83" s="211">
        <f t="shared" si="8"/>
        <v>11.40839313289127</v>
      </c>
      <c r="G83" s="277">
        <f t="shared" si="9"/>
        <v>54192</v>
      </c>
      <c r="H83" s="275">
        <v>5</v>
      </c>
      <c r="I83" s="207">
        <f t="shared" si="12"/>
        <v>361.28</v>
      </c>
      <c r="J83" s="214">
        <f t="shared" si="13"/>
        <v>0.1640839313289127</v>
      </c>
      <c r="K83" s="218">
        <f t="shared" si="10"/>
        <v>4.464366125</v>
      </c>
      <c r="L83" s="208">
        <f t="shared" si="11"/>
        <v>24.45234031624428</v>
      </c>
      <c r="M83" s="219">
        <v>71.429858</v>
      </c>
    </row>
    <row r="84" spans="1:13" s="8" customFormat="1" ht="15">
      <c r="A84" s="193" t="s">
        <v>200</v>
      </c>
      <c r="B84" s="179">
        <v>350</v>
      </c>
      <c r="C84" s="284">
        <f>Volume!J84</f>
        <v>911.3</v>
      </c>
      <c r="D84" s="318">
        <v>101.69</v>
      </c>
      <c r="E84" s="206">
        <f t="shared" si="7"/>
        <v>35591.5</v>
      </c>
      <c r="F84" s="211">
        <f t="shared" si="8"/>
        <v>11.158784154504554</v>
      </c>
      <c r="G84" s="277">
        <f t="shared" si="9"/>
        <v>51539.25</v>
      </c>
      <c r="H84" s="275">
        <v>5</v>
      </c>
      <c r="I84" s="207">
        <f t="shared" si="12"/>
        <v>147.255</v>
      </c>
      <c r="J84" s="214">
        <f t="shared" si="13"/>
        <v>0.16158784154504555</v>
      </c>
      <c r="K84" s="218">
        <f t="shared" si="10"/>
        <v>2.2001055625</v>
      </c>
      <c r="L84" s="208">
        <f t="shared" si="11"/>
        <v>12.050474454738422</v>
      </c>
      <c r="M84" s="219">
        <v>35.201689</v>
      </c>
    </row>
    <row r="85" spans="1:13" s="8" customFormat="1" ht="15">
      <c r="A85" s="193" t="s">
        <v>141</v>
      </c>
      <c r="B85" s="179">
        <v>2400</v>
      </c>
      <c r="C85" s="284">
        <f>Volume!J85</f>
        <v>96.85</v>
      </c>
      <c r="D85" s="318">
        <v>14.18</v>
      </c>
      <c r="E85" s="206">
        <f t="shared" si="7"/>
        <v>34032</v>
      </c>
      <c r="F85" s="211">
        <f t="shared" si="8"/>
        <v>14.64119772844605</v>
      </c>
      <c r="G85" s="277">
        <f t="shared" si="9"/>
        <v>45723.732</v>
      </c>
      <c r="H85" s="275">
        <v>5.03</v>
      </c>
      <c r="I85" s="207">
        <f t="shared" si="12"/>
        <v>19.051555</v>
      </c>
      <c r="J85" s="214">
        <f t="shared" si="13"/>
        <v>0.19671197728446052</v>
      </c>
      <c r="K85" s="218">
        <f t="shared" si="10"/>
        <v>2.9210525625</v>
      </c>
      <c r="L85" s="208">
        <f t="shared" si="11"/>
        <v>15.999263801395191</v>
      </c>
      <c r="M85" s="219">
        <v>46.736841</v>
      </c>
    </row>
    <row r="86" spans="1:13" s="8" customFormat="1" ht="15">
      <c r="A86" s="193" t="s">
        <v>398</v>
      </c>
      <c r="B86" s="179">
        <v>2700</v>
      </c>
      <c r="C86" s="284">
        <f>Volume!J86</f>
        <v>121</v>
      </c>
      <c r="D86" s="318">
        <v>12.79</v>
      </c>
      <c r="E86" s="206">
        <f t="shared" si="7"/>
        <v>34533</v>
      </c>
      <c r="F86" s="211">
        <f t="shared" si="8"/>
        <v>10.570247933884296</v>
      </c>
      <c r="G86" s="277">
        <f t="shared" si="9"/>
        <v>50868</v>
      </c>
      <c r="H86" s="275">
        <v>5</v>
      </c>
      <c r="I86" s="207">
        <f t="shared" si="12"/>
        <v>18.84</v>
      </c>
      <c r="J86" s="214">
        <f t="shared" si="13"/>
        <v>0.155702479338843</v>
      </c>
      <c r="K86" s="218">
        <f t="shared" si="10"/>
        <v>2.395625</v>
      </c>
      <c r="L86" s="208">
        <f t="shared" si="11"/>
        <v>13.121378518233135</v>
      </c>
      <c r="M86" s="219">
        <v>38.33</v>
      </c>
    </row>
    <row r="87" spans="1:13" s="8" customFormat="1" ht="15">
      <c r="A87" s="193" t="s">
        <v>184</v>
      </c>
      <c r="B87" s="179">
        <v>2950</v>
      </c>
      <c r="C87" s="284">
        <f>Volume!J87</f>
        <v>113.35</v>
      </c>
      <c r="D87" s="318">
        <v>17.09</v>
      </c>
      <c r="E87" s="206">
        <f t="shared" si="7"/>
        <v>50415.5</v>
      </c>
      <c r="F87" s="211">
        <f t="shared" si="8"/>
        <v>15.077194530216145</v>
      </c>
      <c r="G87" s="277">
        <f t="shared" si="9"/>
        <v>67134.625</v>
      </c>
      <c r="H87" s="275">
        <v>5</v>
      </c>
      <c r="I87" s="207">
        <f t="shared" si="12"/>
        <v>22.7575</v>
      </c>
      <c r="J87" s="214">
        <f t="shared" si="13"/>
        <v>0.20077194530216147</v>
      </c>
      <c r="K87" s="218">
        <f t="shared" si="10"/>
        <v>2.7331500625</v>
      </c>
      <c r="L87" s="208">
        <f t="shared" si="11"/>
        <v>14.970079422779046</v>
      </c>
      <c r="M87" s="219">
        <v>43.730401</v>
      </c>
    </row>
    <row r="88" spans="1:13" s="8" customFormat="1" ht="15">
      <c r="A88" s="193" t="s">
        <v>175</v>
      </c>
      <c r="B88" s="179">
        <v>7875</v>
      </c>
      <c r="C88" s="284">
        <f>Volume!J88</f>
        <v>47.15</v>
      </c>
      <c r="D88" s="318">
        <v>8.14</v>
      </c>
      <c r="E88" s="206">
        <f t="shared" si="7"/>
        <v>64102.50000000001</v>
      </c>
      <c r="F88" s="211">
        <f t="shared" si="8"/>
        <v>17.26405090137858</v>
      </c>
      <c r="G88" s="277">
        <f t="shared" si="9"/>
        <v>82667.8125</v>
      </c>
      <c r="H88" s="275">
        <v>5</v>
      </c>
      <c r="I88" s="207">
        <f t="shared" si="12"/>
        <v>10.4975</v>
      </c>
      <c r="J88" s="214">
        <f t="shared" si="13"/>
        <v>0.22264050901378582</v>
      </c>
      <c r="K88" s="218">
        <f t="shared" si="10"/>
        <v>5.377921625</v>
      </c>
      <c r="L88" s="208">
        <f t="shared" si="11"/>
        <v>29.456089865073388</v>
      </c>
      <c r="M88" s="219">
        <v>86.046746</v>
      </c>
    </row>
    <row r="89" spans="1:13" s="8" customFormat="1" ht="15">
      <c r="A89" s="193" t="s">
        <v>142</v>
      </c>
      <c r="B89" s="179">
        <v>1750</v>
      </c>
      <c r="C89" s="284">
        <f>Volume!J89</f>
        <v>143.55</v>
      </c>
      <c r="D89" s="318">
        <v>15.61</v>
      </c>
      <c r="E89" s="206">
        <f t="shared" si="7"/>
        <v>27317.5</v>
      </c>
      <c r="F89" s="211">
        <f t="shared" si="8"/>
        <v>10.87425983977708</v>
      </c>
      <c r="G89" s="277">
        <f t="shared" si="9"/>
        <v>39878.125</v>
      </c>
      <c r="H89" s="275">
        <v>5</v>
      </c>
      <c r="I89" s="207">
        <f t="shared" si="12"/>
        <v>22.7875</v>
      </c>
      <c r="J89" s="214">
        <f t="shared" si="13"/>
        <v>0.1587425983977708</v>
      </c>
      <c r="K89" s="218">
        <f t="shared" si="10"/>
        <v>2.415574125</v>
      </c>
      <c r="L89" s="208">
        <f t="shared" si="11"/>
        <v>13.230644375883038</v>
      </c>
      <c r="M89" s="219">
        <v>38.649186</v>
      </c>
    </row>
    <row r="90" spans="1:13" s="8" customFormat="1" ht="15">
      <c r="A90" s="193" t="s">
        <v>176</v>
      </c>
      <c r="B90" s="179">
        <v>1450</v>
      </c>
      <c r="C90" s="284">
        <f>Volume!J90</f>
        <v>190.4</v>
      </c>
      <c r="D90" s="318">
        <v>20.94</v>
      </c>
      <c r="E90" s="206">
        <f t="shared" si="7"/>
        <v>30363.000000000004</v>
      </c>
      <c r="F90" s="211">
        <f t="shared" si="8"/>
        <v>10.997899159663865</v>
      </c>
      <c r="G90" s="277">
        <f t="shared" si="9"/>
        <v>45188.496</v>
      </c>
      <c r="H90" s="275">
        <v>5.37</v>
      </c>
      <c r="I90" s="207">
        <f t="shared" si="12"/>
        <v>31.16448</v>
      </c>
      <c r="J90" s="214">
        <f t="shared" si="13"/>
        <v>0.16367899159663865</v>
      </c>
      <c r="K90" s="218">
        <f t="shared" si="10"/>
        <v>3.5445255625</v>
      </c>
      <c r="L90" s="208">
        <f t="shared" si="11"/>
        <v>19.414166062349377</v>
      </c>
      <c r="M90" s="219">
        <v>56.712409</v>
      </c>
    </row>
    <row r="91" spans="1:13" s="8" customFormat="1" ht="15">
      <c r="A91" s="193" t="s">
        <v>423</v>
      </c>
      <c r="B91" s="179">
        <v>500</v>
      </c>
      <c r="C91" s="284">
        <f>Volume!J91</f>
        <v>436.9</v>
      </c>
      <c r="D91" s="318">
        <v>67.35</v>
      </c>
      <c r="E91" s="206">
        <f t="shared" si="7"/>
        <v>33675</v>
      </c>
      <c r="F91" s="211">
        <f t="shared" si="8"/>
        <v>15.41542687113756</v>
      </c>
      <c r="G91" s="277">
        <f t="shared" si="9"/>
        <v>48092.7</v>
      </c>
      <c r="H91" s="275">
        <v>6.6</v>
      </c>
      <c r="I91" s="207">
        <f t="shared" si="12"/>
        <v>96.18539999999999</v>
      </c>
      <c r="J91" s="214">
        <f t="shared" si="13"/>
        <v>0.22015426871137558</v>
      </c>
      <c r="K91" s="218">
        <f t="shared" si="10"/>
        <v>3.6875</v>
      </c>
      <c r="L91" s="208">
        <f t="shared" si="11"/>
        <v>20.197269308003</v>
      </c>
      <c r="M91" s="219">
        <v>59</v>
      </c>
    </row>
    <row r="92" spans="1:13" s="8" customFormat="1" ht="15">
      <c r="A92" s="193" t="s">
        <v>397</v>
      </c>
      <c r="B92" s="179">
        <v>2200</v>
      </c>
      <c r="C92" s="284">
        <f>Volume!J92</f>
        <v>125.5</v>
      </c>
      <c r="D92" s="318">
        <v>22.01</v>
      </c>
      <c r="E92" s="206">
        <f t="shared" si="7"/>
        <v>48422</v>
      </c>
      <c r="F92" s="211">
        <f t="shared" si="8"/>
        <v>17.53784860557769</v>
      </c>
      <c r="G92" s="277">
        <f t="shared" si="9"/>
        <v>62227</v>
      </c>
      <c r="H92" s="275">
        <v>5</v>
      </c>
      <c r="I92" s="207">
        <f t="shared" si="12"/>
        <v>28.285</v>
      </c>
      <c r="J92" s="214">
        <f t="shared" si="13"/>
        <v>0.2253784860557769</v>
      </c>
      <c r="K92" s="218">
        <f t="shared" si="10"/>
        <v>3.386875</v>
      </c>
      <c r="L92" s="208">
        <f t="shared" si="11"/>
        <v>18.550678369503093</v>
      </c>
      <c r="M92" s="219">
        <v>54.19</v>
      </c>
    </row>
    <row r="93" spans="1:13" s="8" customFormat="1" ht="15">
      <c r="A93" s="193" t="s">
        <v>167</v>
      </c>
      <c r="B93" s="179">
        <v>3850</v>
      </c>
      <c r="C93" s="284">
        <f>Volume!J93</f>
        <v>49.7</v>
      </c>
      <c r="D93" s="318">
        <v>6.84</v>
      </c>
      <c r="E93" s="206">
        <f t="shared" si="7"/>
        <v>26334</v>
      </c>
      <c r="F93" s="211">
        <f t="shared" si="8"/>
        <v>13.762575452716296</v>
      </c>
      <c r="G93" s="277">
        <f t="shared" si="9"/>
        <v>35901.25</v>
      </c>
      <c r="H93" s="275">
        <v>5</v>
      </c>
      <c r="I93" s="207">
        <f t="shared" si="12"/>
        <v>9.325</v>
      </c>
      <c r="J93" s="214">
        <f t="shared" si="13"/>
        <v>0.18762575452716296</v>
      </c>
      <c r="K93" s="218">
        <f t="shared" si="10"/>
        <v>5.949306125</v>
      </c>
      <c r="L93" s="208">
        <f t="shared" si="11"/>
        <v>32.58569166166149</v>
      </c>
      <c r="M93" s="219">
        <v>95.188898</v>
      </c>
    </row>
    <row r="94" spans="1:13" s="8" customFormat="1" ht="15">
      <c r="A94" s="193" t="s">
        <v>201</v>
      </c>
      <c r="B94" s="179">
        <v>100</v>
      </c>
      <c r="C94" s="284">
        <f>Volume!J94</f>
        <v>1937</v>
      </c>
      <c r="D94" s="318">
        <v>207.14</v>
      </c>
      <c r="E94" s="206">
        <f t="shared" si="7"/>
        <v>20714</v>
      </c>
      <c r="F94" s="211">
        <f t="shared" si="8"/>
        <v>10.693856479091378</v>
      </c>
      <c r="G94" s="277">
        <f t="shared" si="9"/>
        <v>30399</v>
      </c>
      <c r="H94" s="275">
        <v>5</v>
      </c>
      <c r="I94" s="207">
        <f t="shared" si="12"/>
        <v>303.99</v>
      </c>
      <c r="J94" s="214">
        <f t="shared" si="13"/>
        <v>0.15693856479091378</v>
      </c>
      <c r="K94" s="218">
        <f t="shared" si="10"/>
        <v>1.705001625</v>
      </c>
      <c r="L94" s="208">
        <f t="shared" si="11"/>
        <v>9.338678505954642</v>
      </c>
      <c r="M94" s="219">
        <v>27.280026</v>
      </c>
    </row>
    <row r="95" spans="1:13" s="8" customFormat="1" ht="15">
      <c r="A95" s="193" t="s">
        <v>143</v>
      </c>
      <c r="B95" s="179">
        <v>2950</v>
      </c>
      <c r="C95" s="284">
        <f>Volume!J95</f>
        <v>111.95</v>
      </c>
      <c r="D95" s="318">
        <v>13.79</v>
      </c>
      <c r="E95" s="206">
        <f t="shared" si="7"/>
        <v>40680.5</v>
      </c>
      <c r="F95" s="211">
        <f t="shared" si="8"/>
        <v>12.31799910674408</v>
      </c>
      <c r="G95" s="277">
        <f t="shared" si="9"/>
        <v>57193.125</v>
      </c>
      <c r="H95" s="275">
        <v>5</v>
      </c>
      <c r="I95" s="207">
        <f t="shared" si="12"/>
        <v>19.3875</v>
      </c>
      <c r="J95" s="214">
        <f t="shared" si="13"/>
        <v>0.1731799910674408</v>
      </c>
      <c r="K95" s="218">
        <f t="shared" si="10"/>
        <v>3.3683841875</v>
      </c>
      <c r="L95" s="208">
        <f t="shared" si="11"/>
        <v>18.449400018374607</v>
      </c>
      <c r="M95" s="219">
        <v>53.894147</v>
      </c>
    </row>
    <row r="96" spans="1:13" s="8" customFormat="1" ht="15">
      <c r="A96" s="193" t="s">
        <v>90</v>
      </c>
      <c r="B96" s="179">
        <v>600</v>
      </c>
      <c r="C96" s="284">
        <f>Volume!J96</f>
        <v>481.9</v>
      </c>
      <c r="D96" s="318">
        <v>54.18</v>
      </c>
      <c r="E96" s="206">
        <f t="shared" si="7"/>
        <v>32508</v>
      </c>
      <c r="F96" s="211">
        <f t="shared" si="8"/>
        <v>11.242996472297158</v>
      </c>
      <c r="G96" s="277">
        <f t="shared" si="9"/>
        <v>46965</v>
      </c>
      <c r="H96" s="275">
        <v>5</v>
      </c>
      <c r="I96" s="207">
        <f t="shared" si="12"/>
        <v>78.275</v>
      </c>
      <c r="J96" s="214">
        <f t="shared" si="13"/>
        <v>0.16242996472297158</v>
      </c>
      <c r="K96" s="218">
        <f t="shared" si="10"/>
        <v>2.717332125</v>
      </c>
      <c r="L96" s="208">
        <f t="shared" si="11"/>
        <v>14.883441010959478</v>
      </c>
      <c r="M96" s="219">
        <v>43.477314</v>
      </c>
    </row>
    <row r="97" spans="1:13" s="8" customFormat="1" ht="15">
      <c r="A97" s="193" t="s">
        <v>35</v>
      </c>
      <c r="B97" s="179">
        <v>1100</v>
      </c>
      <c r="C97" s="284">
        <f>Volume!J97</f>
        <v>342.7</v>
      </c>
      <c r="D97" s="318">
        <v>37.36</v>
      </c>
      <c r="E97" s="206">
        <f t="shared" si="7"/>
        <v>41096</v>
      </c>
      <c r="F97" s="211">
        <f t="shared" si="8"/>
        <v>10.901663262328567</v>
      </c>
      <c r="G97" s="277">
        <f t="shared" si="9"/>
        <v>59944.5</v>
      </c>
      <c r="H97" s="275">
        <v>5</v>
      </c>
      <c r="I97" s="207">
        <f t="shared" si="12"/>
        <v>54.495</v>
      </c>
      <c r="J97" s="214">
        <f t="shared" si="13"/>
        <v>0.15901663262328566</v>
      </c>
      <c r="K97" s="218">
        <f t="shared" si="10"/>
        <v>2.1980665</v>
      </c>
      <c r="L97" s="208">
        <f t="shared" si="11"/>
        <v>12.039306049464292</v>
      </c>
      <c r="M97" s="219">
        <v>35.169064</v>
      </c>
    </row>
    <row r="98" spans="1:13" s="8" customFormat="1" ht="15">
      <c r="A98" s="193" t="s">
        <v>6</v>
      </c>
      <c r="B98" s="179">
        <v>2250</v>
      </c>
      <c r="C98" s="284">
        <f>Volume!J98</f>
        <v>166.1</v>
      </c>
      <c r="D98" s="318">
        <v>17.82</v>
      </c>
      <c r="E98" s="206">
        <f t="shared" si="7"/>
        <v>40095</v>
      </c>
      <c r="F98" s="211">
        <f t="shared" si="8"/>
        <v>10.728476821192054</v>
      </c>
      <c r="G98" s="277">
        <f t="shared" si="9"/>
        <v>58781.25</v>
      </c>
      <c r="H98" s="275">
        <v>5</v>
      </c>
      <c r="I98" s="207">
        <f t="shared" si="12"/>
        <v>26.125</v>
      </c>
      <c r="J98" s="214">
        <f t="shared" si="13"/>
        <v>0.15728476821192053</v>
      </c>
      <c r="K98" s="218">
        <f t="shared" si="10"/>
        <v>2.0523466875</v>
      </c>
      <c r="L98" s="208">
        <f t="shared" si="11"/>
        <v>11.24116576564756</v>
      </c>
      <c r="M98" s="219">
        <v>32.837547</v>
      </c>
    </row>
    <row r="99" spans="1:13" s="8" customFormat="1" ht="15">
      <c r="A99" s="193" t="s">
        <v>177</v>
      </c>
      <c r="B99" s="179">
        <v>500</v>
      </c>
      <c r="C99" s="284">
        <f>Volume!J99</f>
        <v>333.6</v>
      </c>
      <c r="D99" s="318">
        <v>54.08</v>
      </c>
      <c r="E99" s="206">
        <f t="shared" si="7"/>
        <v>27040</v>
      </c>
      <c r="F99" s="211">
        <f t="shared" si="8"/>
        <v>16.21103117505995</v>
      </c>
      <c r="G99" s="277">
        <f t="shared" si="9"/>
        <v>35380</v>
      </c>
      <c r="H99" s="275">
        <v>5</v>
      </c>
      <c r="I99" s="207">
        <f t="shared" si="12"/>
        <v>70.76</v>
      </c>
      <c r="J99" s="214">
        <f t="shared" si="13"/>
        <v>0.21211031175059952</v>
      </c>
      <c r="K99" s="218">
        <f t="shared" si="10"/>
        <v>3.12957075</v>
      </c>
      <c r="L99" s="208">
        <f t="shared" si="11"/>
        <v>17.14136495083361</v>
      </c>
      <c r="M99" s="219">
        <v>50.073132</v>
      </c>
    </row>
    <row r="100" spans="1:13" s="8" customFormat="1" ht="15">
      <c r="A100" s="193" t="s">
        <v>168</v>
      </c>
      <c r="B100" s="179">
        <v>300</v>
      </c>
      <c r="C100" s="284">
        <f>Volume!J100</f>
        <v>677.35</v>
      </c>
      <c r="D100" s="318">
        <v>73.21</v>
      </c>
      <c r="E100" s="206">
        <f t="shared" si="7"/>
        <v>21962.999999999996</v>
      </c>
      <c r="F100" s="211">
        <f t="shared" si="8"/>
        <v>10.80829703993504</v>
      </c>
      <c r="G100" s="277">
        <f t="shared" si="9"/>
        <v>32123.249999999996</v>
      </c>
      <c r="H100" s="275">
        <v>5</v>
      </c>
      <c r="I100" s="207">
        <f t="shared" si="12"/>
        <v>107.07749999999999</v>
      </c>
      <c r="J100" s="214">
        <f t="shared" si="13"/>
        <v>0.15808297039935038</v>
      </c>
      <c r="K100" s="218">
        <f t="shared" si="10"/>
        <v>3.2207673125</v>
      </c>
      <c r="L100" s="208">
        <f t="shared" si="11"/>
        <v>17.640869095315406</v>
      </c>
      <c r="M100" s="219">
        <v>51.532277</v>
      </c>
    </row>
    <row r="101" spans="1:13" s="8" customFormat="1" ht="15">
      <c r="A101" s="193" t="s">
        <v>132</v>
      </c>
      <c r="B101" s="179">
        <v>400</v>
      </c>
      <c r="C101" s="284">
        <f>Volume!J101</f>
        <v>721.55</v>
      </c>
      <c r="D101" s="318">
        <v>77.74</v>
      </c>
      <c r="E101" s="206">
        <f t="shared" si="7"/>
        <v>31095.999999999996</v>
      </c>
      <c r="F101" s="211">
        <f t="shared" si="8"/>
        <v>10.774028133878456</v>
      </c>
      <c r="G101" s="277">
        <f t="shared" si="9"/>
        <v>45527</v>
      </c>
      <c r="H101" s="275">
        <v>5</v>
      </c>
      <c r="I101" s="207">
        <f t="shared" si="12"/>
        <v>113.8175</v>
      </c>
      <c r="J101" s="214">
        <f t="shared" si="13"/>
        <v>0.15774028133878457</v>
      </c>
      <c r="K101" s="218">
        <f t="shared" si="10"/>
        <v>2.7598474375</v>
      </c>
      <c r="L101" s="208">
        <f t="shared" si="11"/>
        <v>15.11630696791579</v>
      </c>
      <c r="M101" s="219">
        <v>44.157559</v>
      </c>
    </row>
    <row r="102" spans="1:13" s="8" customFormat="1" ht="15">
      <c r="A102" s="193" t="s">
        <v>144</v>
      </c>
      <c r="B102" s="179">
        <v>125</v>
      </c>
      <c r="C102" s="284">
        <f>Volume!J102</f>
        <v>3146.35</v>
      </c>
      <c r="D102" s="318">
        <v>335.03</v>
      </c>
      <c r="E102" s="206">
        <f t="shared" si="7"/>
        <v>41878.75</v>
      </c>
      <c r="F102" s="211">
        <f t="shared" si="8"/>
        <v>10.648211419581418</v>
      </c>
      <c r="G102" s="277">
        <f t="shared" si="9"/>
        <v>61543.4375</v>
      </c>
      <c r="H102" s="275">
        <v>5</v>
      </c>
      <c r="I102" s="207">
        <f t="shared" si="12"/>
        <v>492.3475</v>
      </c>
      <c r="J102" s="214">
        <f t="shared" si="13"/>
        <v>0.1564821141958142</v>
      </c>
      <c r="K102" s="218">
        <f t="shared" si="10"/>
        <v>2.3703136875</v>
      </c>
      <c r="L102" s="208">
        <f t="shared" si="11"/>
        <v>12.982742750070011</v>
      </c>
      <c r="M102" s="219">
        <v>37.925019</v>
      </c>
    </row>
    <row r="103" spans="1:13" s="8" customFormat="1" ht="15">
      <c r="A103" s="193" t="s">
        <v>291</v>
      </c>
      <c r="B103" s="179">
        <v>300</v>
      </c>
      <c r="C103" s="284">
        <f>Volume!J103</f>
        <v>650.85</v>
      </c>
      <c r="D103" s="318">
        <v>88.01</v>
      </c>
      <c r="E103" s="206">
        <f t="shared" si="7"/>
        <v>26403</v>
      </c>
      <c r="F103" s="211">
        <f t="shared" si="8"/>
        <v>13.522316970116002</v>
      </c>
      <c r="G103" s="277">
        <f t="shared" si="9"/>
        <v>36165.75</v>
      </c>
      <c r="H103" s="275">
        <v>5</v>
      </c>
      <c r="I103" s="207">
        <f t="shared" si="12"/>
        <v>120.5525</v>
      </c>
      <c r="J103" s="214">
        <f t="shared" si="13"/>
        <v>0.18522316970116</v>
      </c>
      <c r="K103" s="218">
        <f t="shared" si="10"/>
        <v>3.211991625</v>
      </c>
      <c r="L103" s="208">
        <f t="shared" si="11"/>
        <v>17.592802675301744</v>
      </c>
      <c r="M103" s="219">
        <v>51.391866</v>
      </c>
    </row>
    <row r="104" spans="1:13" s="8" customFormat="1" ht="15">
      <c r="A104" s="193" t="s">
        <v>133</v>
      </c>
      <c r="B104" s="179">
        <v>6250</v>
      </c>
      <c r="C104" s="284">
        <f>Volume!J104</f>
        <v>32.15</v>
      </c>
      <c r="D104" s="318">
        <v>4.22</v>
      </c>
      <c r="E104" s="206">
        <f t="shared" si="7"/>
        <v>26375</v>
      </c>
      <c r="F104" s="211">
        <f t="shared" si="8"/>
        <v>13.12597200622084</v>
      </c>
      <c r="G104" s="277">
        <f t="shared" si="9"/>
        <v>36421.875</v>
      </c>
      <c r="H104" s="275">
        <v>5</v>
      </c>
      <c r="I104" s="207">
        <f t="shared" si="12"/>
        <v>5.8275</v>
      </c>
      <c r="J104" s="214">
        <f t="shared" si="13"/>
        <v>0.1812597200622084</v>
      </c>
      <c r="K104" s="218">
        <f t="shared" si="10"/>
        <v>2.590064625</v>
      </c>
      <c r="L104" s="208">
        <f t="shared" si="11"/>
        <v>14.186368205086591</v>
      </c>
      <c r="M104" s="219">
        <v>41.441034</v>
      </c>
    </row>
    <row r="105" spans="1:13" s="8" customFormat="1" ht="15">
      <c r="A105" s="193" t="s">
        <v>169</v>
      </c>
      <c r="B105" s="179">
        <v>2000</v>
      </c>
      <c r="C105" s="284">
        <f>Volume!J105</f>
        <v>158.1</v>
      </c>
      <c r="D105" s="318">
        <v>22.73</v>
      </c>
      <c r="E105" s="206">
        <f t="shared" si="7"/>
        <v>45460</v>
      </c>
      <c r="F105" s="211">
        <f t="shared" si="8"/>
        <v>14.376976597090449</v>
      </c>
      <c r="G105" s="277">
        <f t="shared" si="9"/>
        <v>61270</v>
      </c>
      <c r="H105" s="275">
        <v>5</v>
      </c>
      <c r="I105" s="207">
        <f t="shared" si="12"/>
        <v>30.635</v>
      </c>
      <c r="J105" s="214">
        <f t="shared" si="13"/>
        <v>0.1937697659709045</v>
      </c>
      <c r="K105" s="218">
        <f t="shared" si="10"/>
        <v>2.516205375</v>
      </c>
      <c r="L105" s="208">
        <f t="shared" si="11"/>
        <v>13.781824432032456</v>
      </c>
      <c r="M105" s="219">
        <v>40.259286</v>
      </c>
    </row>
    <row r="106" spans="1:13" s="8" customFormat="1" ht="15">
      <c r="A106" s="193" t="s">
        <v>292</v>
      </c>
      <c r="B106" s="179">
        <v>550</v>
      </c>
      <c r="C106" s="284">
        <f>Volume!J106</f>
        <v>614.4</v>
      </c>
      <c r="D106" s="318">
        <v>68.17</v>
      </c>
      <c r="E106" s="206">
        <f t="shared" si="7"/>
        <v>37493.5</v>
      </c>
      <c r="F106" s="211">
        <f t="shared" si="8"/>
        <v>11.095377604166668</v>
      </c>
      <c r="G106" s="277">
        <f t="shared" si="9"/>
        <v>54389.5</v>
      </c>
      <c r="H106" s="275">
        <v>5</v>
      </c>
      <c r="I106" s="207">
        <f t="shared" si="12"/>
        <v>98.89</v>
      </c>
      <c r="J106" s="214">
        <f t="shared" si="13"/>
        <v>0.16095377604166666</v>
      </c>
      <c r="K106" s="218">
        <f t="shared" si="10"/>
        <v>3.1670299375</v>
      </c>
      <c r="L106" s="208">
        <f t="shared" si="11"/>
        <v>17.346537370629264</v>
      </c>
      <c r="M106" s="219">
        <v>50.672479</v>
      </c>
    </row>
    <row r="107" spans="1:13" s="8" customFormat="1" ht="15">
      <c r="A107" s="193" t="s">
        <v>424</v>
      </c>
      <c r="B107" s="179">
        <v>500</v>
      </c>
      <c r="C107" s="284">
        <f>Volume!J107</f>
        <v>403.55</v>
      </c>
      <c r="D107" s="318">
        <v>62.35</v>
      </c>
      <c r="E107" s="206">
        <f t="shared" si="7"/>
        <v>31175</v>
      </c>
      <c r="F107" s="211">
        <f t="shared" si="8"/>
        <v>15.450377896171478</v>
      </c>
      <c r="G107" s="277">
        <f t="shared" si="9"/>
        <v>41263.75</v>
      </c>
      <c r="H107" s="275">
        <v>5</v>
      </c>
      <c r="I107" s="207">
        <f t="shared" si="12"/>
        <v>82.5275</v>
      </c>
      <c r="J107" s="214">
        <f t="shared" si="13"/>
        <v>0.2045037789617148</v>
      </c>
      <c r="K107" s="218">
        <f t="shared" si="10"/>
        <v>3.181875</v>
      </c>
      <c r="L107" s="208">
        <f t="shared" si="11"/>
        <v>17.427847126617504</v>
      </c>
      <c r="M107" s="219">
        <v>50.91</v>
      </c>
    </row>
    <row r="108" spans="1:13" s="8" customFormat="1" ht="15">
      <c r="A108" s="193" t="s">
        <v>293</v>
      </c>
      <c r="B108" s="179">
        <v>550</v>
      </c>
      <c r="C108" s="284">
        <f>Volume!J108</f>
        <v>581.25</v>
      </c>
      <c r="D108" s="318">
        <v>74.46</v>
      </c>
      <c r="E108" s="206">
        <f t="shared" si="7"/>
        <v>40953</v>
      </c>
      <c r="F108" s="211">
        <f t="shared" si="8"/>
        <v>12.810322580645161</v>
      </c>
      <c r="G108" s="277">
        <f t="shared" si="9"/>
        <v>56937.375</v>
      </c>
      <c r="H108" s="275">
        <v>5</v>
      </c>
      <c r="I108" s="207">
        <f t="shared" si="12"/>
        <v>103.5225</v>
      </c>
      <c r="J108" s="214">
        <f t="shared" si="13"/>
        <v>0.1781032258064516</v>
      </c>
      <c r="K108" s="218">
        <f t="shared" si="10"/>
        <v>2.4742461875</v>
      </c>
      <c r="L108" s="208">
        <f t="shared" si="11"/>
        <v>13.552004497149067</v>
      </c>
      <c r="M108" s="219">
        <v>39.587939</v>
      </c>
    </row>
    <row r="109" spans="1:13" s="8" customFormat="1" ht="15">
      <c r="A109" s="193" t="s">
        <v>178</v>
      </c>
      <c r="B109" s="179">
        <v>1250</v>
      </c>
      <c r="C109" s="284">
        <f>Volume!J109</f>
        <v>175.1</v>
      </c>
      <c r="D109" s="318">
        <v>18.83</v>
      </c>
      <c r="E109" s="206">
        <f t="shared" si="7"/>
        <v>23537.499999999996</v>
      </c>
      <c r="F109" s="211">
        <f t="shared" si="8"/>
        <v>10.753854940034266</v>
      </c>
      <c r="G109" s="277">
        <f t="shared" si="9"/>
        <v>34481.25</v>
      </c>
      <c r="H109" s="275">
        <v>5</v>
      </c>
      <c r="I109" s="207">
        <f t="shared" si="12"/>
        <v>27.585</v>
      </c>
      <c r="J109" s="214">
        <f t="shared" si="13"/>
        <v>0.15753854940034268</v>
      </c>
      <c r="K109" s="218">
        <f t="shared" si="10"/>
        <v>4.1667584375</v>
      </c>
      <c r="L109" s="208">
        <f t="shared" si="11"/>
        <v>22.8222758789373</v>
      </c>
      <c r="M109" s="219">
        <v>66.668135</v>
      </c>
    </row>
    <row r="110" spans="1:13" s="8" customFormat="1" ht="15">
      <c r="A110" s="193" t="s">
        <v>145</v>
      </c>
      <c r="B110" s="179">
        <v>1700</v>
      </c>
      <c r="C110" s="284">
        <f>Volume!J110</f>
        <v>170.15</v>
      </c>
      <c r="D110" s="318">
        <v>19.03</v>
      </c>
      <c r="E110" s="206">
        <f t="shared" si="7"/>
        <v>32351.000000000004</v>
      </c>
      <c r="F110" s="211">
        <f t="shared" si="8"/>
        <v>11.18424919188951</v>
      </c>
      <c r="G110" s="277">
        <f t="shared" si="9"/>
        <v>50226.959</v>
      </c>
      <c r="H110" s="275">
        <v>6.18</v>
      </c>
      <c r="I110" s="207">
        <f t="shared" si="12"/>
        <v>29.545270000000002</v>
      </c>
      <c r="J110" s="214">
        <f t="shared" si="13"/>
        <v>0.1736424919188951</v>
      </c>
      <c r="K110" s="218">
        <f t="shared" si="10"/>
        <v>1.834402375</v>
      </c>
      <c r="L110" s="208">
        <f t="shared" si="11"/>
        <v>10.047435603285509</v>
      </c>
      <c r="M110" s="219">
        <v>29.350438</v>
      </c>
    </row>
    <row r="111" spans="1:13" s="8" customFormat="1" ht="15">
      <c r="A111" s="193" t="s">
        <v>272</v>
      </c>
      <c r="B111" s="179">
        <v>850</v>
      </c>
      <c r="C111" s="284">
        <f>Volume!J111</f>
        <v>158.95</v>
      </c>
      <c r="D111" s="318">
        <v>21.13</v>
      </c>
      <c r="E111" s="206">
        <f t="shared" si="7"/>
        <v>17960.5</v>
      </c>
      <c r="F111" s="211">
        <f t="shared" si="8"/>
        <v>13.293488518402013</v>
      </c>
      <c r="G111" s="277">
        <f t="shared" si="9"/>
        <v>24715.875</v>
      </c>
      <c r="H111" s="275">
        <v>5</v>
      </c>
      <c r="I111" s="207">
        <f t="shared" si="12"/>
        <v>29.0775</v>
      </c>
      <c r="J111" s="214">
        <f t="shared" si="13"/>
        <v>0.18293488518402015</v>
      </c>
      <c r="K111" s="218">
        <f t="shared" si="10"/>
        <v>3.50082375</v>
      </c>
      <c r="L111" s="208">
        <f t="shared" si="11"/>
        <v>19.17480137724826</v>
      </c>
      <c r="M111" s="219">
        <v>56.01318</v>
      </c>
    </row>
    <row r="112" spans="1:13" s="8" customFormat="1" ht="15">
      <c r="A112" s="193" t="s">
        <v>210</v>
      </c>
      <c r="B112" s="179">
        <v>200</v>
      </c>
      <c r="C112" s="284">
        <f>Volume!J112</f>
        <v>1703.95</v>
      </c>
      <c r="D112" s="318">
        <v>184.89</v>
      </c>
      <c r="E112" s="206">
        <f t="shared" si="7"/>
        <v>36978</v>
      </c>
      <c r="F112" s="211">
        <f t="shared" si="8"/>
        <v>10.850670500894978</v>
      </c>
      <c r="G112" s="277">
        <f t="shared" si="9"/>
        <v>54017.5</v>
      </c>
      <c r="H112" s="275">
        <v>5</v>
      </c>
      <c r="I112" s="207">
        <f t="shared" si="12"/>
        <v>270.0875</v>
      </c>
      <c r="J112" s="214">
        <f t="shared" si="13"/>
        <v>0.15850670500894978</v>
      </c>
      <c r="K112" s="218">
        <f t="shared" si="10"/>
        <v>1.819710875</v>
      </c>
      <c r="L112" s="208">
        <f t="shared" si="11"/>
        <v>9.966966943749636</v>
      </c>
      <c r="M112" s="219">
        <v>29.115374</v>
      </c>
    </row>
    <row r="113" spans="1:13" s="8" customFormat="1" ht="15">
      <c r="A113" s="193" t="s">
        <v>294</v>
      </c>
      <c r="B113" s="179">
        <v>350</v>
      </c>
      <c r="C113" s="284">
        <f>Volume!J113</f>
        <v>698.6</v>
      </c>
      <c r="D113" s="318">
        <v>76.43</v>
      </c>
      <c r="E113" s="206">
        <f t="shared" si="7"/>
        <v>26750.500000000004</v>
      </c>
      <c r="F113" s="211">
        <f t="shared" si="8"/>
        <v>10.940452333237904</v>
      </c>
      <c r="G113" s="277">
        <f t="shared" si="9"/>
        <v>38976</v>
      </c>
      <c r="H113" s="275">
        <v>5</v>
      </c>
      <c r="I113" s="207">
        <f t="shared" si="12"/>
        <v>111.36</v>
      </c>
      <c r="J113" s="214">
        <f t="shared" si="13"/>
        <v>0.15940452333237903</v>
      </c>
      <c r="K113" s="218">
        <f t="shared" si="10"/>
        <v>1.9198255625</v>
      </c>
      <c r="L113" s="208">
        <f t="shared" si="11"/>
        <v>10.515317670562942</v>
      </c>
      <c r="M113" s="219">
        <v>30.717209</v>
      </c>
    </row>
    <row r="114" spans="1:13" s="8" customFormat="1" ht="15">
      <c r="A114" s="193" t="s">
        <v>7</v>
      </c>
      <c r="B114" s="179">
        <v>312</v>
      </c>
      <c r="C114" s="284">
        <f>Volume!J114</f>
        <v>734.85</v>
      </c>
      <c r="D114" s="318">
        <v>78.95</v>
      </c>
      <c r="E114" s="206">
        <f t="shared" si="7"/>
        <v>24632.4</v>
      </c>
      <c r="F114" s="211">
        <f t="shared" si="8"/>
        <v>10.743689188269714</v>
      </c>
      <c r="G114" s="277">
        <f t="shared" si="9"/>
        <v>36096.060000000005</v>
      </c>
      <c r="H114" s="275">
        <v>5</v>
      </c>
      <c r="I114" s="207">
        <f t="shared" si="12"/>
        <v>115.69250000000001</v>
      </c>
      <c r="J114" s="214">
        <f t="shared" si="13"/>
        <v>0.15743689188269716</v>
      </c>
      <c r="K114" s="218">
        <f t="shared" si="10"/>
        <v>2.7548575</v>
      </c>
      <c r="L114" s="208">
        <f t="shared" si="11"/>
        <v>15.088975954622882</v>
      </c>
      <c r="M114" s="219">
        <v>44.07772</v>
      </c>
    </row>
    <row r="115" spans="1:13" s="8" customFormat="1" ht="15">
      <c r="A115" s="193" t="s">
        <v>170</v>
      </c>
      <c r="B115" s="179">
        <v>600</v>
      </c>
      <c r="C115" s="284">
        <f>Volume!J115</f>
        <v>573.95</v>
      </c>
      <c r="D115" s="318">
        <v>61.43</v>
      </c>
      <c r="E115" s="206">
        <f t="shared" si="7"/>
        <v>36858</v>
      </c>
      <c r="F115" s="211">
        <f t="shared" si="8"/>
        <v>10.703022911403432</v>
      </c>
      <c r="G115" s="277">
        <f t="shared" si="9"/>
        <v>54076.5</v>
      </c>
      <c r="H115" s="275">
        <v>5</v>
      </c>
      <c r="I115" s="207">
        <f t="shared" si="12"/>
        <v>90.1275</v>
      </c>
      <c r="J115" s="214">
        <f t="shared" si="13"/>
        <v>0.1570302291140343</v>
      </c>
      <c r="K115" s="218">
        <f t="shared" si="10"/>
        <v>2.6387093125</v>
      </c>
      <c r="L115" s="208">
        <f t="shared" si="11"/>
        <v>14.452806131551986</v>
      </c>
      <c r="M115" s="219">
        <v>42.219349</v>
      </c>
    </row>
    <row r="116" spans="1:13" s="8" customFormat="1" ht="15">
      <c r="A116" s="193" t="s">
        <v>223</v>
      </c>
      <c r="B116" s="179">
        <v>400</v>
      </c>
      <c r="C116" s="284">
        <f>Volume!J116</f>
        <v>810.4</v>
      </c>
      <c r="D116" s="318">
        <v>87.51</v>
      </c>
      <c r="E116" s="206">
        <f t="shared" si="7"/>
        <v>35004</v>
      </c>
      <c r="F116" s="211">
        <f t="shared" si="8"/>
        <v>10.79837117472853</v>
      </c>
      <c r="G116" s="277">
        <f t="shared" si="9"/>
        <v>51212</v>
      </c>
      <c r="H116" s="275">
        <v>5</v>
      </c>
      <c r="I116" s="207">
        <f t="shared" si="12"/>
        <v>128.03</v>
      </c>
      <c r="J116" s="214">
        <f t="shared" si="13"/>
        <v>0.1579837117472853</v>
      </c>
      <c r="K116" s="218">
        <f t="shared" si="10"/>
        <v>2.312487875</v>
      </c>
      <c r="L116" s="208">
        <f t="shared" si="11"/>
        <v>12.66601773094687</v>
      </c>
      <c r="M116" s="219">
        <v>36.999806</v>
      </c>
    </row>
    <row r="117" spans="1:13" s="8" customFormat="1" ht="15">
      <c r="A117" s="193" t="s">
        <v>207</v>
      </c>
      <c r="B117" s="179">
        <v>1250</v>
      </c>
      <c r="C117" s="284">
        <f>Volume!J117</f>
        <v>244.05</v>
      </c>
      <c r="D117" s="318">
        <v>33.78</v>
      </c>
      <c r="E117" s="206">
        <f t="shared" si="7"/>
        <v>42225</v>
      </c>
      <c r="F117" s="211">
        <f t="shared" si="8"/>
        <v>13.841425937307928</v>
      </c>
      <c r="G117" s="277">
        <f t="shared" si="9"/>
        <v>57478.125</v>
      </c>
      <c r="H117" s="275">
        <v>5</v>
      </c>
      <c r="I117" s="207">
        <f t="shared" si="12"/>
        <v>45.9825</v>
      </c>
      <c r="J117" s="214">
        <f t="shared" si="13"/>
        <v>0.1884142593730793</v>
      </c>
      <c r="K117" s="218">
        <f t="shared" si="10"/>
        <v>3.1526863125</v>
      </c>
      <c r="L117" s="208">
        <f t="shared" si="11"/>
        <v>17.267974100940314</v>
      </c>
      <c r="M117" s="219">
        <v>50.442981</v>
      </c>
    </row>
    <row r="118" spans="1:13" s="7" customFormat="1" ht="15">
      <c r="A118" s="193" t="s">
        <v>295</v>
      </c>
      <c r="B118" s="179">
        <v>250</v>
      </c>
      <c r="C118" s="284">
        <f>Volume!J118</f>
        <v>1145.3</v>
      </c>
      <c r="D118" s="318">
        <v>272.72</v>
      </c>
      <c r="E118" s="206">
        <f t="shared" si="7"/>
        <v>68180</v>
      </c>
      <c r="F118" s="211">
        <f t="shared" si="8"/>
        <v>23.81210163275998</v>
      </c>
      <c r="G118" s="277">
        <f t="shared" si="9"/>
        <v>82496.25</v>
      </c>
      <c r="H118" s="275">
        <v>5</v>
      </c>
      <c r="I118" s="207">
        <f t="shared" si="12"/>
        <v>329.985</v>
      </c>
      <c r="J118" s="214">
        <f t="shared" si="13"/>
        <v>0.2881210163275998</v>
      </c>
      <c r="K118" s="218">
        <f t="shared" si="10"/>
        <v>2.348426625</v>
      </c>
      <c r="L118" s="208">
        <f t="shared" si="11"/>
        <v>12.862862371582258</v>
      </c>
      <c r="M118" s="219">
        <v>37.574826</v>
      </c>
    </row>
    <row r="119" spans="1:13" s="7" customFormat="1" ht="15">
      <c r="A119" s="193" t="s">
        <v>425</v>
      </c>
      <c r="B119" s="179">
        <v>550</v>
      </c>
      <c r="C119" s="284">
        <f>Volume!J119</f>
        <v>444.7</v>
      </c>
      <c r="D119" s="318">
        <v>75.08</v>
      </c>
      <c r="E119" s="206">
        <f t="shared" si="7"/>
        <v>41294</v>
      </c>
      <c r="F119" s="211">
        <f t="shared" si="8"/>
        <v>16.883292107038454</v>
      </c>
      <c r="G119" s="277">
        <f t="shared" si="9"/>
        <v>54183.629499999995</v>
      </c>
      <c r="H119" s="275">
        <v>5.27</v>
      </c>
      <c r="I119" s="207">
        <f t="shared" si="12"/>
        <v>98.51568999999999</v>
      </c>
      <c r="J119" s="214">
        <f t="shared" si="13"/>
        <v>0.22153292107038453</v>
      </c>
      <c r="K119" s="218">
        <f t="shared" si="10"/>
        <v>3.733125</v>
      </c>
      <c r="L119" s="208">
        <f t="shared" si="11"/>
        <v>20.44716772486473</v>
      </c>
      <c r="M119" s="219">
        <v>59.73</v>
      </c>
    </row>
    <row r="120" spans="1:13" s="7" customFormat="1" ht="15">
      <c r="A120" s="193" t="s">
        <v>277</v>
      </c>
      <c r="B120" s="179">
        <v>800</v>
      </c>
      <c r="C120" s="284">
        <f>Volume!J120</f>
        <v>303.3</v>
      </c>
      <c r="D120" s="318">
        <v>37.14</v>
      </c>
      <c r="E120" s="206">
        <f t="shared" si="7"/>
        <v>29712</v>
      </c>
      <c r="F120" s="211">
        <f t="shared" si="8"/>
        <v>12.245301681503463</v>
      </c>
      <c r="G120" s="277">
        <f t="shared" si="9"/>
        <v>41844</v>
      </c>
      <c r="H120" s="275">
        <v>5</v>
      </c>
      <c r="I120" s="207">
        <f t="shared" si="12"/>
        <v>52.305</v>
      </c>
      <c r="J120" s="214">
        <f t="shared" si="13"/>
        <v>0.1724530168150346</v>
      </c>
      <c r="K120" s="218">
        <f t="shared" si="10"/>
        <v>4.251761</v>
      </c>
      <c r="L120" s="208">
        <f t="shared" si="11"/>
        <v>23.287854088207226</v>
      </c>
      <c r="M120" s="203">
        <v>68.028176</v>
      </c>
    </row>
    <row r="121" spans="1:13" s="7" customFormat="1" ht="15">
      <c r="A121" s="193" t="s">
        <v>146</v>
      </c>
      <c r="B121" s="179">
        <v>8900</v>
      </c>
      <c r="C121" s="284">
        <f>Volume!J121</f>
        <v>43</v>
      </c>
      <c r="D121" s="318">
        <v>5.03</v>
      </c>
      <c r="E121" s="206">
        <f t="shared" si="7"/>
        <v>44767</v>
      </c>
      <c r="F121" s="211">
        <f t="shared" si="8"/>
        <v>11.697674418604652</v>
      </c>
      <c r="G121" s="277">
        <f t="shared" si="9"/>
        <v>63902</v>
      </c>
      <c r="H121" s="275">
        <v>5</v>
      </c>
      <c r="I121" s="207">
        <f t="shared" si="12"/>
        <v>7.18</v>
      </c>
      <c r="J121" s="214">
        <f t="shared" si="13"/>
        <v>0.1669767441860465</v>
      </c>
      <c r="K121" s="218">
        <f t="shared" si="10"/>
        <v>2.374969</v>
      </c>
      <c r="L121" s="208">
        <f t="shared" si="11"/>
        <v>13.008240946754869</v>
      </c>
      <c r="M121" s="203">
        <v>37.999504</v>
      </c>
    </row>
    <row r="122" spans="1:13" s="8" customFormat="1" ht="15">
      <c r="A122" s="193" t="s">
        <v>8</v>
      </c>
      <c r="B122" s="179">
        <v>1600</v>
      </c>
      <c r="C122" s="284">
        <f>Volume!J122</f>
        <v>154.8</v>
      </c>
      <c r="D122" s="318">
        <v>16.72</v>
      </c>
      <c r="E122" s="206">
        <f t="shared" si="7"/>
        <v>26752</v>
      </c>
      <c r="F122" s="211">
        <f t="shared" si="8"/>
        <v>10.801033591731263</v>
      </c>
      <c r="G122" s="277">
        <f t="shared" si="9"/>
        <v>39136</v>
      </c>
      <c r="H122" s="275">
        <v>5</v>
      </c>
      <c r="I122" s="207">
        <f t="shared" si="12"/>
        <v>24.46</v>
      </c>
      <c r="J122" s="214">
        <f t="shared" si="13"/>
        <v>0.15801033591731264</v>
      </c>
      <c r="K122" s="218">
        <f t="shared" si="10"/>
        <v>3.08584175</v>
      </c>
      <c r="L122" s="208">
        <f t="shared" si="11"/>
        <v>16.901851353662174</v>
      </c>
      <c r="M122" s="219">
        <v>49.373468</v>
      </c>
    </row>
    <row r="123" spans="1:13" s="7" customFormat="1" ht="15">
      <c r="A123" s="193" t="s">
        <v>296</v>
      </c>
      <c r="B123" s="179">
        <v>1000</v>
      </c>
      <c r="C123" s="284">
        <f>Volume!J123</f>
        <v>171.4</v>
      </c>
      <c r="D123" s="318">
        <v>24.84</v>
      </c>
      <c r="E123" s="206">
        <f t="shared" si="7"/>
        <v>24840</v>
      </c>
      <c r="F123" s="211">
        <f t="shared" si="8"/>
        <v>14.492415402567094</v>
      </c>
      <c r="G123" s="277">
        <f t="shared" si="9"/>
        <v>33410</v>
      </c>
      <c r="H123" s="275">
        <v>5</v>
      </c>
      <c r="I123" s="207">
        <f t="shared" si="12"/>
        <v>33.41</v>
      </c>
      <c r="J123" s="214">
        <f t="shared" si="13"/>
        <v>0.19492415402567093</v>
      </c>
      <c r="K123" s="218">
        <f t="shared" si="10"/>
        <v>3.7245764375</v>
      </c>
      <c r="L123" s="208">
        <f t="shared" si="11"/>
        <v>20.400345319709807</v>
      </c>
      <c r="M123" s="219">
        <v>59.593223</v>
      </c>
    </row>
    <row r="124" spans="1:13" s="7" customFormat="1" ht="15">
      <c r="A124" s="193" t="s">
        <v>179</v>
      </c>
      <c r="B124" s="179">
        <v>14000</v>
      </c>
      <c r="C124" s="284">
        <f>Volume!J124</f>
        <v>22.85</v>
      </c>
      <c r="D124" s="318">
        <v>5.12</v>
      </c>
      <c r="E124" s="206">
        <f t="shared" si="7"/>
        <v>71680</v>
      </c>
      <c r="F124" s="211">
        <f t="shared" si="8"/>
        <v>22.407002188183807</v>
      </c>
      <c r="G124" s="277">
        <f t="shared" si="9"/>
        <v>87675</v>
      </c>
      <c r="H124" s="275">
        <v>5</v>
      </c>
      <c r="I124" s="207">
        <f t="shared" si="12"/>
        <v>6.2625</v>
      </c>
      <c r="J124" s="214">
        <f t="shared" si="13"/>
        <v>0.27407002188183804</v>
      </c>
      <c r="K124" s="218">
        <f t="shared" si="10"/>
        <v>4.830423125</v>
      </c>
      <c r="L124" s="208">
        <f t="shared" si="11"/>
        <v>26.45731707857097</v>
      </c>
      <c r="M124" s="203">
        <v>77.28677</v>
      </c>
    </row>
    <row r="125" spans="1:13" s="7" customFormat="1" ht="15">
      <c r="A125" s="193" t="s">
        <v>202</v>
      </c>
      <c r="B125" s="179">
        <v>1150</v>
      </c>
      <c r="C125" s="284">
        <f>Volume!J125</f>
        <v>247.05</v>
      </c>
      <c r="D125" s="318">
        <v>26.18</v>
      </c>
      <c r="E125" s="206">
        <f t="shared" si="7"/>
        <v>30107</v>
      </c>
      <c r="F125" s="211">
        <f t="shared" si="8"/>
        <v>10.597045132564258</v>
      </c>
      <c r="G125" s="277">
        <f t="shared" si="9"/>
        <v>44312.375</v>
      </c>
      <c r="H125" s="275">
        <v>5</v>
      </c>
      <c r="I125" s="207">
        <f t="shared" si="12"/>
        <v>38.5325</v>
      </c>
      <c r="J125" s="214">
        <f t="shared" si="13"/>
        <v>0.15597045132564258</v>
      </c>
      <c r="K125" s="218">
        <f t="shared" si="10"/>
        <v>2.0171535</v>
      </c>
      <c r="L125" s="208">
        <f t="shared" si="11"/>
        <v>11.04840473900497</v>
      </c>
      <c r="M125" s="219">
        <v>32.274456</v>
      </c>
    </row>
    <row r="126" spans="1:13" s="7" customFormat="1" ht="15">
      <c r="A126" s="193" t="s">
        <v>171</v>
      </c>
      <c r="B126" s="179">
        <v>1100</v>
      </c>
      <c r="C126" s="284">
        <f>Volume!J126</f>
        <v>386.65</v>
      </c>
      <c r="D126" s="318">
        <v>64.54</v>
      </c>
      <c r="E126" s="206">
        <f t="shared" si="7"/>
        <v>70994</v>
      </c>
      <c r="F126" s="211">
        <f t="shared" si="8"/>
        <v>16.692098797361957</v>
      </c>
      <c r="G126" s="277">
        <f t="shared" si="9"/>
        <v>92259.75</v>
      </c>
      <c r="H126" s="275">
        <v>5</v>
      </c>
      <c r="I126" s="207">
        <f t="shared" si="12"/>
        <v>83.8725</v>
      </c>
      <c r="J126" s="214">
        <f t="shared" si="13"/>
        <v>0.21692098797361958</v>
      </c>
      <c r="K126" s="218">
        <f t="shared" si="10"/>
        <v>5.126053</v>
      </c>
      <c r="L126" s="208">
        <f t="shared" si="11"/>
        <v>28.076548590670292</v>
      </c>
      <c r="M126" s="219">
        <v>82.016848</v>
      </c>
    </row>
    <row r="127" spans="1:13" s="7" customFormat="1" ht="15">
      <c r="A127" s="193" t="s">
        <v>147</v>
      </c>
      <c r="B127" s="179">
        <v>5900</v>
      </c>
      <c r="C127" s="284">
        <f>Volume!J127</f>
        <v>63.7</v>
      </c>
      <c r="D127" s="318">
        <v>7.75</v>
      </c>
      <c r="E127" s="206">
        <f t="shared" si="7"/>
        <v>45725</v>
      </c>
      <c r="F127" s="211">
        <f t="shared" si="8"/>
        <v>12.16640502354788</v>
      </c>
      <c r="G127" s="277">
        <f t="shared" si="9"/>
        <v>64516.5</v>
      </c>
      <c r="H127" s="275">
        <v>5</v>
      </c>
      <c r="I127" s="207">
        <f t="shared" si="12"/>
        <v>10.935</v>
      </c>
      <c r="J127" s="214">
        <f t="shared" si="13"/>
        <v>0.17166405023547882</v>
      </c>
      <c r="K127" s="218">
        <f t="shared" si="10"/>
        <v>2.434076625</v>
      </c>
      <c r="L127" s="208">
        <f t="shared" si="11"/>
        <v>13.331986742085432</v>
      </c>
      <c r="M127" s="203">
        <v>38.945226</v>
      </c>
    </row>
    <row r="128" spans="1:13" s="8" customFormat="1" ht="15">
      <c r="A128" s="193" t="s">
        <v>148</v>
      </c>
      <c r="B128" s="179">
        <v>1045</v>
      </c>
      <c r="C128" s="284">
        <f>Volume!J128</f>
        <v>269.9</v>
      </c>
      <c r="D128" s="318">
        <v>30.21</v>
      </c>
      <c r="E128" s="206">
        <f t="shared" si="7"/>
        <v>31569.45</v>
      </c>
      <c r="F128" s="211">
        <f t="shared" si="8"/>
        <v>11.193034457206375</v>
      </c>
      <c r="G128" s="277">
        <f t="shared" si="9"/>
        <v>45671.725000000006</v>
      </c>
      <c r="H128" s="275">
        <v>5</v>
      </c>
      <c r="I128" s="207">
        <f t="shared" si="12"/>
        <v>43.705000000000005</v>
      </c>
      <c r="J128" s="214">
        <f t="shared" si="13"/>
        <v>0.16193034457206376</v>
      </c>
      <c r="K128" s="218">
        <f t="shared" si="10"/>
        <v>2.707522625</v>
      </c>
      <c r="L128" s="208">
        <f t="shared" si="11"/>
        <v>14.82971216668101</v>
      </c>
      <c r="M128" s="219">
        <v>43.320362</v>
      </c>
    </row>
    <row r="129" spans="1:13" s="7" customFormat="1" ht="15">
      <c r="A129" s="193" t="s">
        <v>122</v>
      </c>
      <c r="B129" s="179">
        <v>1625</v>
      </c>
      <c r="C129" s="284">
        <f>Volume!J129</f>
        <v>162.3</v>
      </c>
      <c r="D129" s="188">
        <v>16.82</v>
      </c>
      <c r="E129" s="206">
        <f t="shared" si="7"/>
        <v>27332.5</v>
      </c>
      <c r="F129" s="211">
        <f t="shared" si="8"/>
        <v>10.363524337646334</v>
      </c>
      <c r="G129" s="277">
        <f t="shared" si="9"/>
        <v>40519.375</v>
      </c>
      <c r="H129" s="275">
        <v>5</v>
      </c>
      <c r="I129" s="207">
        <f t="shared" si="12"/>
        <v>24.935</v>
      </c>
      <c r="J129" s="214">
        <f t="shared" si="13"/>
        <v>0.1536352433764633</v>
      </c>
      <c r="K129" s="218">
        <f t="shared" si="10"/>
        <v>2.459864</v>
      </c>
      <c r="L129" s="208">
        <f t="shared" si="11"/>
        <v>13.47323001194888</v>
      </c>
      <c r="M129" s="203">
        <v>39.357824</v>
      </c>
    </row>
    <row r="130" spans="1:13" s="7" customFormat="1" ht="15">
      <c r="A130" s="193" t="s">
        <v>36</v>
      </c>
      <c r="B130" s="179">
        <v>225</v>
      </c>
      <c r="C130" s="284">
        <f>Volume!J130</f>
        <v>900.15</v>
      </c>
      <c r="D130" s="318">
        <v>96.88</v>
      </c>
      <c r="E130" s="206">
        <f t="shared" si="7"/>
        <v>21798</v>
      </c>
      <c r="F130" s="211">
        <f t="shared" si="8"/>
        <v>10.762650669332888</v>
      </c>
      <c r="G130" s="277">
        <f t="shared" si="9"/>
        <v>31924.6875</v>
      </c>
      <c r="H130" s="275">
        <v>5</v>
      </c>
      <c r="I130" s="207">
        <f t="shared" si="12"/>
        <v>141.8875</v>
      </c>
      <c r="J130" s="214">
        <f t="shared" si="13"/>
        <v>0.1576265066933289</v>
      </c>
      <c r="K130" s="218">
        <f t="shared" si="10"/>
        <v>2.0521785</v>
      </c>
      <c r="L130" s="208">
        <f t="shared" si="11"/>
        <v>11.240244564771157</v>
      </c>
      <c r="M130" s="203">
        <v>32.834856</v>
      </c>
    </row>
    <row r="131" spans="1:13" s="7" customFormat="1" ht="15">
      <c r="A131" s="193" t="s">
        <v>172</v>
      </c>
      <c r="B131" s="179">
        <v>1050</v>
      </c>
      <c r="C131" s="284">
        <f>Volume!J131</f>
        <v>255.55</v>
      </c>
      <c r="D131" s="318">
        <v>27.59</v>
      </c>
      <c r="E131" s="206">
        <f t="shared" si="7"/>
        <v>28969.5</v>
      </c>
      <c r="F131" s="211">
        <f t="shared" si="8"/>
        <v>10.796321659166503</v>
      </c>
      <c r="G131" s="277">
        <f t="shared" si="9"/>
        <v>42385.875</v>
      </c>
      <c r="H131" s="275">
        <v>5</v>
      </c>
      <c r="I131" s="207">
        <f t="shared" si="12"/>
        <v>40.3675</v>
      </c>
      <c r="J131" s="214">
        <f t="shared" si="13"/>
        <v>0.15796321659166504</v>
      </c>
      <c r="K131" s="218">
        <f t="shared" si="10"/>
        <v>1.997347125</v>
      </c>
      <c r="L131" s="208">
        <f t="shared" si="11"/>
        <v>10.939920755305907</v>
      </c>
      <c r="M131" s="203">
        <v>31.957554</v>
      </c>
    </row>
    <row r="132" spans="1:13" s="8" customFormat="1" ht="15">
      <c r="A132" s="193" t="s">
        <v>80</v>
      </c>
      <c r="B132" s="179">
        <v>1200</v>
      </c>
      <c r="C132" s="284">
        <f>Volume!J132</f>
        <v>229.05</v>
      </c>
      <c r="D132" s="318">
        <v>42.91</v>
      </c>
      <c r="E132" s="206">
        <f t="shared" si="7"/>
        <v>51491.99999999999</v>
      </c>
      <c r="F132" s="211">
        <f t="shared" si="8"/>
        <v>18.73390089500109</v>
      </c>
      <c r="G132" s="277">
        <f t="shared" si="9"/>
        <v>68450.862</v>
      </c>
      <c r="H132" s="275">
        <v>6.17</v>
      </c>
      <c r="I132" s="207">
        <f t="shared" si="12"/>
        <v>57.042384999999996</v>
      </c>
      <c r="J132" s="214">
        <f t="shared" si="13"/>
        <v>0.24903900895001088</v>
      </c>
      <c r="K132" s="218">
        <f t="shared" si="10"/>
        <v>2.7736788125</v>
      </c>
      <c r="L132" s="208">
        <f t="shared" si="11"/>
        <v>15.192064528803922</v>
      </c>
      <c r="M132" s="219">
        <v>44.378861</v>
      </c>
    </row>
    <row r="133" spans="1:13" s="8" customFormat="1" ht="15">
      <c r="A133" s="193" t="s">
        <v>426</v>
      </c>
      <c r="B133" s="179">
        <v>500</v>
      </c>
      <c r="C133" s="284">
        <f>Volume!J133</f>
        <v>438.1</v>
      </c>
      <c r="D133" s="318">
        <v>52.54</v>
      </c>
      <c r="E133" s="206">
        <f aca="true" t="shared" si="14" ref="E133:E192">D133*B133</f>
        <v>26270</v>
      </c>
      <c r="F133" s="211">
        <f aca="true" t="shared" si="15" ref="F133:F192">D133/C133*100</f>
        <v>11.992695731568134</v>
      </c>
      <c r="G133" s="277">
        <f aca="true" t="shared" si="16" ref="G133:G192">(B133*C133)*H133%+E133</f>
        <v>37222.5</v>
      </c>
      <c r="H133" s="275">
        <v>5</v>
      </c>
      <c r="I133" s="207">
        <f t="shared" si="12"/>
        <v>74.445</v>
      </c>
      <c r="J133" s="214">
        <f t="shared" si="13"/>
        <v>0.16992695731568133</v>
      </c>
      <c r="K133" s="218">
        <f aca="true" t="shared" si="17" ref="K133:K192">M133/16</f>
        <v>2.3875</v>
      </c>
      <c r="L133" s="208">
        <f aca="true" t="shared" si="18" ref="L133:L192">K133*SQRT(30)</f>
        <v>13.076876060435842</v>
      </c>
      <c r="M133" s="219">
        <v>38.2</v>
      </c>
    </row>
    <row r="134" spans="1:13" s="8" customFormat="1" ht="15">
      <c r="A134" s="193" t="s">
        <v>274</v>
      </c>
      <c r="B134" s="179">
        <v>700</v>
      </c>
      <c r="C134" s="284">
        <f>Volume!J134</f>
        <v>312.1</v>
      </c>
      <c r="D134" s="318">
        <v>54.77</v>
      </c>
      <c r="E134" s="206">
        <f t="shared" si="14"/>
        <v>38339</v>
      </c>
      <c r="F134" s="211">
        <f t="shared" si="15"/>
        <v>17.548862544056394</v>
      </c>
      <c r="G134" s="277">
        <f t="shared" si="16"/>
        <v>49262.5</v>
      </c>
      <c r="H134" s="275">
        <v>5</v>
      </c>
      <c r="I134" s="207">
        <f aca="true" t="shared" si="19" ref="I134:I192">G134/B134</f>
        <v>70.375</v>
      </c>
      <c r="J134" s="214">
        <f aca="true" t="shared" si="20" ref="J134:J192">I134/C134</f>
        <v>0.22548862544056392</v>
      </c>
      <c r="K134" s="218">
        <f t="shared" si="17"/>
        <v>4.01060875</v>
      </c>
      <c r="L134" s="208">
        <f t="shared" si="18"/>
        <v>21.967008817025974</v>
      </c>
      <c r="M134" s="219">
        <v>64.16974</v>
      </c>
    </row>
    <row r="135" spans="1:13" s="8" customFormat="1" ht="15">
      <c r="A135" s="193" t="s">
        <v>427</v>
      </c>
      <c r="B135" s="179">
        <v>500</v>
      </c>
      <c r="C135" s="284">
        <f>Volume!J135</f>
        <v>421.5</v>
      </c>
      <c r="D135" s="318">
        <v>64.15</v>
      </c>
      <c r="E135" s="206">
        <f t="shared" si="14"/>
        <v>32075.000000000004</v>
      </c>
      <c r="F135" s="211">
        <f t="shared" si="15"/>
        <v>15.219454329774615</v>
      </c>
      <c r="G135" s="277">
        <f t="shared" si="16"/>
        <v>42612.5</v>
      </c>
      <c r="H135" s="275">
        <v>5</v>
      </c>
      <c r="I135" s="207">
        <f t="shared" si="19"/>
        <v>85.225</v>
      </c>
      <c r="J135" s="214">
        <f t="shared" si="20"/>
        <v>0.20219454329774614</v>
      </c>
      <c r="K135" s="218">
        <f t="shared" si="17"/>
        <v>4.105</v>
      </c>
      <c r="L135" s="208">
        <f t="shared" si="18"/>
        <v>22.484010985587073</v>
      </c>
      <c r="M135" s="219">
        <v>65.68</v>
      </c>
    </row>
    <row r="136" spans="1:13" s="7" customFormat="1" ht="15">
      <c r="A136" s="193" t="s">
        <v>224</v>
      </c>
      <c r="B136" s="179">
        <v>650</v>
      </c>
      <c r="C136" s="284">
        <f>Volume!J136</f>
        <v>508.95</v>
      </c>
      <c r="D136" s="318">
        <v>78.22</v>
      </c>
      <c r="E136" s="206">
        <f t="shared" si="14"/>
        <v>50843</v>
      </c>
      <c r="F136" s="211">
        <f t="shared" si="15"/>
        <v>15.368896748207092</v>
      </c>
      <c r="G136" s="277">
        <f t="shared" si="16"/>
        <v>67383.875</v>
      </c>
      <c r="H136" s="275">
        <v>5</v>
      </c>
      <c r="I136" s="207">
        <f t="shared" si="19"/>
        <v>103.6675</v>
      </c>
      <c r="J136" s="214">
        <f t="shared" si="20"/>
        <v>0.20368896748207094</v>
      </c>
      <c r="K136" s="218">
        <f t="shared" si="17"/>
        <v>1.8793898125</v>
      </c>
      <c r="L136" s="208">
        <f t="shared" si="18"/>
        <v>10.293841946516546</v>
      </c>
      <c r="M136" s="219">
        <v>30.070237</v>
      </c>
    </row>
    <row r="137" spans="1:13" s="7" customFormat="1" ht="15">
      <c r="A137" s="193" t="s">
        <v>428</v>
      </c>
      <c r="B137" s="179">
        <v>550</v>
      </c>
      <c r="C137" s="284">
        <f>Volume!J137</f>
        <v>423.95</v>
      </c>
      <c r="D137" s="318">
        <v>147.6</v>
      </c>
      <c r="E137" s="206">
        <f t="shared" si="14"/>
        <v>81180</v>
      </c>
      <c r="F137" s="211">
        <f t="shared" si="15"/>
        <v>34.81542634744663</v>
      </c>
      <c r="G137" s="277">
        <f t="shared" si="16"/>
        <v>92955.21125</v>
      </c>
      <c r="H137" s="275">
        <v>5.05</v>
      </c>
      <c r="I137" s="207">
        <f t="shared" si="19"/>
        <v>169.00947499999998</v>
      </c>
      <c r="J137" s="214">
        <f t="shared" si="20"/>
        <v>0.3986542634744663</v>
      </c>
      <c r="K137" s="218">
        <f t="shared" si="17"/>
        <v>3.664375</v>
      </c>
      <c r="L137" s="208">
        <f t="shared" si="18"/>
        <v>20.07060846657993</v>
      </c>
      <c r="M137" s="219">
        <v>58.63</v>
      </c>
    </row>
    <row r="138" spans="1:13" s="7" customFormat="1" ht="15">
      <c r="A138" s="193" t="s">
        <v>429</v>
      </c>
      <c r="B138" s="179">
        <v>4400</v>
      </c>
      <c r="C138" s="284">
        <f>Volume!J138</f>
        <v>50.85</v>
      </c>
      <c r="D138" s="318">
        <v>5.84</v>
      </c>
      <c r="E138" s="206">
        <f t="shared" si="14"/>
        <v>25696</v>
      </c>
      <c r="F138" s="211">
        <f t="shared" si="15"/>
        <v>11.484759095378564</v>
      </c>
      <c r="G138" s="277">
        <f t="shared" si="16"/>
        <v>36883</v>
      </c>
      <c r="H138" s="275">
        <v>5</v>
      </c>
      <c r="I138" s="207">
        <f t="shared" si="19"/>
        <v>8.3825</v>
      </c>
      <c r="J138" s="214">
        <f t="shared" si="20"/>
        <v>0.16484759095378565</v>
      </c>
      <c r="K138" s="218">
        <f t="shared" si="17"/>
        <v>1.765</v>
      </c>
      <c r="L138" s="208">
        <f t="shared" si="18"/>
        <v>9.667303139966181</v>
      </c>
      <c r="M138" s="219">
        <v>28.24</v>
      </c>
    </row>
    <row r="139" spans="1:13" s="7" customFormat="1" ht="15">
      <c r="A139" s="193" t="s">
        <v>393</v>
      </c>
      <c r="B139" s="179">
        <v>2400</v>
      </c>
      <c r="C139" s="284">
        <f>Volume!J139</f>
        <v>147.65</v>
      </c>
      <c r="D139" s="318">
        <v>23.52</v>
      </c>
      <c r="E139" s="206">
        <f t="shared" si="14"/>
        <v>56448</v>
      </c>
      <c r="F139" s="211">
        <f t="shared" si="15"/>
        <v>15.929563156112428</v>
      </c>
      <c r="G139" s="277">
        <f t="shared" si="16"/>
        <v>74166</v>
      </c>
      <c r="H139" s="275">
        <v>5</v>
      </c>
      <c r="I139" s="207">
        <f t="shared" si="19"/>
        <v>30.9025</v>
      </c>
      <c r="J139" s="214">
        <f t="shared" si="20"/>
        <v>0.20929563156112427</v>
      </c>
      <c r="K139" s="218">
        <f t="shared" si="17"/>
        <v>1.633125</v>
      </c>
      <c r="L139" s="208">
        <f t="shared" si="18"/>
        <v>8.944994017256244</v>
      </c>
      <c r="M139" s="219">
        <v>26.13</v>
      </c>
    </row>
    <row r="140" spans="1:13" s="7" customFormat="1" ht="15">
      <c r="A140" s="193" t="s">
        <v>81</v>
      </c>
      <c r="B140" s="179">
        <v>600</v>
      </c>
      <c r="C140" s="284">
        <f>Volume!J140</f>
        <v>535.95</v>
      </c>
      <c r="D140" s="318">
        <v>66.23</v>
      </c>
      <c r="E140" s="206">
        <f t="shared" si="14"/>
        <v>39738</v>
      </c>
      <c r="F140" s="211">
        <f t="shared" si="15"/>
        <v>12.357496035077899</v>
      </c>
      <c r="G140" s="277">
        <f t="shared" si="16"/>
        <v>55816.5</v>
      </c>
      <c r="H140" s="275">
        <v>5</v>
      </c>
      <c r="I140" s="207">
        <f t="shared" si="19"/>
        <v>93.0275</v>
      </c>
      <c r="J140" s="214">
        <f t="shared" si="20"/>
        <v>0.173574960350779</v>
      </c>
      <c r="K140" s="218">
        <f t="shared" si="17"/>
        <v>2.51191575</v>
      </c>
      <c r="L140" s="208">
        <f t="shared" si="18"/>
        <v>13.758329188275075</v>
      </c>
      <c r="M140" s="219">
        <v>40.190652</v>
      </c>
    </row>
    <row r="141" spans="1:13" s="7" customFormat="1" ht="15">
      <c r="A141" s="193" t="s">
        <v>225</v>
      </c>
      <c r="B141" s="179">
        <v>1400</v>
      </c>
      <c r="C141" s="284">
        <f>Volume!J141</f>
        <v>164</v>
      </c>
      <c r="D141" s="318">
        <v>22.43</v>
      </c>
      <c r="E141" s="206">
        <f t="shared" si="14"/>
        <v>31402</v>
      </c>
      <c r="F141" s="211">
        <f t="shared" si="15"/>
        <v>13.676829268292684</v>
      </c>
      <c r="G141" s="277">
        <f t="shared" si="16"/>
        <v>42882</v>
      </c>
      <c r="H141" s="275">
        <v>5</v>
      </c>
      <c r="I141" s="207">
        <f t="shared" si="19"/>
        <v>30.63</v>
      </c>
      <c r="J141" s="214">
        <f t="shared" si="20"/>
        <v>0.18676829268292683</v>
      </c>
      <c r="K141" s="218">
        <f t="shared" si="17"/>
        <v>5.248554375</v>
      </c>
      <c r="L141" s="208">
        <f t="shared" si="18"/>
        <v>28.74751625479929</v>
      </c>
      <c r="M141" s="219">
        <v>83.97687</v>
      </c>
    </row>
    <row r="142" spans="1:13" s="8" customFormat="1" ht="15">
      <c r="A142" s="193" t="s">
        <v>297</v>
      </c>
      <c r="B142" s="179">
        <v>1100</v>
      </c>
      <c r="C142" s="284">
        <f>Volume!J142</f>
        <v>499.35</v>
      </c>
      <c r="D142" s="318">
        <v>66.5</v>
      </c>
      <c r="E142" s="206">
        <f t="shared" si="14"/>
        <v>73150</v>
      </c>
      <c r="F142" s="211">
        <f t="shared" si="15"/>
        <v>13.317312506258135</v>
      </c>
      <c r="G142" s="277">
        <f t="shared" si="16"/>
        <v>100614.25</v>
      </c>
      <c r="H142" s="275">
        <v>5</v>
      </c>
      <c r="I142" s="207">
        <f t="shared" si="19"/>
        <v>91.4675</v>
      </c>
      <c r="J142" s="214">
        <f t="shared" si="20"/>
        <v>0.18317312506258135</v>
      </c>
      <c r="K142" s="218">
        <f t="shared" si="17"/>
        <v>3.8582565</v>
      </c>
      <c r="L142" s="208">
        <f t="shared" si="18"/>
        <v>21.13254117690931</v>
      </c>
      <c r="M142" s="219">
        <v>61.732104</v>
      </c>
    </row>
    <row r="143" spans="1:13" s="8" customFormat="1" ht="15">
      <c r="A143" s="193" t="s">
        <v>226</v>
      </c>
      <c r="B143" s="179">
        <v>1500</v>
      </c>
      <c r="C143" s="284">
        <f>Volume!J143</f>
        <v>181.1</v>
      </c>
      <c r="D143" s="318">
        <v>19.74</v>
      </c>
      <c r="E143" s="206">
        <f t="shared" si="14"/>
        <v>29609.999999999996</v>
      </c>
      <c r="F143" s="211">
        <f t="shared" si="15"/>
        <v>10.90005521811154</v>
      </c>
      <c r="G143" s="277">
        <f t="shared" si="16"/>
        <v>43192.5</v>
      </c>
      <c r="H143" s="275">
        <v>5</v>
      </c>
      <c r="I143" s="207">
        <f t="shared" si="19"/>
        <v>28.795</v>
      </c>
      <c r="J143" s="214">
        <f t="shared" si="20"/>
        <v>0.15900055218111542</v>
      </c>
      <c r="K143" s="218">
        <f t="shared" si="17"/>
        <v>3.464519875</v>
      </c>
      <c r="L143" s="208">
        <f t="shared" si="18"/>
        <v>18.975956864624784</v>
      </c>
      <c r="M143" s="219">
        <v>55.432318</v>
      </c>
    </row>
    <row r="144" spans="1:13" s="8" customFormat="1" ht="15">
      <c r="A144" s="193" t="s">
        <v>430</v>
      </c>
      <c r="B144" s="179">
        <v>550</v>
      </c>
      <c r="C144" s="284">
        <f>Volume!J144</f>
        <v>469.75</v>
      </c>
      <c r="D144" s="318">
        <v>72.99</v>
      </c>
      <c r="E144" s="206">
        <f t="shared" si="14"/>
        <v>40144.5</v>
      </c>
      <c r="F144" s="211">
        <f t="shared" si="15"/>
        <v>15.538052155401807</v>
      </c>
      <c r="G144" s="277">
        <f t="shared" si="16"/>
        <v>54457.7825</v>
      </c>
      <c r="H144" s="275">
        <v>5.54</v>
      </c>
      <c r="I144" s="207">
        <f t="shared" si="19"/>
        <v>99.01415</v>
      </c>
      <c r="J144" s="214">
        <f t="shared" si="20"/>
        <v>0.2107805215540181</v>
      </c>
      <c r="K144" s="218">
        <f t="shared" si="17"/>
        <v>3.9425</v>
      </c>
      <c r="L144" s="208">
        <f t="shared" si="18"/>
        <v>21.593961829641174</v>
      </c>
      <c r="M144" s="219">
        <v>63.08</v>
      </c>
    </row>
    <row r="145" spans="1:13" s="8" customFormat="1" ht="15">
      <c r="A145" s="193" t="s">
        <v>227</v>
      </c>
      <c r="B145" s="179">
        <v>800</v>
      </c>
      <c r="C145" s="284">
        <f>Volume!J145</f>
        <v>382.25</v>
      </c>
      <c r="D145" s="318">
        <v>41.89</v>
      </c>
      <c r="E145" s="206">
        <f t="shared" si="14"/>
        <v>33512</v>
      </c>
      <c r="F145" s="211">
        <f t="shared" si="15"/>
        <v>10.95879659908437</v>
      </c>
      <c r="G145" s="277">
        <f t="shared" si="16"/>
        <v>48802</v>
      </c>
      <c r="H145" s="275">
        <v>5</v>
      </c>
      <c r="I145" s="207">
        <f t="shared" si="19"/>
        <v>61.0025</v>
      </c>
      <c r="J145" s="214">
        <f t="shared" si="20"/>
        <v>0.15958796599084368</v>
      </c>
      <c r="K145" s="218">
        <f t="shared" si="17"/>
        <v>1.9583809375</v>
      </c>
      <c r="L145" s="208">
        <f t="shared" si="18"/>
        <v>10.726494156568648</v>
      </c>
      <c r="M145" s="219">
        <v>31.334095</v>
      </c>
    </row>
    <row r="146" spans="1:13" s="8" customFormat="1" ht="15">
      <c r="A146" s="193" t="s">
        <v>234</v>
      </c>
      <c r="B146" s="179">
        <v>700</v>
      </c>
      <c r="C146" s="284">
        <f>Volume!J146</f>
        <v>493.85</v>
      </c>
      <c r="D146" s="318">
        <v>58.39</v>
      </c>
      <c r="E146" s="206">
        <f t="shared" si="14"/>
        <v>40873</v>
      </c>
      <c r="F146" s="211">
        <f t="shared" si="15"/>
        <v>11.823428166447302</v>
      </c>
      <c r="G146" s="277">
        <f t="shared" si="16"/>
        <v>58157.75</v>
      </c>
      <c r="H146" s="275">
        <v>5</v>
      </c>
      <c r="I146" s="207">
        <f t="shared" si="19"/>
        <v>83.0825</v>
      </c>
      <c r="J146" s="214">
        <f t="shared" si="20"/>
        <v>0.168234281664473</v>
      </c>
      <c r="K146" s="218">
        <f t="shared" si="17"/>
        <v>3.2285920625</v>
      </c>
      <c r="L146" s="208">
        <f t="shared" si="18"/>
        <v>17.683727016133794</v>
      </c>
      <c r="M146" s="219">
        <v>51.657473</v>
      </c>
    </row>
    <row r="147" spans="1:13" s="8" customFormat="1" ht="15">
      <c r="A147" s="193" t="s">
        <v>98</v>
      </c>
      <c r="B147" s="179">
        <v>550</v>
      </c>
      <c r="C147" s="284">
        <f>Volume!J147</f>
        <v>552</v>
      </c>
      <c r="D147" s="318">
        <v>67.14</v>
      </c>
      <c r="E147" s="206">
        <f t="shared" si="14"/>
        <v>36927</v>
      </c>
      <c r="F147" s="211">
        <f t="shared" si="15"/>
        <v>12.16304347826087</v>
      </c>
      <c r="G147" s="277">
        <f t="shared" si="16"/>
        <v>52107</v>
      </c>
      <c r="H147" s="275">
        <v>5</v>
      </c>
      <c r="I147" s="207">
        <f t="shared" si="19"/>
        <v>94.74</v>
      </c>
      <c r="J147" s="214">
        <f t="shared" si="20"/>
        <v>0.1716304347826087</v>
      </c>
      <c r="K147" s="218">
        <f t="shared" si="17"/>
        <v>2.1281904375</v>
      </c>
      <c r="L147" s="208">
        <f t="shared" si="18"/>
        <v>11.656579092855383</v>
      </c>
      <c r="M147" s="219">
        <v>34.051047</v>
      </c>
    </row>
    <row r="148" spans="1:13" s="8" customFormat="1" ht="15">
      <c r="A148" s="193" t="s">
        <v>149</v>
      </c>
      <c r="B148" s="179">
        <v>550</v>
      </c>
      <c r="C148" s="284">
        <f>Volume!J148</f>
        <v>969.8</v>
      </c>
      <c r="D148" s="318">
        <v>175.34</v>
      </c>
      <c r="E148" s="206">
        <f t="shared" si="14"/>
        <v>96437</v>
      </c>
      <c r="F148" s="211">
        <f t="shared" si="15"/>
        <v>18.080016498247062</v>
      </c>
      <c r="G148" s="277">
        <f t="shared" si="16"/>
        <v>123106.5</v>
      </c>
      <c r="H148" s="275">
        <v>5</v>
      </c>
      <c r="I148" s="207">
        <f t="shared" si="19"/>
        <v>223.83</v>
      </c>
      <c r="J148" s="214">
        <f t="shared" si="20"/>
        <v>0.23080016498247063</v>
      </c>
      <c r="K148" s="218">
        <f t="shared" si="17"/>
        <v>2.62415325</v>
      </c>
      <c r="L148" s="208">
        <f t="shared" si="18"/>
        <v>14.373079293754936</v>
      </c>
      <c r="M148" s="219">
        <v>41.986452</v>
      </c>
    </row>
    <row r="149" spans="1:13" s="8" customFormat="1" ht="15">
      <c r="A149" s="193" t="s">
        <v>203</v>
      </c>
      <c r="B149" s="179">
        <v>150</v>
      </c>
      <c r="C149" s="284">
        <f>Volume!J149</f>
        <v>1727.2</v>
      </c>
      <c r="D149" s="318">
        <v>188.41</v>
      </c>
      <c r="E149" s="206">
        <f t="shared" si="14"/>
        <v>28261.5</v>
      </c>
      <c r="F149" s="211">
        <f t="shared" si="15"/>
        <v>10.908406669754516</v>
      </c>
      <c r="G149" s="277">
        <f t="shared" si="16"/>
        <v>41215.5</v>
      </c>
      <c r="H149" s="275">
        <v>5</v>
      </c>
      <c r="I149" s="207">
        <f t="shared" si="19"/>
        <v>274.77</v>
      </c>
      <c r="J149" s="214">
        <f t="shared" si="20"/>
        <v>0.15908406669754516</v>
      </c>
      <c r="K149" s="218">
        <f t="shared" si="17"/>
        <v>1.562628125</v>
      </c>
      <c r="L149" s="208">
        <f t="shared" si="18"/>
        <v>8.558866730545024</v>
      </c>
      <c r="M149" s="219">
        <v>25.00205</v>
      </c>
    </row>
    <row r="150" spans="1:13" s="8" customFormat="1" ht="15">
      <c r="A150" s="193" t="s">
        <v>298</v>
      </c>
      <c r="B150" s="179">
        <v>1000</v>
      </c>
      <c r="C150" s="284">
        <f>Volume!J150</f>
        <v>599.05</v>
      </c>
      <c r="D150" s="318">
        <v>118.44</v>
      </c>
      <c r="E150" s="206">
        <f t="shared" si="14"/>
        <v>118440</v>
      </c>
      <c r="F150" s="211">
        <f t="shared" si="15"/>
        <v>19.771304565562144</v>
      </c>
      <c r="G150" s="277">
        <f t="shared" si="16"/>
        <v>148392.5</v>
      </c>
      <c r="H150" s="275">
        <v>5</v>
      </c>
      <c r="I150" s="207">
        <f t="shared" si="19"/>
        <v>148.3925</v>
      </c>
      <c r="J150" s="214">
        <f t="shared" si="20"/>
        <v>0.24771304565562144</v>
      </c>
      <c r="K150" s="218">
        <f t="shared" si="17"/>
        <v>4.4539804375</v>
      </c>
      <c r="L150" s="208">
        <f t="shared" si="18"/>
        <v>24.39545556305479</v>
      </c>
      <c r="M150" s="219">
        <v>71.263687</v>
      </c>
    </row>
    <row r="151" spans="1:13" s="8" customFormat="1" ht="15">
      <c r="A151" s="193" t="s">
        <v>431</v>
      </c>
      <c r="B151" s="179">
        <v>7150</v>
      </c>
      <c r="C151" s="284">
        <f>Volume!J151</f>
        <v>33.05</v>
      </c>
      <c r="D151" s="318">
        <v>5.43</v>
      </c>
      <c r="E151" s="206">
        <f t="shared" si="14"/>
        <v>38824.5</v>
      </c>
      <c r="F151" s="211">
        <f t="shared" si="15"/>
        <v>16.42965204236006</v>
      </c>
      <c r="G151" s="277">
        <f t="shared" si="16"/>
        <v>50639.875</v>
      </c>
      <c r="H151" s="275">
        <v>5</v>
      </c>
      <c r="I151" s="207">
        <f t="shared" si="19"/>
        <v>7.0825</v>
      </c>
      <c r="J151" s="214">
        <f t="shared" si="20"/>
        <v>0.21429652042360062</v>
      </c>
      <c r="K151" s="218">
        <f t="shared" si="17"/>
        <v>3.78125</v>
      </c>
      <c r="L151" s="208">
        <f t="shared" si="18"/>
        <v>20.710759205664093</v>
      </c>
      <c r="M151" s="219">
        <v>60.5</v>
      </c>
    </row>
    <row r="152" spans="1:13" s="8" customFormat="1" ht="15">
      <c r="A152" s="193" t="s">
        <v>432</v>
      </c>
      <c r="B152" s="179">
        <v>450</v>
      </c>
      <c r="C152" s="284">
        <f>Volume!J152</f>
        <v>443.45</v>
      </c>
      <c r="D152" s="318">
        <v>79.09</v>
      </c>
      <c r="E152" s="206">
        <f t="shared" si="14"/>
        <v>35590.5</v>
      </c>
      <c r="F152" s="211">
        <f t="shared" si="15"/>
        <v>17.83515616191228</v>
      </c>
      <c r="G152" s="277">
        <f t="shared" si="16"/>
        <v>46466.11125</v>
      </c>
      <c r="H152" s="275">
        <v>5.45</v>
      </c>
      <c r="I152" s="207">
        <f t="shared" si="19"/>
        <v>103.258025</v>
      </c>
      <c r="J152" s="214">
        <f t="shared" si="20"/>
        <v>0.2328515616191228</v>
      </c>
      <c r="K152" s="218">
        <f t="shared" si="17"/>
        <v>4.91125</v>
      </c>
      <c r="L152" s="208">
        <f t="shared" si="18"/>
        <v>26.900024105472472</v>
      </c>
      <c r="M152" s="219">
        <v>78.58</v>
      </c>
    </row>
    <row r="153" spans="1:13" s="8" customFormat="1" ht="15">
      <c r="A153" s="193" t="s">
        <v>216</v>
      </c>
      <c r="B153" s="179">
        <v>3350</v>
      </c>
      <c r="C153" s="284">
        <f>Volume!J153</f>
        <v>94.45</v>
      </c>
      <c r="D153" s="318">
        <v>11.27</v>
      </c>
      <c r="E153" s="206">
        <f t="shared" si="14"/>
        <v>37754.5</v>
      </c>
      <c r="F153" s="211">
        <f t="shared" si="15"/>
        <v>11.93223928004235</v>
      </c>
      <c r="G153" s="277">
        <f t="shared" si="16"/>
        <v>53574.875</v>
      </c>
      <c r="H153" s="275">
        <v>5</v>
      </c>
      <c r="I153" s="207">
        <f t="shared" si="19"/>
        <v>15.9925</v>
      </c>
      <c r="J153" s="214">
        <f t="shared" si="20"/>
        <v>0.1693223928004235</v>
      </c>
      <c r="K153" s="218">
        <f t="shared" si="17"/>
        <v>1.2383084375</v>
      </c>
      <c r="L153" s="208">
        <f t="shared" si="18"/>
        <v>6.7824946436772615</v>
      </c>
      <c r="M153" s="219">
        <v>19.812935</v>
      </c>
    </row>
    <row r="154" spans="1:13" s="8" customFormat="1" ht="15">
      <c r="A154" s="193" t="s">
        <v>235</v>
      </c>
      <c r="B154" s="179">
        <v>2700</v>
      </c>
      <c r="C154" s="284">
        <f>Volume!J154</f>
        <v>146.9</v>
      </c>
      <c r="D154" s="318">
        <v>15.91</v>
      </c>
      <c r="E154" s="206">
        <f t="shared" si="14"/>
        <v>42957</v>
      </c>
      <c r="F154" s="211">
        <f t="shared" si="15"/>
        <v>10.830496936691626</v>
      </c>
      <c r="G154" s="277">
        <f t="shared" si="16"/>
        <v>62788.5</v>
      </c>
      <c r="H154" s="275">
        <v>5</v>
      </c>
      <c r="I154" s="207">
        <f t="shared" si="19"/>
        <v>23.255</v>
      </c>
      <c r="J154" s="214">
        <f t="shared" si="20"/>
        <v>0.15830496936691626</v>
      </c>
      <c r="K154" s="218">
        <f t="shared" si="17"/>
        <v>2.516185375</v>
      </c>
      <c r="L154" s="208">
        <f t="shared" si="18"/>
        <v>13.781714887520955</v>
      </c>
      <c r="M154" s="219">
        <v>40.258966</v>
      </c>
    </row>
    <row r="155" spans="1:13" s="8" customFormat="1" ht="15">
      <c r="A155" s="193" t="s">
        <v>204</v>
      </c>
      <c r="B155" s="179">
        <v>600</v>
      </c>
      <c r="C155" s="284">
        <f>Volume!J155</f>
        <v>457.1</v>
      </c>
      <c r="D155" s="318">
        <v>48.64</v>
      </c>
      <c r="E155" s="206">
        <f t="shared" si="14"/>
        <v>29184</v>
      </c>
      <c r="F155" s="211">
        <f t="shared" si="15"/>
        <v>10.640997593524393</v>
      </c>
      <c r="G155" s="277">
        <f t="shared" si="16"/>
        <v>42897</v>
      </c>
      <c r="H155" s="275">
        <v>5</v>
      </c>
      <c r="I155" s="207">
        <f t="shared" si="19"/>
        <v>71.495</v>
      </c>
      <c r="J155" s="214">
        <f t="shared" si="20"/>
        <v>0.15640997593524394</v>
      </c>
      <c r="K155" s="218">
        <f t="shared" si="17"/>
        <v>2.9258460625</v>
      </c>
      <c r="L155" s="208">
        <f t="shared" si="18"/>
        <v>16.0255188821892</v>
      </c>
      <c r="M155" s="219">
        <v>46.813537</v>
      </c>
    </row>
    <row r="156" spans="1:13" s="7" customFormat="1" ht="15">
      <c r="A156" s="193" t="s">
        <v>205</v>
      </c>
      <c r="B156" s="179">
        <v>250</v>
      </c>
      <c r="C156" s="284">
        <f>Volume!J156</f>
        <v>1286.05</v>
      </c>
      <c r="D156" s="318">
        <v>168.93</v>
      </c>
      <c r="E156" s="206">
        <f t="shared" si="14"/>
        <v>42232.5</v>
      </c>
      <c r="F156" s="211">
        <f t="shared" si="15"/>
        <v>13.135570156681311</v>
      </c>
      <c r="G156" s="277">
        <f t="shared" si="16"/>
        <v>58308.125</v>
      </c>
      <c r="H156" s="275">
        <v>5</v>
      </c>
      <c r="I156" s="207">
        <f t="shared" si="19"/>
        <v>233.2325</v>
      </c>
      <c r="J156" s="214">
        <f t="shared" si="20"/>
        <v>0.1813557015668131</v>
      </c>
      <c r="K156" s="218">
        <f t="shared" si="17"/>
        <v>2.6430249375</v>
      </c>
      <c r="L156" s="208">
        <f t="shared" si="18"/>
        <v>14.476443783174318</v>
      </c>
      <c r="M156" s="219">
        <v>42.288399</v>
      </c>
    </row>
    <row r="157" spans="1:13" s="7" customFormat="1" ht="15">
      <c r="A157" s="193" t="s">
        <v>37</v>
      </c>
      <c r="B157" s="179">
        <v>1600</v>
      </c>
      <c r="C157" s="284">
        <f>Volume!J157</f>
        <v>203.4</v>
      </c>
      <c r="D157" s="318">
        <v>33.27</v>
      </c>
      <c r="E157" s="206">
        <f t="shared" si="14"/>
        <v>53232.00000000001</v>
      </c>
      <c r="F157" s="211">
        <f t="shared" si="15"/>
        <v>16.356932153392332</v>
      </c>
      <c r="G157" s="277">
        <f t="shared" si="16"/>
        <v>69504</v>
      </c>
      <c r="H157" s="275">
        <v>5</v>
      </c>
      <c r="I157" s="207">
        <f t="shared" si="19"/>
        <v>43.44</v>
      </c>
      <c r="J157" s="214">
        <f t="shared" si="20"/>
        <v>0.21356932153392327</v>
      </c>
      <c r="K157" s="218">
        <f t="shared" si="17"/>
        <v>2.044305875</v>
      </c>
      <c r="L157" s="208">
        <f t="shared" si="18"/>
        <v>11.197124421778364</v>
      </c>
      <c r="M157" s="219">
        <v>32.708894</v>
      </c>
    </row>
    <row r="158" spans="1:13" s="7" customFormat="1" ht="15">
      <c r="A158" s="193" t="s">
        <v>299</v>
      </c>
      <c r="B158" s="179">
        <v>150</v>
      </c>
      <c r="C158" s="284">
        <f>Volume!J158</f>
        <v>1687.1</v>
      </c>
      <c r="D158" s="318">
        <v>180.66</v>
      </c>
      <c r="E158" s="206">
        <f t="shared" si="14"/>
        <v>27099</v>
      </c>
      <c r="F158" s="211">
        <f t="shared" si="15"/>
        <v>10.708316045284809</v>
      </c>
      <c r="G158" s="277">
        <f t="shared" si="16"/>
        <v>39752.25</v>
      </c>
      <c r="H158" s="275">
        <v>5</v>
      </c>
      <c r="I158" s="207">
        <f t="shared" si="19"/>
        <v>265.015</v>
      </c>
      <c r="J158" s="214">
        <f t="shared" si="20"/>
        <v>0.1570831604528481</v>
      </c>
      <c r="K158" s="218">
        <f t="shared" si="17"/>
        <v>5.0662755625</v>
      </c>
      <c r="L158" s="208">
        <f t="shared" si="18"/>
        <v>27.749134081184245</v>
      </c>
      <c r="M158" s="219">
        <v>81.060409</v>
      </c>
    </row>
    <row r="159" spans="1:13" s="7" customFormat="1" ht="15">
      <c r="A159" s="193" t="s">
        <v>433</v>
      </c>
      <c r="B159" s="179">
        <v>200</v>
      </c>
      <c r="C159" s="284">
        <f>Volume!J159</f>
        <v>1096.25</v>
      </c>
      <c r="D159" s="318">
        <v>144.55</v>
      </c>
      <c r="E159" s="206">
        <f t="shared" si="14"/>
        <v>28910.000000000004</v>
      </c>
      <c r="F159" s="211">
        <f t="shared" si="15"/>
        <v>13.185860889395668</v>
      </c>
      <c r="G159" s="277">
        <f t="shared" si="16"/>
        <v>39872.5</v>
      </c>
      <c r="H159" s="275">
        <v>5</v>
      </c>
      <c r="I159" s="207">
        <f t="shared" si="19"/>
        <v>199.3625</v>
      </c>
      <c r="J159" s="214">
        <f t="shared" si="20"/>
        <v>0.1818586088939567</v>
      </c>
      <c r="K159" s="218">
        <f t="shared" si="17"/>
        <v>2.688125</v>
      </c>
      <c r="L159" s="208">
        <f t="shared" si="18"/>
        <v>14.723466998935747</v>
      </c>
      <c r="M159" s="219">
        <v>43.01</v>
      </c>
    </row>
    <row r="160" spans="1:13" s="7" customFormat="1" ht="15">
      <c r="A160" s="193" t="s">
        <v>228</v>
      </c>
      <c r="B160" s="179">
        <v>188</v>
      </c>
      <c r="C160" s="284">
        <f>Volume!J160</f>
        <v>1259.1</v>
      </c>
      <c r="D160" s="318">
        <v>133.63</v>
      </c>
      <c r="E160" s="206">
        <f t="shared" si="14"/>
        <v>25122.44</v>
      </c>
      <c r="F160" s="211">
        <f t="shared" si="15"/>
        <v>10.613136367246447</v>
      </c>
      <c r="G160" s="277">
        <f t="shared" si="16"/>
        <v>44864.12072</v>
      </c>
      <c r="H160" s="275">
        <v>8.34</v>
      </c>
      <c r="I160" s="207">
        <f t="shared" si="19"/>
        <v>238.63894</v>
      </c>
      <c r="J160" s="214">
        <f t="shared" si="20"/>
        <v>0.18953136367246445</v>
      </c>
      <c r="K160" s="218">
        <f t="shared" si="17"/>
        <v>3.1018835625</v>
      </c>
      <c r="L160" s="208">
        <f t="shared" si="18"/>
        <v>16.989715979357356</v>
      </c>
      <c r="M160" s="219">
        <v>49.630137</v>
      </c>
    </row>
    <row r="161" spans="1:13" s="7" customFormat="1" ht="15">
      <c r="A161" s="193" t="s">
        <v>434</v>
      </c>
      <c r="B161" s="179">
        <v>2600</v>
      </c>
      <c r="C161" s="284">
        <f>Volume!J161</f>
        <v>77.55</v>
      </c>
      <c r="D161" s="318">
        <v>9.36</v>
      </c>
      <c r="E161" s="206">
        <f t="shared" si="14"/>
        <v>24336</v>
      </c>
      <c r="F161" s="211">
        <f t="shared" si="15"/>
        <v>12.069632495164411</v>
      </c>
      <c r="G161" s="277">
        <f t="shared" si="16"/>
        <v>34417.5</v>
      </c>
      <c r="H161" s="275">
        <v>5</v>
      </c>
      <c r="I161" s="207">
        <f t="shared" si="19"/>
        <v>13.2375</v>
      </c>
      <c r="J161" s="214">
        <f t="shared" si="20"/>
        <v>0.1706963249516441</v>
      </c>
      <c r="K161" s="218">
        <f t="shared" si="17"/>
        <v>3.184375</v>
      </c>
      <c r="L161" s="208">
        <f t="shared" si="18"/>
        <v>17.441540190555134</v>
      </c>
      <c r="M161" s="219">
        <v>50.95</v>
      </c>
    </row>
    <row r="162" spans="1:13" s="7" customFormat="1" ht="15">
      <c r="A162" s="193" t="s">
        <v>276</v>
      </c>
      <c r="B162" s="179">
        <v>350</v>
      </c>
      <c r="C162" s="284">
        <f>Volume!J162</f>
        <v>911.95</v>
      </c>
      <c r="D162" s="318">
        <v>134.16</v>
      </c>
      <c r="E162" s="206">
        <f t="shared" si="14"/>
        <v>46956</v>
      </c>
      <c r="F162" s="211">
        <f t="shared" si="15"/>
        <v>14.711332858161082</v>
      </c>
      <c r="G162" s="277">
        <f t="shared" si="16"/>
        <v>62915.125</v>
      </c>
      <c r="H162" s="275">
        <v>5</v>
      </c>
      <c r="I162" s="207">
        <f t="shared" si="19"/>
        <v>179.7575</v>
      </c>
      <c r="J162" s="214">
        <f t="shared" si="20"/>
        <v>0.19711332858161082</v>
      </c>
      <c r="K162" s="218">
        <f t="shared" si="17"/>
        <v>3.6691494375</v>
      </c>
      <c r="L162" s="208">
        <f t="shared" si="18"/>
        <v>20.096759137761417</v>
      </c>
      <c r="M162" s="219">
        <v>58.706391</v>
      </c>
    </row>
    <row r="163" spans="1:13" s="7" customFormat="1" ht="15">
      <c r="A163" s="193" t="s">
        <v>180</v>
      </c>
      <c r="B163" s="179">
        <v>1500</v>
      </c>
      <c r="C163" s="284">
        <f>Volume!J163</f>
        <v>161.35</v>
      </c>
      <c r="D163" s="318">
        <v>25.64</v>
      </c>
      <c r="E163" s="206">
        <f t="shared" si="14"/>
        <v>38460</v>
      </c>
      <c r="F163" s="211">
        <f t="shared" si="15"/>
        <v>15.890920359466998</v>
      </c>
      <c r="G163" s="277">
        <f t="shared" si="16"/>
        <v>50561.25</v>
      </c>
      <c r="H163" s="275">
        <v>5</v>
      </c>
      <c r="I163" s="207">
        <f t="shared" si="19"/>
        <v>33.7075</v>
      </c>
      <c r="J163" s="214">
        <f t="shared" si="20"/>
        <v>0.20890920359467</v>
      </c>
      <c r="K163" s="218">
        <f t="shared" si="17"/>
        <v>3.384001375</v>
      </c>
      <c r="L163" s="208">
        <f t="shared" si="18"/>
        <v>18.534938877159988</v>
      </c>
      <c r="M163" s="219">
        <v>54.144022</v>
      </c>
    </row>
    <row r="164" spans="1:13" s="8" customFormat="1" ht="15">
      <c r="A164" s="193" t="s">
        <v>181</v>
      </c>
      <c r="B164" s="179">
        <v>850</v>
      </c>
      <c r="C164" s="284">
        <f>Volume!J164</f>
        <v>312.4</v>
      </c>
      <c r="D164" s="318">
        <v>58.08</v>
      </c>
      <c r="E164" s="206">
        <f t="shared" si="14"/>
        <v>49368</v>
      </c>
      <c r="F164" s="211">
        <f t="shared" si="15"/>
        <v>18.591549295774648</v>
      </c>
      <c r="G164" s="277">
        <f t="shared" si="16"/>
        <v>62645</v>
      </c>
      <c r="H164" s="275">
        <v>5</v>
      </c>
      <c r="I164" s="207">
        <f t="shared" si="19"/>
        <v>73.7</v>
      </c>
      <c r="J164" s="214">
        <f t="shared" si="20"/>
        <v>0.2359154929577465</v>
      </c>
      <c r="K164" s="218">
        <f t="shared" si="17"/>
        <v>3.422765625</v>
      </c>
      <c r="L164" s="208">
        <f t="shared" si="18"/>
        <v>18.747259418657684</v>
      </c>
      <c r="M164" s="219">
        <v>54.76425</v>
      </c>
    </row>
    <row r="165" spans="1:13" s="7" customFormat="1" ht="15">
      <c r="A165" s="193" t="s">
        <v>150</v>
      </c>
      <c r="B165" s="179">
        <v>438</v>
      </c>
      <c r="C165" s="284">
        <f>Volume!J165</f>
        <v>534.2</v>
      </c>
      <c r="D165" s="318">
        <v>63.81</v>
      </c>
      <c r="E165" s="206">
        <f t="shared" si="14"/>
        <v>27948.780000000002</v>
      </c>
      <c r="F165" s="211">
        <f t="shared" si="15"/>
        <v>11.944964432796706</v>
      </c>
      <c r="G165" s="277">
        <f t="shared" si="16"/>
        <v>39647.76</v>
      </c>
      <c r="H165" s="275">
        <v>5</v>
      </c>
      <c r="I165" s="207">
        <f t="shared" si="19"/>
        <v>90.52000000000001</v>
      </c>
      <c r="J165" s="214">
        <f t="shared" si="20"/>
        <v>0.16944964432796705</v>
      </c>
      <c r="K165" s="218">
        <f t="shared" si="17"/>
        <v>2.970833875</v>
      </c>
      <c r="L165" s="208">
        <f t="shared" si="18"/>
        <v>16.271927279379828</v>
      </c>
      <c r="M165" s="219">
        <v>47.533342</v>
      </c>
    </row>
    <row r="166" spans="1:13" s="7" customFormat="1" ht="15">
      <c r="A166" s="193" t="s">
        <v>435</v>
      </c>
      <c r="B166" s="179">
        <v>1250</v>
      </c>
      <c r="C166" s="284">
        <f>Volume!J166</f>
        <v>159.75</v>
      </c>
      <c r="D166" s="318">
        <v>21.53</v>
      </c>
      <c r="E166" s="206">
        <f t="shared" si="14"/>
        <v>26912.5</v>
      </c>
      <c r="F166" s="211">
        <f t="shared" si="15"/>
        <v>13.477308294209703</v>
      </c>
      <c r="G166" s="277">
        <f t="shared" si="16"/>
        <v>36896.875</v>
      </c>
      <c r="H166" s="275">
        <v>5</v>
      </c>
      <c r="I166" s="207">
        <f t="shared" si="19"/>
        <v>29.5175</v>
      </c>
      <c r="J166" s="214">
        <f t="shared" si="20"/>
        <v>0.18477308294209702</v>
      </c>
      <c r="K166" s="218">
        <f t="shared" si="17"/>
        <v>3.675</v>
      </c>
      <c r="L166" s="208">
        <f t="shared" si="18"/>
        <v>20.128803988314854</v>
      </c>
      <c r="M166" s="219">
        <v>58.8</v>
      </c>
    </row>
    <row r="167" spans="1:13" s="7" customFormat="1" ht="15">
      <c r="A167" s="193" t="s">
        <v>436</v>
      </c>
      <c r="B167" s="179">
        <v>1050</v>
      </c>
      <c r="C167" s="284">
        <f>Volume!J167</f>
        <v>210.35</v>
      </c>
      <c r="D167" s="318">
        <v>38.68</v>
      </c>
      <c r="E167" s="206">
        <f t="shared" si="14"/>
        <v>40614</v>
      </c>
      <c r="F167" s="211">
        <f t="shared" si="15"/>
        <v>18.388400285238887</v>
      </c>
      <c r="G167" s="277">
        <f t="shared" si="16"/>
        <v>51657.375</v>
      </c>
      <c r="H167" s="275">
        <v>5</v>
      </c>
      <c r="I167" s="207">
        <f t="shared" si="19"/>
        <v>49.1975</v>
      </c>
      <c r="J167" s="214">
        <f t="shared" si="20"/>
        <v>0.23388400285238886</v>
      </c>
      <c r="K167" s="218">
        <f t="shared" si="17"/>
        <v>3.046875</v>
      </c>
      <c r="L167" s="208">
        <f t="shared" si="18"/>
        <v>16.68842167398553</v>
      </c>
      <c r="M167" s="219">
        <v>48.75</v>
      </c>
    </row>
    <row r="168" spans="1:13" s="8" customFormat="1" ht="15">
      <c r="A168" s="193" t="s">
        <v>151</v>
      </c>
      <c r="B168" s="179">
        <v>225</v>
      </c>
      <c r="C168" s="284">
        <f>Volume!J168</f>
        <v>1066.25</v>
      </c>
      <c r="D168" s="318">
        <v>116.71</v>
      </c>
      <c r="E168" s="206">
        <f t="shared" si="14"/>
        <v>26259.75</v>
      </c>
      <c r="F168" s="211">
        <f t="shared" si="15"/>
        <v>10.945838218053927</v>
      </c>
      <c r="G168" s="277">
        <f t="shared" si="16"/>
        <v>38255.0625</v>
      </c>
      <c r="H168" s="275">
        <v>5</v>
      </c>
      <c r="I168" s="207">
        <f t="shared" si="19"/>
        <v>170.0225</v>
      </c>
      <c r="J168" s="214">
        <f t="shared" si="20"/>
        <v>0.1594583821805393</v>
      </c>
      <c r="K168" s="218">
        <f t="shared" si="17"/>
        <v>1.796147375</v>
      </c>
      <c r="L168" s="208">
        <f t="shared" si="18"/>
        <v>9.837904338911907</v>
      </c>
      <c r="M168" s="219">
        <v>28.738358</v>
      </c>
    </row>
    <row r="169" spans="1:13" s="8" customFormat="1" ht="15">
      <c r="A169" s="193" t="s">
        <v>214</v>
      </c>
      <c r="B169" s="179">
        <v>125</v>
      </c>
      <c r="C169" s="284">
        <f>Volume!J169</f>
        <v>1412.3</v>
      </c>
      <c r="D169" s="318">
        <v>193.8</v>
      </c>
      <c r="E169" s="206">
        <f t="shared" si="14"/>
        <v>24225</v>
      </c>
      <c r="F169" s="211">
        <f t="shared" si="15"/>
        <v>13.722296962401757</v>
      </c>
      <c r="G169" s="277">
        <f t="shared" si="16"/>
        <v>33051.875</v>
      </c>
      <c r="H169" s="275">
        <v>5</v>
      </c>
      <c r="I169" s="207">
        <f t="shared" si="19"/>
        <v>264.415</v>
      </c>
      <c r="J169" s="214">
        <f t="shared" si="20"/>
        <v>0.18722296962401758</v>
      </c>
      <c r="K169" s="218">
        <f t="shared" si="17"/>
        <v>3.8444254375</v>
      </c>
      <c r="L169" s="208">
        <f t="shared" si="18"/>
        <v>21.056785327654172</v>
      </c>
      <c r="M169" s="219">
        <v>61.510807</v>
      </c>
    </row>
    <row r="170" spans="1:13" s="8" customFormat="1" ht="15">
      <c r="A170" s="193" t="s">
        <v>229</v>
      </c>
      <c r="B170" s="179">
        <v>200</v>
      </c>
      <c r="C170" s="284">
        <f>Volume!J170</f>
        <v>1154.05</v>
      </c>
      <c r="D170" s="318">
        <v>165.73</v>
      </c>
      <c r="E170" s="206">
        <f t="shared" si="14"/>
        <v>33146</v>
      </c>
      <c r="F170" s="211">
        <f t="shared" si="15"/>
        <v>14.360729604436548</v>
      </c>
      <c r="G170" s="277">
        <f t="shared" si="16"/>
        <v>44686.5</v>
      </c>
      <c r="H170" s="275">
        <v>5</v>
      </c>
      <c r="I170" s="207">
        <f t="shared" si="19"/>
        <v>223.4325</v>
      </c>
      <c r="J170" s="214">
        <f t="shared" si="20"/>
        <v>0.1936072960443655</v>
      </c>
      <c r="K170" s="218">
        <f t="shared" si="17"/>
        <v>2.4607636875</v>
      </c>
      <c r="L170" s="208">
        <f t="shared" si="18"/>
        <v>13.478157803333435</v>
      </c>
      <c r="M170" s="219">
        <v>39.372219</v>
      </c>
    </row>
    <row r="171" spans="1:13" s="7" customFormat="1" ht="15">
      <c r="A171" s="193" t="s">
        <v>91</v>
      </c>
      <c r="B171" s="179">
        <v>3800</v>
      </c>
      <c r="C171" s="284">
        <f>Volume!J171</f>
        <v>78.55</v>
      </c>
      <c r="D171" s="318">
        <v>9.66</v>
      </c>
      <c r="E171" s="206">
        <f t="shared" si="14"/>
        <v>36708</v>
      </c>
      <c r="F171" s="211">
        <f t="shared" si="15"/>
        <v>12.297899427116485</v>
      </c>
      <c r="G171" s="277">
        <f t="shared" si="16"/>
        <v>51632.5</v>
      </c>
      <c r="H171" s="275">
        <v>5</v>
      </c>
      <c r="I171" s="207">
        <f t="shared" si="19"/>
        <v>13.5875</v>
      </c>
      <c r="J171" s="214">
        <f t="shared" si="20"/>
        <v>0.17297899427116487</v>
      </c>
      <c r="K171" s="218">
        <f t="shared" si="17"/>
        <v>3.15655025</v>
      </c>
      <c r="L171" s="208">
        <f t="shared" si="18"/>
        <v>17.289137758235714</v>
      </c>
      <c r="M171" s="219">
        <v>50.504804</v>
      </c>
    </row>
    <row r="172" spans="1:13" s="7" customFormat="1" ht="15">
      <c r="A172" s="193" t="s">
        <v>152</v>
      </c>
      <c r="B172" s="179">
        <v>1350</v>
      </c>
      <c r="C172" s="284">
        <f>Volume!J172</f>
        <v>255.75</v>
      </c>
      <c r="D172" s="318">
        <v>28.59</v>
      </c>
      <c r="E172" s="206">
        <f t="shared" si="14"/>
        <v>38596.5</v>
      </c>
      <c r="F172" s="211">
        <f t="shared" si="15"/>
        <v>11.178885630498533</v>
      </c>
      <c r="G172" s="277">
        <f t="shared" si="16"/>
        <v>55859.625</v>
      </c>
      <c r="H172" s="275">
        <v>5</v>
      </c>
      <c r="I172" s="207">
        <f t="shared" si="19"/>
        <v>41.3775</v>
      </c>
      <c r="J172" s="214">
        <f t="shared" si="20"/>
        <v>0.16178885630498532</v>
      </c>
      <c r="K172" s="218">
        <f t="shared" si="17"/>
        <v>1.588664125</v>
      </c>
      <c r="L172" s="208">
        <f t="shared" si="18"/>
        <v>8.701471775617069</v>
      </c>
      <c r="M172" s="219">
        <v>25.418626</v>
      </c>
    </row>
    <row r="173" spans="1:13" s="8" customFormat="1" ht="15">
      <c r="A173" s="193" t="s">
        <v>208</v>
      </c>
      <c r="B173" s="179">
        <v>412</v>
      </c>
      <c r="C173" s="284">
        <f>Volume!J173</f>
        <v>712.7</v>
      </c>
      <c r="D173" s="318">
        <v>76.23</v>
      </c>
      <c r="E173" s="206">
        <f t="shared" si="14"/>
        <v>31406.760000000002</v>
      </c>
      <c r="F173" s="211">
        <f t="shared" si="15"/>
        <v>10.695944997895328</v>
      </c>
      <c r="G173" s="277">
        <f t="shared" si="16"/>
        <v>46088.380000000005</v>
      </c>
      <c r="H173" s="275">
        <v>5</v>
      </c>
      <c r="I173" s="207">
        <f t="shared" si="19"/>
        <v>111.86500000000001</v>
      </c>
      <c r="J173" s="214">
        <f t="shared" si="20"/>
        <v>0.15695944997895328</v>
      </c>
      <c r="K173" s="218">
        <f t="shared" si="17"/>
        <v>2.4501476875</v>
      </c>
      <c r="L173" s="208">
        <f t="shared" si="18"/>
        <v>13.420011576628685</v>
      </c>
      <c r="M173" s="219">
        <v>39.202363</v>
      </c>
    </row>
    <row r="174" spans="1:13" s="7" customFormat="1" ht="15">
      <c r="A174" s="193" t="s">
        <v>230</v>
      </c>
      <c r="B174" s="179">
        <v>400</v>
      </c>
      <c r="C174" s="284">
        <f>Volume!J174</f>
        <v>602.5</v>
      </c>
      <c r="D174" s="318">
        <v>65.26</v>
      </c>
      <c r="E174" s="206">
        <f t="shared" si="14"/>
        <v>26104.000000000004</v>
      </c>
      <c r="F174" s="211">
        <f t="shared" si="15"/>
        <v>10.831535269709544</v>
      </c>
      <c r="G174" s="277">
        <f t="shared" si="16"/>
        <v>38154</v>
      </c>
      <c r="H174" s="275">
        <v>5</v>
      </c>
      <c r="I174" s="207">
        <f t="shared" si="19"/>
        <v>95.385</v>
      </c>
      <c r="J174" s="214">
        <f t="shared" si="20"/>
        <v>0.15831535269709546</v>
      </c>
      <c r="K174" s="218">
        <f t="shared" si="17"/>
        <v>2.229290125</v>
      </c>
      <c r="L174" s="208">
        <f t="shared" si="18"/>
        <v>12.210324886860114</v>
      </c>
      <c r="M174" s="219">
        <v>35.668642</v>
      </c>
    </row>
    <row r="175" spans="1:13" s="8" customFormat="1" ht="15">
      <c r="A175" s="193" t="s">
        <v>185</v>
      </c>
      <c r="B175" s="179">
        <v>675</v>
      </c>
      <c r="C175" s="284">
        <f>Volume!J175</f>
        <v>631.7</v>
      </c>
      <c r="D175" s="318">
        <v>92.63</v>
      </c>
      <c r="E175" s="206">
        <f t="shared" si="14"/>
        <v>62525.25</v>
      </c>
      <c r="F175" s="211">
        <f t="shared" si="15"/>
        <v>14.663606142156086</v>
      </c>
      <c r="G175" s="277">
        <f t="shared" si="16"/>
        <v>83845.125</v>
      </c>
      <c r="H175" s="275">
        <v>5</v>
      </c>
      <c r="I175" s="207">
        <f t="shared" si="19"/>
        <v>124.215</v>
      </c>
      <c r="J175" s="214">
        <f t="shared" si="20"/>
        <v>0.19663606142156087</v>
      </c>
      <c r="K175" s="218">
        <f t="shared" si="17"/>
        <v>2.3935184375</v>
      </c>
      <c r="L175" s="208">
        <f t="shared" si="18"/>
        <v>13.109840400232692</v>
      </c>
      <c r="M175" s="219">
        <v>38.296295</v>
      </c>
    </row>
    <row r="176" spans="1:13" s="7" customFormat="1" ht="15">
      <c r="A176" s="193" t="s">
        <v>206</v>
      </c>
      <c r="B176" s="179">
        <v>550</v>
      </c>
      <c r="C176" s="284">
        <f>Volume!J176</f>
        <v>882.5</v>
      </c>
      <c r="D176" s="318">
        <v>117.7</v>
      </c>
      <c r="E176" s="206">
        <f t="shared" si="14"/>
        <v>64735</v>
      </c>
      <c r="F176" s="211">
        <f t="shared" si="15"/>
        <v>13.337110481586404</v>
      </c>
      <c r="G176" s="277">
        <f t="shared" si="16"/>
        <v>89003.75</v>
      </c>
      <c r="H176" s="275">
        <v>5</v>
      </c>
      <c r="I176" s="207">
        <f t="shared" si="19"/>
        <v>161.825</v>
      </c>
      <c r="J176" s="214">
        <f t="shared" si="20"/>
        <v>0.18337110481586402</v>
      </c>
      <c r="K176" s="218">
        <f t="shared" si="17"/>
        <v>1.6223405</v>
      </c>
      <c r="L176" s="208">
        <f t="shared" si="18"/>
        <v>8.885924878042099</v>
      </c>
      <c r="M176" s="219">
        <v>25.957448</v>
      </c>
    </row>
    <row r="177" spans="1:13" s="7" customFormat="1" ht="15">
      <c r="A177" s="193" t="s">
        <v>118</v>
      </c>
      <c r="B177" s="179">
        <v>250</v>
      </c>
      <c r="C177" s="284">
        <f>Volume!J177</f>
        <v>1224.75</v>
      </c>
      <c r="D177" s="318">
        <v>132.62</v>
      </c>
      <c r="E177" s="206">
        <f t="shared" si="14"/>
        <v>33155</v>
      </c>
      <c r="F177" s="211">
        <f t="shared" si="15"/>
        <v>10.828332312716881</v>
      </c>
      <c r="G177" s="277">
        <f t="shared" si="16"/>
        <v>48464.375</v>
      </c>
      <c r="H177" s="275">
        <v>5</v>
      </c>
      <c r="I177" s="207">
        <f t="shared" si="19"/>
        <v>193.8575</v>
      </c>
      <c r="J177" s="214">
        <f t="shared" si="20"/>
        <v>0.1582833231271688</v>
      </c>
      <c r="K177" s="218">
        <f t="shared" si="17"/>
        <v>2.07079775</v>
      </c>
      <c r="L177" s="208">
        <f t="shared" si="18"/>
        <v>11.342226397059436</v>
      </c>
      <c r="M177" s="219">
        <v>33.132764</v>
      </c>
    </row>
    <row r="178" spans="1:13" s="7" customFormat="1" ht="15">
      <c r="A178" s="193" t="s">
        <v>231</v>
      </c>
      <c r="B178" s="179">
        <v>206</v>
      </c>
      <c r="C178" s="284">
        <f>Volume!J178</f>
        <v>1067.55</v>
      </c>
      <c r="D178" s="318">
        <v>129.24</v>
      </c>
      <c r="E178" s="206">
        <f t="shared" si="14"/>
        <v>26623.440000000002</v>
      </c>
      <c r="F178" s="211">
        <f t="shared" si="15"/>
        <v>12.106224532808769</v>
      </c>
      <c r="G178" s="277">
        <f t="shared" si="16"/>
        <v>37619.205</v>
      </c>
      <c r="H178" s="275">
        <v>5</v>
      </c>
      <c r="I178" s="207">
        <f t="shared" si="19"/>
        <v>182.6175</v>
      </c>
      <c r="J178" s="214">
        <f t="shared" si="20"/>
        <v>0.1710622453280877</v>
      </c>
      <c r="K178" s="218">
        <f t="shared" si="17"/>
        <v>3.570430625</v>
      </c>
      <c r="L178" s="208">
        <f t="shared" si="18"/>
        <v>19.55605393319769</v>
      </c>
      <c r="M178" s="219">
        <v>57.12689</v>
      </c>
    </row>
    <row r="179" spans="1:13" s="7" customFormat="1" ht="15">
      <c r="A179" s="193" t="s">
        <v>300</v>
      </c>
      <c r="B179" s="179">
        <v>7700</v>
      </c>
      <c r="C179" s="284">
        <f>Volume!J179</f>
        <v>54.7</v>
      </c>
      <c r="D179" s="318">
        <v>8.85</v>
      </c>
      <c r="E179" s="206">
        <f t="shared" si="14"/>
        <v>68145</v>
      </c>
      <c r="F179" s="211">
        <f t="shared" si="15"/>
        <v>16.179159049360145</v>
      </c>
      <c r="G179" s="277">
        <f t="shared" si="16"/>
        <v>89204.5</v>
      </c>
      <c r="H179" s="275">
        <v>5</v>
      </c>
      <c r="I179" s="207">
        <f t="shared" si="19"/>
        <v>11.585</v>
      </c>
      <c r="J179" s="214">
        <f t="shared" si="20"/>
        <v>0.21179159049360147</v>
      </c>
      <c r="K179" s="218">
        <f t="shared" si="17"/>
        <v>3.0576005625</v>
      </c>
      <c r="L179" s="208">
        <f t="shared" si="18"/>
        <v>16.747167999217343</v>
      </c>
      <c r="M179" s="219">
        <v>48.921609</v>
      </c>
    </row>
    <row r="180" spans="1:13" s="7" customFormat="1" ht="15">
      <c r="A180" s="193" t="s">
        <v>301</v>
      </c>
      <c r="B180" s="179">
        <v>10450</v>
      </c>
      <c r="C180" s="284">
        <f>Volume!J180</f>
        <v>28.1</v>
      </c>
      <c r="D180" s="318">
        <v>4.42</v>
      </c>
      <c r="E180" s="206">
        <f t="shared" si="14"/>
        <v>46189</v>
      </c>
      <c r="F180" s="211">
        <f t="shared" si="15"/>
        <v>15.72953736654804</v>
      </c>
      <c r="G180" s="277">
        <f t="shared" si="16"/>
        <v>60871.25</v>
      </c>
      <c r="H180" s="275">
        <v>5</v>
      </c>
      <c r="I180" s="207">
        <f t="shared" si="19"/>
        <v>5.825</v>
      </c>
      <c r="J180" s="214">
        <f t="shared" si="20"/>
        <v>0.20729537366548043</v>
      </c>
      <c r="K180" s="218">
        <f t="shared" si="17"/>
        <v>3.3860664375</v>
      </c>
      <c r="L180" s="208">
        <f t="shared" si="18"/>
        <v>18.546249690299067</v>
      </c>
      <c r="M180" s="219">
        <v>54.177063</v>
      </c>
    </row>
    <row r="181" spans="1:13" s="8" customFormat="1" ht="15">
      <c r="A181" s="193" t="s">
        <v>173</v>
      </c>
      <c r="B181" s="179">
        <v>2950</v>
      </c>
      <c r="C181" s="284">
        <f>Volume!J181</f>
        <v>67.9</v>
      </c>
      <c r="D181" s="318">
        <v>7.85</v>
      </c>
      <c r="E181" s="206">
        <f t="shared" si="14"/>
        <v>23157.5</v>
      </c>
      <c r="F181" s="211">
        <f t="shared" si="15"/>
        <v>11.561119293078056</v>
      </c>
      <c r="G181" s="277">
        <f t="shared" si="16"/>
        <v>33172.75</v>
      </c>
      <c r="H181" s="275">
        <v>5</v>
      </c>
      <c r="I181" s="207">
        <f t="shared" si="19"/>
        <v>11.245</v>
      </c>
      <c r="J181" s="214">
        <f t="shared" si="20"/>
        <v>0.16561119293078053</v>
      </c>
      <c r="K181" s="218">
        <f t="shared" si="17"/>
        <v>2.736723</v>
      </c>
      <c r="L181" s="208">
        <f t="shared" si="18"/>
        <v>14.989649207432107</v>
      </c>
      <c r="M181" s="219">
        <v>43.787568</v>
      </c>
    </row>
    <row r="182" spans="1:13" s="7" customFormat="1" ht="15">
      <c r="A182" s="193" t="s">
        <v>302</v>
      </c>
      <c r="B182" s="179">
        <v>200</v>
      </c>
      <c r="C182" s="284">
        <f>Volume!J182</f>
        <v>810.2</v>
      </c>
      <c r="D182" s="318">
        <v>87.41</v>
      </c>
      <c r="E182" s="206">
        <f t="shared" si="14"/>
        <v>17482</v>
      </c>
      <c r="F182" s="211">
        <f t="shared" si="15"/>
        <v>10.788694149592693</v>
      </c>
      <c r="G182" s="277">
        <f t="shared" si="16"/>
        <v>25584</v>
      </c>
      <c r="H182" s="275">
        <v>5</v>
      </c>
      <c r="I182" s="207">
        <f t="shared" si="19"/>
        <v>127.92</v>
      </c>
      <c r="J182" s="214">
        <f t="shared" si="20"/>
        <v>0.1578869414959269</v>
      </c>
      <c r="K182" s="218">
        <f t="shared" si="17"/>
        <v>2.5993168125</v>
      </c>
      <c r="L182" s="208">
        <f t="shared" si="18"/>
        <v>14.237044523086764</v>
      </c>
      <c r="M182" s="219">
        <v>41.589069</v>
      </c>
    </row>
    <row r="183" spans="1:13" s="7" customFormat="1" ht="15">
      <c r="A183" s="193" t="s">
        <v>82</v>
      </c>
      <c r="B183" s="179">
        <v>2100</v>
      </c>
      <c r="C183" s="284">
        <f>Volume!J183</f>
        <v>119.8</v>
      </c>
      <c r="D183" s="318">
        <v>14.59</v>
      </c>
      <c r="E183" s="206">
        <f t="shared" si="14"/>
        <v>30639</v>
      </c>
      <c r="F183" s="211">
        <f t="shared" si="15"/>
        <v>12.178631051752923</v>
      </c>
      <c r="G183" s="277">
        <f t="shared" si="16"/>
        <v>43218</v>
      </c>
      <c r="H183" s="275">
        <v>5</v>
      </c>
      <c r="I183" s="207">
        <f t="shared" si="19"/>
        <v>20.58</v>
      </c>
      <c r="J183" s="214">
        <f t="shared" si="20"/>
        <v>0.1717863105175292</v>
      </c>
      <c r="K183" s="218">
        <f t="shared" si="17"/>
        <v>3.184963</v>
      </c>
      <c r="L183" s="208">
        <f t="shared" si="18"/>
        <v>17.444760799193265</v>
      </c>
      <c r="M183" s="219">
        <v>50.959408</v>
      </c>
    </row>
    <row r="184" spans="1:13" s="7" customFormat="1" ht="15">
      <c r="A184" s="193" t="s">
        <v>437</v>
      </c>
      <c r="B184" s="179">
        <v>700</v>
      </c>
      <c r="C184" s="284">
        <f>Volume!J184</f>
        <v>291.55</v>
      </c>
      <c r="D184" s="318">
        <v>31.02</v>
      </c>
      <c r="E184" s="206">
        <f t="shared" si="14"/>
        <v>21714</v>
      </c>
      <c r="F184" s="211">
        <f t="shared" si="15"/>
        <v>10.639684445206655</v>
      </c>
      <c r="G184" s="277">
        <f t="shared" si="16"/>
        <v>31918.25</v>
      </c>
      <c r="H184" s="275">
        <v>5</v>
      </c>
      <c r="I184" s="207">
        <f t="shared" si="19"/>
        <v>45.5975</v>
      </c>
      <c r="J184" s="214">
        <f t="shared" si="20"/>
        <v>0.15639684445206653</v>
      </c>
      <c r="K184" s="218">
        <f t="shared" si="17"/>
        <v>2.865625</v>
      </c>
      <c r="L184" s="208">
        <f t="shared" si="18"/>
        <v>15.695674538507417</v>
      </c>
      <c r="M184" s="219">
        <v>45.85</v>
      </c>
    </row>
    <row r="185" spans="1:13" s="7" customFormat="1" ht="15">
      <c r="A185" s="193" t="s">
        <v>438</v>
      </c>
      <c r="B185" s="179">
        <v>450</v>
      </c>
      <c r="C185" s="284">
        <f>Volume!J185</f>
        <v>551.85</v>
      </c>
      <c r="D185" s="318">
        <v>108.1</v>
      </c>
      <c r="E185" s="206">
        <f t="shared" si="14"/>
        <v>48645</v>
      </c>
      <c r="F185" s="211">
        <f t="shared" si="15"/>
        <v>19.588656337772946</v>
      </c>
      <c r="G185" s="277">
        <f t="shared" si="16"/>
        <v>62973.78525</v>
      </c>
      <c r="H185" s="275">
        <v>5.77</v>
      </c>
      <c r="I185" s="207">
        <f t="shared" si="19"/>
        <v>139.941745</v>
      </c>
      <c r="J185" s="214">
        <f t="shared" si="20"/>
        <v>0.25358656337772945</v>
      </c>
      <c r="K185" s="218">
        <f t="shared" si="17"/>
        <v>4.4</v>
      </c>
      <c r="L185" s="208">
        <f t="shared" si="18"/>
        <v>24.09979253022731</v>
      </c>
      <c r="M185" s="219">
        <v>70.4</v>
      </c>
    </row>
    <row r="186" spans="1:13" s="8" customFormat="1" ht="15">
      <c r="A186" s="193" t="s">
        <v>153</v>
      </c>
      <c r="B186" s="179">
        <v>450</v>
      </c>
      <c r="C186" s="284">
        <f>Volume!J186</f>
        <v>571.9</v>
      </c>
      <c r="D186" s="318">
        <v>73.45</v>
      </c>
      <c r="E186" s="206">
        <f t="shared" si="14"/>
        <v>33052.5</v>
      </c>
      <c r="F186" s="211">
        <f t="shared" si="15"/>
        <v>12.843154397621964</v>
      </c>
      <c r="G186" s="277">
        <f t="shared" si="16"/>
        <v>45920.25</v>
      </c>
      <c r="H186" s="275">
        <v>5</v>
      </c>
      <c r="I186" s="207">
        <f t="shared" si="19"/>
        <v>102.045</v>
      </c>
      <c r="J186" s="214">
        <f t="shared" si="20"/>
        <v>0.17843154397621963</v>
      </c>
      <c r="K186" s="218">
        <f t="shared" si="17"/>
        <v>2.238566375</v>
      </c>
      <c r="L186" s="208">
        <f t="shared" si="18"/>
        <v>12.261133000600688</v>
      </c>
      <c r="M186" s="219">
        <v>35.817062</v>
      </c>
    </row>
    <row r="187" spans="1:13" s="7" customFormat="1" ht="15">
      <c r="A187" s="193" t="s">
        <v>154</v>
      </c>
      <c r="B187" s="179">
        <v>6900</v>
      </c>
      <c r="C187" s="284">
        <f>Volume!J187</f>
        <v>47</v>
      </c>
      <c r="D187" s="318">
        <v>6.44</v>
      </c>
      <c r="E187" s="206">
        <f t="shared" si="14"/>
        <v>44436</v>
      </c>
      <c r="F187" s="211">
        <f t="shared" si="15"/>
        <v>13.70212765957447</v>
      </c>
      <c r="G187" s="277">
        <f t="shared" si="16"/>
        <v>60651</v>
      </c>
      <c r="H187" s="275">
        <v>5</v>
      </c>
      <c r="I187" s="207">
        <f t="shared" si="19"/>
        <v>8.79</v>
      </c>
      <c r="J187" s="214">
        <f t="shared" si="20"/>
        <v>0.18702127659574466</v>
      </c>
      <c r="K187" s="218">
        <f t="shared" si="17"/>
        <v>2.8847229375</v>
      </c>
      <c r="L187" s="208">
        <f t="shared" si="18"/>
        <v>15.800278250213154</v>
      </c>
      <c r="M187" s="219">
        <v>46.155567</v>
      </c>
    </row>
    <row r="188" spans="1:13" s="7" customFormat="1" ht="15">
      <c r="A188" s="193" t="s">
        <v>303</v>
      </c>
      <c r="B188" s="179">
        <v>3600</v>
      </c>
      <c r="C188" s="284">
        <f>Volume!J188</f>
        <v>99.25</v>
      </c>
      <c r="D188" s="318">
        <v>12.68</v>
      </c>
      <c r="E188" s="206">
        <f t="shared" si="14"/>
        <v>45648</v>
      </c>
      <c r="F188" s="211">
        <f t="shared" si="15"/>
        <v>12.775818639798489</v>
      </c>
      <c r="G188" s="277">
        <f t="shared" si="16"/>
        <v>63513</v>
      </c>
      <c r="H188" s="275">
        <v>5</v>
      </c>
      <c r="I188" s="207">
        <f t="shared" si="19"/>
        <v>17.6425</v>
      </c>
      <c r="J188" s="214">
        <f t="shared" si="20"/>
        <v>0.17775818639798488</v>
      </c>
      <c r="K188" s="218">
        <f t="shared" si="17"/>
        <v>3.3780660625</v>
      </c>
      <c r="L188" s="208">
        <f t="shared" si="18"/>
        <v>18.50242983173906</v>
      </c>
      <c r="M188" s="219">
        <v>54.049057</v>
      </c>
    </row>
    <row r="189" spans="1:13" s="8" customFormat="1" ht="15">
      <c r="A189" s="193" t="s">
        <v>155</v>
      </c>
      <c r="B189" s="179">
        <v>525</v>
      </c>
      <c r="C189" s="284">
        <f>Volume!J189</f>
        <v>473.7</v>
      </c>
      <c r="D189" s="318">
        <v>51.36</v>
      </c>
      <c r="E189" s="206">
        <f t="shared" si="14"/>
        <v>26964</v>
      </c>
      <c r="F189" s="211">
        <f t="shared" si="15"/>
        <v>10.842305256491452</v>
      </c>
      <c r="G189" s="277">
        <f t="shared" si="16"/>
        <v>39398.625</v>
      </c>
      <c r="H189" s="275">
        <v>5</v>
      </c>
      <c r="I189" s="207">
        <f t="shared" si="19"/>
        <v>75.045</v>
      </c>
      <c r="J189" s="214">
        <f t="shared" si="20"/>
        <v>0.1584230525649145</v>
      </c>
      <c r="K189" s="218">
        <f t="shared" si="17"/>
        <v>2.8725259375</v>
      </c>
      <c r="L189" s="208">
        <f t="shared" si="18"/>
        <v>15.733472529874248</v>
      </c>
      <c r="M189" s="219">
        <v>45.960415</v>
      </c>
    </row>
    <row r="190" spans="1:13" s="7" customFormat="1" ht="15">
      <c r="A190" s="193" t="s">
        <v>38</v>
      </c>
      <c r="B190" s="179">
        <v>600</v>
      </c>
      <c r="C190" s="284">
        <f>Volume!J190</f>
        <v>532.4</v>
      </c>
      <c r="D190" s="318">
        <v>57.4</v>
      </c>
      <c r="E190" s="206">
        <f t="shared" si="14"/>
        <v>34440</v>
      </c>
      <c r="F190" s="211">
        <f t="shared" si="15"/>
        <v>10.781367392937641</v>
      </c>
      <c r="G190" s="277">
        <f t="shared" si="16"/>
        <v>50412</v>
      </c>
      <c r="H190" s="275">
        <v>5</v>
      </c>
      <c r="I190" s="207">
        <f t="shared" si="19"/>
        <v>84.02</v>
      </c>
      <c r="J190" s="214">
        <f t="shared" si="20"/>
        <v>0.1578136739293764</v>
      </c>
      <c r="K190" s="218">
        <f t="shared" si="17"/>
        <v>2.2368231875</v>
      </c>
      <c r="L190" s="208">
        <f t="shared" si="18"/>
        <v>12.251585169443578</v>
      </c>
      <c r="M190" s="219">
        <v>35.789171</v>
      </c>
    </row>
    <row r="191" spans="1:13" s="8" customFormat="1" ht="15">
      <c r="A191" s="193" t="s">
        <v>156</v>
      </c>
      <c r="B191" s="179">
        <v>600</v>
      </c>
      <c r="C191" s="284">
        <f>Volume!J191</f>
        <v>406.05</v>
      </c>
      <c r="D191" s="318">
        <v>43.81</v>
      </c>
      <c r="E191" s="206">
        <f t="shared" si="14"/>
        <v>26286</v>
      </c>
      <c r="F191" s="211">
        <f t="shared" si="15"/>
        <v>10.789311661125478</v>
      </c>
      <c r="G191" s="277">
        <f t="shared" si="16"/>
        <v>38467.5</v>
      </c>
      <c r="H191" s="275">
        <v>5</v>
      </c>
      <c r="I191" s="207">
        <f t="shared" si="19"/>
        <v>64.1125</v>
      </c>
      <c r="J191" s="214">
        <f t="shared" si="20"/>
        <v>0.15789311661125477</v>
      </c>
      <c r="K191" s="218">
        <f t="shared" si="17"/>
        <v>2.1191735</v>
      </c>
      <c r="L191" s="208">
        <f t="shared" si="18"/>
        <v>11.607191292171741</v>
      </c>
      <c r="M191" s="219">
        <v>33.906776</v>
      </c>
    </row>
    <row r="192" spans="1:13" s="7" customFormat="1" ht="15">
      <c r="A192" s="193" t="s">
        <v>395</v>
      </c>
      <c r="B192" s="179">
        <v>700</v>
      </c>
      <c r="C192" s="284">
        <f>Volume!J192</f>
        <v>299.85</v>
      </c>
      <c r="D192" s="318">
        <v>40.74</v>
      </c>
      <c r="E192" s="206">
        <f t="shared" si="14"/>
        <v>28518</v>
      </c>
      <c r="F192" s="211">
        <f t="shared" si="15"/>
        <v>13.586793396698349</v>
      </c>
      <c r="G192" s="277">
        <f t="shared" si="16"/>
        <v>39012.75</v>
      </c>
      <c r="H192" s="275">
        <v>5</v>
      </c>
      <c r="I192" s="207">
        <f t="shared" si="19"/>
        <v>55.7325</v>
      </c>
      <c r="J192" s="214">
        <f t="shared" si="20"/>
        <v>0.18586793396698348</v>
      </c>
      <c r="K192" s="218">
        <f t="shared" si="17"/>
        <v>3.3919564375</v>
      </c>
      <c r="L192" s="208">
        <f t="shared" si="18"/>
        <v>18.578510548936123</v>
      </c>
      <c r="M192" s="219">
        <v>54.271303</v>
      </c>
    </row>
    <row r="193" spans="3:13" ht="14.25">
      <c r="C193" s="2"/>
      <c r="D193" s="111"/>
      <c r="H193" s="275"/>
      <c r="M193" s="71"/>
    </row>
    <row r="194" spans="3:13" ht="14.25">
      <c r="C194" s="2"/>
      <c r="D194" s="112"/>
      <c r="F194" s="67"/>
      <c r="H194" s="275"/>
      <c r="M194" s="71"/>
    </row>
    <row r="195" spans="3:13" ht="12.75">
      <c r="C195" s="2"/>
      <c r="D195" s="113"/>
      <c r="M195" s="71"/>
    </row>
    <row r="196" spans="3:13" ht="12.75">
      <c r="C196" s="2"/>
      <c r="D196" s="113"/>
      <c r="M196" s="1"/>
    </row>
    <row r="197" spans="3:13" ht="12.75">
      <c r="C197" s="2"/>
      <c r="D197" s="113"/>
      <c r="M197" s="1"/>
    </row>
    <row r="198" spans="3:13" ht="12.75">
      <c r="C198" s="2"/>
      <c r="D198" s="113"/>
      <c r="M198" s="1"/>
    </row>
    <row r="199" spans="3:13" ht="12.75">
      <c r="C199" s="2"/>
      <c r="D199" s="113"/>
      <c r="M199" s="1"/>
    </row>
    <row r="200" spans="3:13" ht="12.75">
      <c r="C200" s="2"/>
      <c r="D200" s="113"/>
      <c r="E200" s="2"/>
      <c r="F200" s="5"/>
      <c r="M200" s="1"/>
    </row>
    <row r="201" spans="3:13" ht="12.75">
      <c r="C201" s="2"/>
      <c r="D201" s="113"/>
      <c r="M201" s="1"/>
    </row>
    <row r="202" spans="3:13" ht="12.75">
      <c r="C202" s="2"/>
      <c r="D202" s="112"/>
      <c r="M202" s="1"/>
    </row>
    <row r="203" spans="3:13" ht="12.75">
      <c r="C203" s="2"/>
      <c r="D203" s="112"/>
      <c r="M203" s="1"/>
    </row>
    <row r="204" spans="3:13" ht="12.75">
      <c r="C204" s="2"/>
      <c r="D204" s="112"/>
      <c r="M204" s="1"/>
    </row>
    <row r="205" spans="3:13" ht="12.75">
      <c r="C205" s="2"/>
      <c r="D205" s="112"/>
      <c r="M205" s="1"/>
    </row>
    <row r="206" spans="3:13" ht="12.75">
      <c r="C206" s="2"/>
      <c r="D206" s="112"/>
      <c r="M206" s="1"/>
    </row>
    <row r="207" spans="1:13" ht="12.75">
      <c r="A207" s="76"/>
      <c r="C207" s="2"/>
      <c r="D207" s="112"/>
      <c r="M207" s="1"/>
    </row>
    <row r="208" spans="3:13" ht="12.75">
      <c r="C208" s="2"/>
      <c r="D208" s="112"/>
      <c r="M208" s="1"/>
    </row>
    <row r="209" spans="3:13" ht="12.75">
      <c r="C209" s="2"/>
      <c r="D209" s="112"/>
      <c r="M209" s="1"/>
    </row>
    <row r="210" spans="3:13" ht="12.75">
      <c r="C210" s="2"/>
      <c r="D210" s="112"/>
      <c r="M210" s="1"/>
    </row>
    <row r="211" spans="3:13" ht="12.75">
      <c r="C211" s="2"/>
      <c r="D211" s="112"/>
      <c r="M211" s="1"/>
    </row>
    <row r="212" spans="3:13" ht="12.75">
      <c r="C212" s="2"/>
      <c r="D212" s="112"/>
      <c r="M212" s="1"/>
    </row>
    <row r="213" spans="3:13" ht="12.75">
      <c r="C213" s="2"/>
      <c r="D213" s="112"/>
      <c r="M213" s="1"/>
    </row>
    <row r="214" spans="3:13" ht="12.75">
      <c r="C214" s="2"/>
      <c r="D214" s="112"/>
      <c r="M214" s="1"/>
    </row>
    <row r="215" spans="3:13" ht="12.75">
      <c r="C215" s="2"/>
      <c r="D215" s="112"/>
      <c r="M215" s="1"/>
    </row>
    <row r="216" spans="3:13" ht="12.75">
      <c r="C216" s="2"/>
      <c r="D216" s="112"/>
      <c r="M216" s="1"/>
    </row>
    <row r="217" spans="3:13" ht="12.75">
      <c r="C217" s="2"/>
      <c r="D217" s="112"/>
      <c r="M217" s="1"/>
    </row>
    <row r="218" spans="3:13" ht="12.75">
      <c r="C218" s="2"/>
      <c r="D218" s="112"/>
      <c r="M218" s="1"/>
    </row>
    <row r="219" spans="3:13" ht="12.75">
      <c r="C219" s="2"/>
      <c r="D219" s="112"/>
      <c r="M219" s="1"/>
    </row>
    <row r="220" spans="3:13" ht="12.75">
      <c r="C220" s="2"/>
      <c r="D220" s="112"/>
      <c r="M220" s="1"/>
    </row>
    <row r="221" spans="3:13" ht="12.75">
      <c r="C221" s="2"/>
      <c r="D221" s="112"/>
      <c r="M221" s="1"/>
    </row>
    <row r="222" spans="3:13" ht="12.75">
      <c r="C222" s="2"/>
      <c r="D222" s="112"/>
      <c r="M222" s="1"/>
    </row>
    <row r="223" spans="3:13" ht="12.75">
      <c r="C223" s="2"/>
      <c r="D223" s="112"/>
      <c r="M223" s="1"/>
    </row>
    <row r="224" spans="3:13" ht="12.75">
      <c r="C224" s="2"/>
      <c r="M224" s="1"/>
    </row>
    <row r="225" spans="3:13" ht="12.75">
      <c r="C225" s="2"/>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1"/>
    </row>
    <row r="294" ht="12.75">
      <c r="M294" s="1"/>
    </row>
    <row r="295" ht="12.75">
      <c r="M295" s="1"/>
    </row>
    <row r="296" ht="12.75">
      <c r="M296" s="1"/>
    </row>
    <row r="297" ht="12.75">
      <c r="M297" s="1"/>
    </row>
    <row r="298" ht="12.75">
      <c r="M298" s="1"/>
    </row>
    <row r="299" ht="12.75">
      <c r="M299" s="1"/>
    </row>
    <row r="300" ht="12.75">
      <c r="M300" s="1"/>
    </row>
    <row r="301" ht="12.75">
      <c r="M301" s="1"/>
    </row>
    <row r="302" ht="12.75">
      <c r="M302" s="1"/>
    </row>
    <row r="303" ht="12.75">
      <c r="M303" s="1"/>
    </row>
    <row r="304" ht="12.75">
      <c r="M304" s="1"/>
    </row>
    <row r="305" ht="12.75">
      <c r="M305" s="1"/>
    </row>
    <row r="306" ht="12.75">
      <c r="M306" s="1"/>
    </row>
    <row r="307" ht="12.75">
      <c r="M307" s="1"/>
    </row>
    <row r="308" ht="12.75">
      <c r="M308" s="1"/>
    </row>
    <row r="309" ht="12.75">
      <c r="M309" s="1"/>
    </row>
    <row r="310" ht="12.75">
      <c r="M310" s="1"/>
    </row>
    <row r="311" ht="12.75">
      <c r="M311" s="1"/>
    </row>
    <row r="312" ht="12.75">
      <c r="M312" s="1"/>
    </row>
    <row r="313" ht="12.75">
      <c r="M313" s="1"/>
    </row>
    <row r="314" ht="12.75">
      <c r="M314" s="1"/>
    </row>
    <row r="315" ht="12.75">
      <c r="M315" s="1"/>
    </row>
    <row r="316" ht="12.75">
      <c r="M316" s="1"/>
    </row>
    <row r="317" ht="12.75">
      <c r="M317" s="1"/>
    </row>
    <row r="318" ht="12.75">
      <c r="M318" s="1"/>
    </row>
    <row r="319" ht="12.75">
      <c r="M319" s="1"/>
    </row>
    <row r="320" ht="12.75">
      <c r="M320" s="1"/>
    </row>
    <row r="321" ht="12.75">
      <c r="M321" s="1"/>
    </row>
    <row r="322" ht="12.75">
      <c r="M322" s="1"/>
    </row>
    <row r="323" ht="12.75">
      <c r="M323" s="1"/>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5"/>
    </row>
    <row r="447" ht="12.75">
      <c r="M447" s="5"/>
    </row>
    <row r="448" ht="12.75">
      <c r="M448" s="5"/>
    </row>
    <row r="449" ht="12.75">
      <c r="M449" s="5"/>
    </row>
    <row r="450" ht="12.75">
      <c r="M450" s="5"/>
    </row>
    <row r="451" ht="12.75">
      <c r="M451" s="5"/>
    </row>
    <row r="452" ht="12.75">
      <c r="M452" s="5"/>
    </row>
    <row r="453" ht="12.75">
      <c r="M453" s="5"/>
    </row>
    <row r="454" ht="12.75">
      <c r="M454" s="5"/>
    </row>
    <row r="455" ht="12.75">
      <c r="M455" s="5"/>
    </row>
    <row r="456" ht="12.75">
      <c r="M456" s="5"/>
    </row>
    <row r="457" ht="12.75">
      <c r="M457" s="5"/>
    </row>
    <row r="458" ht="12.75">
      <c r="M458" s="5"/>
    </row>
    <row r="459" ht="12.75">
      <c r="M459" s="5"/>
    </row>
    <row r="460" ht="12.75">
      <c r="M460" s="5"/>
    </row>
    <row r="461" ht="12.75">
      <c r="M461" s="5"/>
    </row>
    <row r="462" ht="12.75">
      <c r="M462" s="5"/>
    </row>
    <row r="463" ht="12.75">
      <c r="M463" s="5"/>
    </row>
    <row r="464" ht="12.75">
      <c r="M464" s="5"/>
    </row>
    <row r="465" ht="12.75">
      <c r="M465" s="5"/>
    </row>
    <row r="466" ht="12.75">
      <c r="M466" s="5"/>
    </row>
    <row r="467" ht="12.75">
      <c r="M467" s="5"/>
    </row>
    <row r="468" ht="12.75">
      <c r="M468" s="5"/>
    </row>
    <row r="469" ht="12.75">
      <c r="M469" s="5"/>
    </row>
    <row r="470" ht="12.75">
      <c r="M470" s="5"/>
    </row>
    <row r="471" ht="12.75">
      <c r="M471" s="5"/>
    </row>
    <row r="472" ht="12.75">
      <c r="M472" s="5"/>
    </row>
    <row r="473" ht="12.75">
      <c r="M473" s="5"/>
    </row>
    <row r="474" ht="12.75">
      <c r="M474" s="5"/>
    </row>
    <row r="475" ht="12.75">
      <c r="M475" s="5"/>
    </row>
    <row r="476" ht="12.75">
      <c r="M476" s="5"/>
    </row>
    <row r="477" ht="12.75">
      <c r="M477" s="2"/>
    </row>
    <row r="478" ht="12.75">
      <c r="M478" s="2"/>
    </row>
    <row r="479" ht="12.75">
      <c r="M479" s="2"/>
    </row>
    <row r="480" ht="12.75">
      <c r="M480" s="2"/>
    </row>
    <row r="481" ht="12.75">
      <c r="M481" s="2"/>
    </row>
    <row r="482" ht="12.75">
      <c r="M482"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cp:lastModifiedBy>
  <cp:lastPrinted>2007-02-23T11:19:05Z</cp:lastPrinted>
  <dcterms:created xsi:type="dcterms:W3CDTF">2003-08-14T05:49:12Z</dcterms:created>
  <dcterms:modified xsi:type="dcterms:W3CDTF">2007-05-24T13:23:52Z</dcterms:modified>
  <cp:category/>
  <cp:version/>
  <cp:contentType/>
  <cp:contentStatus/>
</cp:coreProperties>
</file>