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090" tabRatio="753" activeTab="0"/>
  </bookViews>
  <sheets>
    <sheet name="Snap shot" sheetId="1" r:id="rId1"/>
    <sheet name="Open Int." sheetId="2" r:id="rId2"/>
    <sheet name="Volume" sheetId="3" r:id="rId3"/>
    <sheet name="PCR" sheetId="4" r:id="rId4"/>
    <sheet name="Nifty Basket" sheetId="5" r:id="rId5"/>
    <sheet name="Basis" sheetId="6" r:id="rId6"/>
    <sheet name="Position Limit" sheetId="7" r:id="rId7"/>
    <sheet name="Margin &amp; Volatility" sheetId="8" r:id="rId8"/>
    <sheet name="General Info" sheetId="9" r:id="rId9"/>
  </sheets>
  <definedNames/>
  <calcPr fullCalcOnLoad="1"/>
</workbook>
</file>

<file path=xl/comments7.xml><?xml version="1.0" encoding="utf-8"?>
<comments xmlns="http://schemas.openxmlformats.org/spreadsheetml/2006/main">
  <authors>
    <author>Ashok</author>
  </authors>
  <commentList>
    <comment ref="K2" authorId="0">
      <text>
        <r>
          <rPr>
            <b/>
            <sz val="8"/>
            <rFont val="Tahoma"/>
            <family val="2"/>
          </rPr>
          <t xml:space="preserve">When the total open interest in futures and options contract, across all members, reaches 80% of the Market Wide Position limit for the underlying, the price scan range and volatility scan range shall be doubled, or increased by such other multiplicative factor as may be specified by the relevant authority from time to time. Further, additional margins may be charged on positions in such contracts, where the limit is violated, which may be specified from time to time. The margin may be increased further in case the open interest reaches 90% of such limit. 
</t>
        </r>
      </text>
    </comment>
  </commentList>
</comments>
</file>

<file path=xl/comments8.xml><?xml version="1.0" encoding="utf-8"?>
<comments xmlns="http://schemas.openxmlformats.org/spreadsheetml/2006/main">
  <authors>
    <author>NP</author>
  </authors>
  <commentList>
    <comment ref="G2" authorId="0">
      <text>
        <r>
          <rPr>
            <b/>
            <sz val="8"/>
            <rFont val="Tahoma"/>
            <family val="0"/>
          </rPr>
          <t xml:space="preserve">Gross Exposure Margins are levied over and above Span Margin.
The GE margin for Index is 3% and for  Stocks it tends to varies stockwise and is anywhere from a 5% to 30% at present.
</t>
        </r>
        <r>
          <rPr>
            <sz val="8"/>
            <rFont val="Tahoma"/>
            <family val="0"/>
          </rPr>
          <t xml:space="preserve">
</t>
        </r>
      </text>
    </comment>
    <comment ref="D2" authorId="0">
      <text>
        <r>
          <rPr>
            <b/>
            <sz val="8"/>
            <rFont val="Tahoma"/>
            <family val="0"/>
          </rPr>
          <t xml:space="preserve">Span Margin is applicable for  futures and on selling/writing of options. 
</t>
        </r>
        <r>
          <rPr>
            <sz val="8"/>
            <rFont val="Tahoma"/>
            <family val="0"/>
          </rPr>
          <t xml:space="preserve">
</t>
        </r>
      </text>
    </comment>
  </commentList>
</comments>
</file>

<file path=xl/sharedStrings.xml><?xml version="1.0" encoding="utf-8"?>
<sst xmlns="http://schemas.openxmlformats.org/spreadsheetml/2006/main" count="1091" uniqueCount="277">
  <si>
    <t>ACC</t>
  </si>
  <si>
    <t>BHEL</t>
  </si>
  <si>
    <t>BPCL</t>
  </si>
  <si>
    <t>CIPLA</t>
  </si>
  <si>
    <t>HDFC</t>
  </si>
  <si>
    <t>HINDALC0</t>
  </si>
  <si>
    <t>ITC</t>
  </si>
  <si>
    <t>M&amp;M</t>
  </si>
  <si>
    <t>MTNL</t>
  </si>
  <si>
    <t>NIFTY</t>
  </si>
  <si>
    <t>Futures</t>
  </si>
  <si>
    <t>Total</t>
  </si>
  <si>
    <t>Index / Scrip</t>
  </si>
  <si>
    <t>Today</t>
  </si>
  <si>
    <t>Previous</t>
  </si>
  <si>
    <t>Market Lot</t>
  </si>
  <si>
    <t>Bajaj Auto</t>
  </si>
  <si>
    <t>HLL</t>
  </si>
  <si>
    <t>HPCL</t>
  </si>
  <si>
    <t>SBI</t>
  </si>
  <si>
    <t>%</t>
  </si>
  <si>
    <t>Daily (%)</t>
  </si>
  <si>
    <t>30 Days (%)</t>
  </si>
  <si>
    <t>Tata Tea</t>
  </si>
  <si>
    <t>Annual (%)</t>
  </si>
  <si>
    <t>Volume</t>
  </si>
  <si>
    <t>Call</t>
  </si>
  <si>
    <t>Put</t>
  </si>
  <si>
    <t>Dr. Reddy</t>
  </si>
  <si>
    <t>Gujarat Ambuja</t>
  </si>
  <si>
    <t>Infosys</t>
  </si>
  <si>
    <t>Ranbaxy</t>
  </si>
  <si>
    <t>RIL</t>
  </si>
  <si>
    <t>Satyam</t>
  </si>
  <si>
    <t>Tata Power</t>
  </si>
  <si>
    <t>Grasim</t>
  </si>
  <si>
    <t>Remarks</t>
  </si>
  <si>
    <t>Position Limit and Current Open Interest</t>
  </si>
  <si>
    <t>Index/Scrip</t>
  </si>
  <si>
    <t>Current Open Interest (Cr)</t>
  </si>
  <si>
    <t>Current Open Interest as % of Market-wide Limit</t>
  </si>
  <si>
    <t>Market-wide Limit</t>
  </si>
  <si>
    <t>Margin and Volatility</t>
  </si>
  <si>
    <t>Settlement/  Closing Price</t>
  </si>
  <si>
    <t>Histroical Volatility</t>
  </si>
  <si>
    <t>Per Contract</t>
  </si>
  <si>
    <t>BEL</t>
  </si>
  <si>
    <t>HERO HONDA</t>
  </si>
  <si>
    <t>HCL TECH</t>
  </si>
  <si>
    <t>ICICI Bank</t>
  </si>
  <si>
    <t>IPCL</t>
  </si>
  <si>
    <t>NALCO</t>
  </si>
  <si>
    <t>ONGC</t>
  </si>
  <si>
    <t>SCI</t>
  </si>
  <si>
    <t>WIPRO</t>
  </si>
  <si>
    <t>% of Open Interest in Futures</t>
  </si>
  <si>
    <t>% of Open Interest in Call</t>
  </si>
  <si>
    <t>Open Int</t>
  </si>
  <si>
    <t>VOLUME</t>
  </si>
  <si>
    <t>I-FLEX</t>
  </si>
  <si>
    <t>Maruti</t>
  </si>
  <si>
    <t>UNDERLYING</t>
  </si>
  <si>
    <t>% Change</t>
  </si>
  <si>
    <t>CALLS</t>
  </si>
  <si>
    <t>PUTS</t>
  </si>
  <si>
    <t>TOTAL</t>
  </si>
  <si>
    <t>% Near Month</t>
  </si>
  <si>
    <t>NEAR MONTH</t>
  </si>
  <si>
    <t>PUT/CALL RATIO</t>
  </si>
  <si>
    <t>Open Interest Break Up</t>
  </si>
  <si>
    <t>Near Month</t>
  </si>
  <si>
    <t>previous Oi</t>
  </si>
  <si>
    <t>% change in Oi</t>
  </si>
  <si>
    <t>OI</t>
  </si>
  <si>
    <t>OPEN INT</t>
  </si>
  <si>
    <t>Open Interest</t>
  </si>
  <si>
    <t xml:space="preserve">Future </t>
  </si>
  <si>
    <t xml:space="preserve">Call </t>
  </si>
  <si>
    <t xml:space="preserve">Put </t>
  </si>
  <si>
    <t xml:space="preserve">call </t>
  </si>
  <si>
    <t>put</t>
  </si>
  <si>
    <t>Far Months</t>
  </si>
  <si>
    <t>Change in OI</t>
  </si>
  <si>
    <t>Put-Call Ratio (Vol)</t>
  </si>
  <si>
    <t>Put-Call Ratio (Ol)</t>
  </si>
  <si>
    <t xml:space="preserve"> Price</t>
  </si>
  <si>
    <t>Change</t>
  </si>
  <si>
    <t>% of Open Interest in Put</t>
  </si>
  <si>
    <t>Indicative Span Margin</t>
  </si>
  <si>
    <t>Rs/ Share</t>
  </si>
  <si>
    <t>CNXIT</t>
  </si>
  <si>
    <t>ANDHRABANK</t>
  </si>
  <si>
    <t>BANKBARODA</t>
  </si>
  <si>
    <t>BANKINDIA</t>
  </si>
  <si>
    <t>CANBK</t>
  </si>
  <si>
    <t>HDFCBANK</t>
  </si>
  <si>
    <t>ORIENTBANK</t>
  </si>
  <si>
    <t>PNB</t>
  </si>
  <si>
    <t>UNIONBANK</t>
  </si>
  <si>
    <t>prev in crs</t>
  </si>
  <si>
    <t>STOCK</t>
  </si>
  <si>
    <t>Puts</t>
  </si>
  <si>
    <t xml:space="preserve">Total </t>
  </si>
  <si>
    <t>Calls</t>
  </si>
  <si>
    <t>ARVINDMILL</t>
  </si>
  <si>
    <t>GAIL</t>
  </si>
  <si>
    <t>IOC</t>
  </si>
  <si>
    <t>SYNDIBANK</t>
  </si>
  <si>
    <t>GE Margin</t>
  </si>
  <si>
    <t>Rs/Share</t>
  </si>
  <si>
    <t>Total Margin incl Gross Exosure</t>
  </si>
  <si>
    <t>Tata Motors</t>
  </si>
  <si>
    <t>Prev Price</t>
  </si>
  <si>
    <t>Total OI chg (Crs)</t>
  </si>
  <si>
    <t>Total OI (crs)</t>
  </si>
  <si>
    <t>REL</t>
  </si>
  <si>
    <t>Spot Price</t>
  </si>
  <si>
    <t>FUTURES (% Change)</t>
  </si>
  <si>
    <t xml:space="preserve"> Lot size</t>
  </si>
  <si>
    <t>Near Month  %</t>
  </si>
  <si>
    <t xml:space="preserve">               Open Interest </t>
  </si>
  <si>
    <t>Total (Crs)</t>
  </si>
  <si>
    <t>Change (Crs)</t>
  </si>
  <si>
    <t>Current</t>
  </si>
  <si>
    <t>% Chg</t>
  </si>
  <si>
    <t>Instrument</t>
  </si>
  <si>
    <t>Open Interest  : No.of Shares (crs)</t>
  </si>
  <si>
    <t>PRICE</t>
  </si>
  <si>
    <t xml:space="preserve">Change </t>
  </si>
  <si>
    <t>Volumes and Closing Prices</t>
  </si>
  <si>
    <t>Script</t>
  </si>
  <si>
    <t>SYMBOL</t>
  </si>
  <si>
    <t xml:space="preserve"> </t>
  </si>
  <si>
    <t xml:space="preserve">    </t>
  </si>
  <si>
    <t>Ex-Date</t>
  </si>
  <si>
    <t>Volume (Contracts)</t>
  </si>
  <si>
    <t>TCS</t>
  </si>
  <si>
    <t>Basis(%)</t>
  </si>
  <si>
    <t xml:space="preserve">                                                                  </t>
  </si>
  <si>
    <t>Lot</t>
  </si>
  <si>
    <t>NTPC</t>
  </si>
  <si>
    <t>Futures Price</t>
  </si>
  <si>
    <t>Basis</t>
  </si>
  <si>
    <t>Purpose</t>
  </si>
  <si>
    <t xml:space="preserve">         Basis in Futures</t>
  </si>
  <si>
    <t xml:space="preserve">Contracts Available </t>
  </si>
  <si>
    <t>Series</t>
  </si>
  <si>
    <t>Expiration Date</t>
  </si>
  <si>
    <t>Days to Expire</t>
  </si>
  <si>
    <t>Corporate Actions  (Dividends, Results)</t>
  </si>
  <si>
    <t>JETAIRWAYS</t>
  </si>
  <si>
    <t>JPHYDRO</t>
  </si>
  <si>
    <t>ABB</t>
  </si>
  <si>
    <t>ALBK</t>
  </si>
  <si>
    <t>ASHOKLEY</t>
  </si>
  <si>
    <t>BHARATFORG</t>
  </si>
  <si>
    <t>BHARTI</t>
  </si>
  <si>
    <t>CENTURYTEX</t>
  </si>
  <si>
    <t>CHENNPETRO</t>
  </si>
  <si>
    <t>COCHINREFN</t>
  </si>
  <si>
    <t>Dabur</t>
  </si>
  <si>
    <t>GESHIPPING</t>
  </si>
  <si>
    <t>Glaxo</t>
  </si>
  <si>
    <t>IDBI</t>
  </si>
  <si>
    <t>INDHOTEL</t>
  </si>
  <si>
    <t>IOB</t>
  </si>
  <si>
    <t>JINDALSTEL</t>
  </si>
  <si>
    <t>LICHSGFIN</t>
  </si>
  <si>
    <t>MRPL</t>
  </si>
  <si>
    <t>NEYVELILIG</t>
  </si>
  <si>
    <t>NICOLASPIR</t>
  </si>
  <si>
    <t>RELCAPITAL</t>
  </si>
  <si>
    <t>STER</t>
  </si>
  <si>
    <t>SUNPHARMA</t>
  </si>
  <si>
    <t>TATACHEM</t>
  </si>
  <si>
    <t>UTIBANK</t>
  </si>
  <si>
    <t>VIJAYABANK</t>
  </si>
  <si>
    <t>VSNL</t>
  </si>
  <si>
    <t>WOCKPHARMA</t>
  </si>
  <si>
    <t>AUROPHARMA</t>
  </si>
  <si>
    <t>BILT</t>
  </si>
  <si>
    <t>BONGAIREFN</t>
  </si>
  <si>
    <t>CESC</t>
  </si>
  <si>
    <t>CHAMBLFERT</t>
  </si>
  <si>
    <t>CORPBANK</t>
  </si>
  <si>
    <t>DIVISLAB</t>
  </si>
  <si>
    <t>ESSAROIL</t>
  </si>
  <si>
    <t>FEDERALBNK</t>
  </si>
  <si>
    <t>GNFC</t>
  </si>
  <si>
    <t>INDUSINDBK</t>
  </si>
  <si>
    <t>J&amp;KBANK</t>
  </si>
  <si>
    <t>JSTAINLESS</t>
  </si>
  <si>
    <t>MAHSEAMLES</t>
  </si>
  <si>
    <t>MPHASISBFL</t>
  </si>
  <si>
    <t>NDTV</t>
  </si>
  <si>
    <t>ORCHIDCHEM</t>
  </si>
  <si>
    <t>TVSMOTOR</t>
  </si>
  <si>
    <t>ALOKTEXT</t>
  </si>
  <si>
    <t>IFCI</t>
  </si>
  <si>
    <t>INDIACEM</t>
  </si>
  <si>
    <t>IVRCLINFRA</t>
  </si>
  <si>
    <t>KTKBANK</t>
  </si>
  <si>
    <t>NAGARFERT</t>
  </si>
  <si>
    <t>SRF</t>
  </si>
  <si>
    <t>STAR</t>
  </si>
  <si>
    <t>BANKNIFTY</t>
  </si>
  <si>
    <t>CUMMINSIND</t>
  </si>
  <si>
    <t>IDFC</t>
  </si>
  <si>
    <t>TATASTEEL</t>
  </si>
  <si>
    <t>PCR OI</t>
  </si>
  <si>
    <t>PCR Vol</t>
  </si>
  <si>
    <t>Chg</t>
  </si>
  <si>
    <t>Put Call Ratio</t>
  </si>
  <si>
    <t>Previous Basis</t>
  </si>
  <si>
    <t>Overall Stock Limit for TM/MF/FII</t>
  </si>
  <si>
    <t>Stock Futures Limit for TM/MF/FII</t>
  </si>
  <si>
    <t>BAJAJAUTO</t>
  </si>
  <si>
    <t>DRREDDY</t>
  </si>
  <si>
    <t>GUJAMBCEM</t>
  </si>
  <si>
    <t>HEROHONDA</t>
  </si>
  <si>
    <t>HCLTECH</t>
  </si>
  <si>
    <t>HINDLEVER</t>
  </si>
  <si>
    <t>HINDPETRO</t>
  </si>
  <si>
    <t>ICICIBANK</t>
  </si>
  <si>
    <t>INFOSYSTCH</t>
  </si>
  <si>
    <t>NATIONALUM</t>
  </si>
  <si>
    <t>RELIANCE</t>
  </si>
  <si>
    <t>SATYAMCOMP</t>
  </si>
  <si>
    <t>SBIN</t>
  </si>
  <si>
    <t>TATATEA</t>
  </si>
  <si>
    <t>MATRIXLABS</t>
  </si>
  <si>
    <t>TATAMOTORS</t>
  </si>
  <si>
    <t xml:space="preserve">         Nifty Basket</t>
  </si>
  <si>
    <t>LT</t>
  </si>
  <si>
    <t>ZEETELE</t>
  </si>
  <si>
    <t>Sail</t>
  </si>
  <si>
    <t>Nifty</t>
  </si>
  <si>
    <t>Lot Size</t>
  </si>
  <si>
    <t>June</t>
  </si>
  <si>
    <t>SUNTV</t>
  </si>
  <si>
    <t>July</t>
  </si>
  <si>
    <t>Margin</t>
  </si>
  <si>
    <t>RPL</t>
  </si>
  <si>
    <t>Todays Price</t>
  </si>
  <si>
    <t>COLGATE</t>
  </si>
  <si>
    <t>DABUR</t>
  </si>
  <si>
    <t>ESCORTS</t>
  </si>
  <si>
    <t>GLAXO</t>
  </si>
  <si>
    <t>GRASIM</t>
  </si>
  <si>
    <t>MARUTI</t>
  </si>
  <si>
    <t>PATNI</t>
  </si>
  <si>
    <t>POLARIS</t>
  </si>
  <si>
    <t>PUNJLLOYD</t>
  </si>
  <si>
    <t>RANBAXY</t>
  </si>
  <si>
    <t>SIEMENS</t>
  </si>
  <si>
    <t>SUZLON</t>
  </si>
  <si>
    <t>TATAPOWER</t>
  </si>
  <si>
    <t>TITAN</t>
  </si>
  <si>
    <t>AGM/DIVIDEND-30%</t>
  </si>
  <si>
    <t>DIVIDEND-RS.10/- PER SH</t>
  </si>
  <si>
    <t>AGM/DIVIDEND-45%</t>
  </si>
  <si>
    <t>AGM/FINAL DIVIDEND-20%</t>
  </si>
  <si>
    <t>AGM/FINAL DIVIDEND-35%</t>
  </si>
  <si>
    <t>FV SPLIT RS.10/- TO RS.2/</t>
  </si>
  <si>
    <t>AGM/FINAL DIVIDEND-125%</t>
  </si>
  <si>
    <t>AGM/FIN DIV-RS.6/- PER SH</t>
  </si>
  <si>
    <t>AGM</t>
  </si>
  <si>
    <t>AGM/DIV-RS.3/- PER SHARE</t>
  </si>
  <si>
    <t>DIVIDEND</t>
  </si>
  <si>
    <t>AGM/FINAL DIVIDEND-10%</t>
  </si>
  <si>
    <t>AGM/DIV-RS.5/- PER SH</t>
  </si>
  <si>
    <t>DIVIDEND-130%</t>
  </si>
  <si>
    <t>AGM/FIN DIV-RS.5/- PER SH</t>
  </si>
  <si>
    <t>AGM/FINAL DIVIDEND-40%</t>
  </si>
  <si>
    <t>AGM/DIV-RS.20/- PER SH</t>
  </si>
  <si>
    <t>Aug</t>
  </si>
  <si>
    <t>Derivatives Info Kit for May 30, 2006</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</si>
</sst>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_(* #,##0_);_(* \(#,##0\);_(* &quot;-&quot;??_);_(@_)"/>
    <numFmt numFmtId="179" formatCode="0.00;[Red]0.00"/>
    <numFmt numFmtId="180" formatCode="0.0"/>
    <numFmt numFmtId="181" formatCode="0;[Red]0"/>
    <numFmt numFmtId="182" formatCode="0.0%"/>
    <numFmt numFmtId="183" formatCode="d/mmm/yy"/>
    <numFmt numFmtId="184" formatCode="0.000"/>
    <numFmt numFmtId="185" formatCode="0.000000"/>
    <numFmt numFmtId="186" formatCode="0.00000"/>
    <numFmt numFmtId="187" formatCode="0.0000"/>
    <numFmt numFmtId="188" formatCode="mmm\-yyyy"/>
    <numFmt numFmtId="189" formatCode="&quot;Yes&quot;;&quot;Yes&quot;;&quot;No&quot;"/>
    <numFmt numFmtId="190" formatCode="&quot;True&quot;;&quot;True&quot;;&quot;False&quot;"/>
    <numFmt numFmtId="191" formatCode="&quot;On&quot;;&quot;On&quot;;&quot;Off&quot;"/>
    <numFmt numFmtId="192" formatCode="0.0000000"/>
    <numFmt numFmtId="193" formatCode="0.000000000"/>
    <numFmt numFmtId="194" formatCode="0.00000000"/>
    <numFmt numFmtId="195" formatCode="0.0;[Red]0.0"/>
    <numFmt numFmtId="196" formatCode="dd/mm/yy"/>
    <numFmt numFmtId="197" formatCode="mmm/yyyy"/>
    <numFmt numFmtId="198" formatCode="d/mmm/yyyy"/>
  </numFmts>
  <fonts count="38">
    <font>
      <sz val="10"/>
      <name val="Arial"/>
      <family val="0"/>
    </font>
    <font>
      <u val="single"/>
      <sz val="10"/>
      <color indexed="36"/>
      <name val="Arial"/>
      <family val="0"/>
    </font>
    <font>
      <u val="single"/>
      <sz val="10"/>
      <color indexed="12"/>
      <name val="Arial"/>
      <family val="0"/>
    </font>
    <font>
      <sz val="8"/>
      <name val="Arial"/>
      <family val="2"/>
    </font>
    <font>
      <b/>
      <sz val="8"/>
      <color indexed="10"/>
      <name val="Arial"/>
      <family val="2"/>
    </font>
    <font>
      <sz val="8"/>
      <name val="Tahoma"/>
      <family val="0"/>
    </font>
    <font>
      <b/>
      <sz val="8"/>
      <name val="Tahoma"/>
      <family val="2"/>
    </font>
    <font>
      <b/>
      <sz val="10"/>
      <color indexed="10"/>
      <name val="Arial"/>
      <family val="2"/>
    </font>
    <font>
      <sz val="10"/>
      <name val="Trebuchet MS"/>
      <family val="2"/>
    </font>
    <font>
      <sz val="8"/>
      <color indexed="10"/>
      <name val="Trebuchet MS"/>
      <family val="2"/>
    </font>
    <font>
      <b/>
      <sz val="8"/>
      <color indexed="10"/>
      <name val="Trebuchet MS"/>
      <family val="2"/>
    </font>
    <font>
      <b/>
      <sz val="9"/>
      <color indexed="10"/>
      <name val="Trebuchet MS"/>
      <family val="2"/>
    </font>
    <font>
      <sz val="8"/>
      <name val="Trebuchet MS"/>
      <family val="2"/>
    </font>
    <font>
      <b/>
      <sz val="8"/>
      <name val="Trebuchet MS"/>
      <family val="2"/>
    </font>
    <font>
      <b/>
      <sz val="10"/>
      <name val="Trebuchet MS"/>
      <family val="2"/>
    </font>
    <font>
      <b/>
      <sz val="16"/>
      <color indexed="9"/>
      <name val="Trebuchet MS"/>
      <family val="2"/>
    </font>
    <font>
      <sz val="8"/>
      <color indexed="9"/>
      <name val="Trebuchet MS"/>
      <family val="2"/>
    </font>
    <font>
      <b/>
      <sz val="9"/>
      <color indexed="9"/>
      <name val="Trebuchet MS"/>
      <family val="2"/>
    </font>
    <font>
      <b/>
      <sz val="8"/>
      <color indexed="9"/>
      <name val="Trebuchet MS"/>
      <family val="2"/>
    </font>
    <font>
      <sz val="10"/>
      <color indexed="9"/>
      <name val="Trebuchet MS"/>
      <family val="2"/>
    </font>
    <font>
      <sz val="10"/>
      <color indexed="9"/>
      <name val="Arial"/>
      <family val="2"/>
    </font>
    <font>
      <b/>
      <sz val="16"/>
      <color indexed="9"/>
      <name val="Arial"/>
      <family val="2"/>
    </font>
    <font>
      <sz val="16"/>
      <name val="Arial"/>
      <family val="2"/>
    </font>
    <font>
      <sz val="16"/>
      <name val="Trebuchet MS"/>
      <family val="2"/>
    </font>
    <font>
      <sz val="16"/>
      <color indexed="9"/>
      <name val="Trebuchet MS"/>
      <family val="2"/>
    </font>
    <font>
      <b/>
      <sz val="8"/>
      <color indexed="9"/>
      <name val="Arial"/>
      <family val="2"/>
    </font>
    <font>
      <b/>
      <sz val="10"/>
      <color indexed="9"/>
      <name val="Arial"/>
      <family val="2"/>
    </font>
    <font>
      <b/>
      <sz val="8"/>
      <color indexed="61"/>
      <name val="Trebuchet MS"/>
      <family val="2"/>
    </font>
    <font>
      <b/>
      <sz val="10"/>
      <color indexed="61"/>
      <name val="Trebuchet MS"/>
      <family val="2"/>
    </font>
    <font>
      <b/>
      <sz val="10"/>
      <color indexed="9"/>
      <name val="Trebuchet MS"/>
      <family val="2"/>
    </font>
    <font>
      <b/>
      <sz val="8"/>
      <name val="Arial"/>
      <family val="2"/>
    </font>
    <font>
      <sz val="10"/>
      <color indexed="10"/>
      <name val="Trebuchet MS"/>
      <family val="2"/>
    </font>
    <font>
      <sz val="8"/>
      <color indexed="8"/>
      <name val="Trebuchet MS"/>
      <family val="2"/>
    </font>
    <font>
      <sz val="10"/>
      <color indexed="14"/>
      <name val="Trebuchet MS"/>
      <family val="2"/>
    </font>
    <font>
      <sz val="8"/>
      <name val="Times New Roman"/>
      <family val="1"/>
    </font>
    <font>
      <b/>
      <sz val="8"/>
      <color indexed="12"/>
      <name val="Trebuchet MS"/>
      <family val="2"/>
    </font>
    <font>
      <b/>
      <sz val="8"/>
      <color indexed="53"/>
      <name val="Trebuchet MS"/>
      <family val="2"/>
    </font>
    <font>
      <sz val="8"/>
      <color indexed="14"/>
      <name val="Trebuchet MS"/>
      <family val="2"/>
    </font>
  </fonts>
  <fills count="4">
    <fill>
      <patternFill/>
    </fill>
    <fill>
      <patternFill patternType="gray125"/>
    </fill>
    <fill>
      <patternFill patternType="solid">
        <fgColor indexed="61"/>
        <bgColor indexed="64"/>
      </patternFill>
    </fill>
    <fill>
      <patternFill patternType="solid">
        <fgColor indexed="53"/>
        <bgColor indexed="64"/>
      </patternFill>
    </fill>
  </fills>
  <borders count="49">
    <border>
      <left/>
      <right/>
      <top/>
      <bottom/>
      <diagonal/>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thin"/>
      <right style="thin"/>
      <top style="thin"/>
      <bottom>
        <color indexed="63"/>
      </bottom>
    </border>
    <border>
      <left style="medium"/>
      <right style="medium"/>
      <top style="medium"/>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color indexed="63"/>
      </bottom>
    </border>
    <border>
      <left>
        <color indexed="63"/>
      </left>
      <right style="medium"/>
      <top style="thin"/>
      <bottom style="thin"/>
    </border>
    <border>
      <left>
        <color indexed="63"/>
      </left>
      <right style="medium"/>
      <top style="thin"/>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style="medium"/>
      <right style="medium"/>
      <top>
        <color indexed="63"/>
      </top>
      <bottom style="thin"/>
    </border>
    <border>
      <left>
        <color indexed="63"/>
      </left>
      <right>
        <color indexed="63"/>
      </right>
      <top>
        <color indexed="63"/>
      </top>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color indexed="63"/>
      </top>
      <bottom style="thin"/>
    </border>
    <border>
      <left>
        <color indexed="63"/>
      </left>
      <right style="thin"/>
      <top style="medium"/>
      <bottom style="medium"/>
    </border>
    <border>
      <left>
        <color indexed="63"/>
      </left>
      <right>
        <color indexed="63"/>
      </right>
      <top>
        <color indexed="63"/>
      </top>
      <bottom style="thin"/>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color indexed="63"/>
      </bottom>
    </border>
    <border>
      <left style="medium"/>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520">
    <xf numFmtId="0" fontId="0" fillId="0" borderId="0" xfId="0" applyAlignment="1">
      <alignment/>
    </xf>
    <xf numFmtId="0" fontId="3" fillId="0" borderId="0" xfId="0" applyFont="1" applyAlignment="1">
      <alignment/>
    </xf>
    <xf numFmtId="2" fontId="3" fillId="0" borderId="0" xfId="0" applyNumberFormat="1" applyFont="1" applyBorder="1" applyAlignment="1">
      <alignment/>
    </xf>
    <xf numFmtId="0" fontId="3" fillId="0" borderId="0" xfId="0" applyFont="1" applyBorder="1" applyAlignment="1">
      <alignment/>
    </xf>
    <xf numFmtId="0" fontId="0" fillId="0" borderId="0" xfId="0" applyBorder="1" applyAlignment="1">
      <alignment/>
    </xf>
    <xf numFmtId="0" fontId="0" fillId="0" borderId="0" xfId="0" applyFill="1" applyBorder="1" applyAlignment="1">
      <alignment/>
    </xf>
    <xf numFmtId="1" fontId="3" fillId="0" borderId="0" xfId="0" applyNumberFormat="1" applyFont="1" applyBorder="1" applyAlignment="1">
      <alignment/>
    </xf>
    <xf numFmtId="1" fontId="0" fillId="0" borderId="0" xfId="0" applyNumberFormat="1" applyBorder="1" applyAlignment="1">
      <alignment/>
    </xf>
    <xf numFmtId="0" fontId="8" fillId="0" borderId="0" xfId="0" applyFont="1" applyAlignment="1">
      <alignment/>
    </xf>
    <xf numFmtId="0" fontId="8" fillId="0" borderId="0" xfId="0" applyFont="1" applyFill="1" applyAlignment="1">
      <alignment/>
    </xf>
    <xf numFmtId="2" fontId="8" fillId="0" borderId="0" xfId="22" applyNumberFormat="1" applyFont="1" applyAlignment="1">
      <alignment/>
    </xf>
    <xf numFmtId="2" fontId="13" fillId="0" borderId="0" xfId="0" applyNumberFormat="1" applyFont="1" applyBorder="1" applyAlignment="1">
      <alignment/>
    </xf>
    <xf numFmtId="0" fontId="14" fillId="0" borderId="0" xfId="0" applyFont="1" applyAlignment="1">
      <alignment/>
    </xf>
    <xf numFmtId="0" fontId="8" fillId="0" borderId="0" xfId="0" applyFont="1" applyAlignment="1">
      <alignment horizontal="right"/>
    </xf>
    <xf numFmtId="0" fontId="11" fillId="0" borderId="0" xfId="0" applyFont="1" applyFill="1" applyBorder="1" applyAlignment="1">
      <alignment/>
    </xf>
    <xf numFmtId="0" fontId="12" fillId="0" borderId="0" xfId="0" applyFont="1" applyFill="1" applyBorder="1" applyAlignment="1">
      <alignment/>
    </xf>
    <xf numFmtId="2" fontId="12" fillId="0" borderId="0" xfId="22" applyNumberFormat="1" applyFont="1" applyFill="1" applyAlignment="1">
      <alignment/>
    </xf>
    <xf numFmtId="0" fontId="13" fillId="0" borderId="0" xfId="0" applyFont="1" applyAlignment="1">
      <alignment/>
    </xf>
    <xf numFmtId="0" fontId="9" fillId="0" borderId="0" xfId="0" applyFont="1" applyAlignment="1">
      <alignment/>
    </xf>
    <xf numFmtId="0" fontId="10" fillId="0" borderId="0" xfId="0" applyFont="1" applyFill="1" applyBorder="1" applyAlignment="1">
      <alignment horizontal="center"/>
    </xf>
    <xf numFmtId="179" fontId="12" fillId="0" borderId="0" xfId="0" applyNumberFormat="1" applyFont="1" applyFill="1" applyBorder="1" applyAlignment="1">
      <alignment/>
    </xf>
    <xf numFmtId="2" fontId="12" fillId="0" borderId="0" xfId="0" applyNumberFormat="1" applyFont="1" applyFill="1" applyBorder="1" applyAlignment="1">
      <alignment/>
    </xf>
    <xf numFmtId="2" fontId="13" fillId="0" borderId="0" xfId="0" applyNumberFormat="1" applyFont="1" applyAlignment="1">
      <alignment/>
    </xf>
    <xf numFmtId="179" fontId="10" fillId="0" borderId="0" xfId="0" applyNumberFormat="1" applyFont="1" applyFill="1" applyBorder="1" applyAlignment="1">
      <alignment/>
    </xf>
    <xf numFmtId="2" fontId="13" fillId="0" borderId="0" xfId="0" applyNumberFormat="1" applyFont="1" applyAlignment="1">
      <alignment horizontal="right"/>
    </xf>
    <xf numFmtId="179" fontId="8" fillId="0" borderId="0" xfId="0" applyNumberFormat="1" applyFont="1" applyAlignment="1">
      <alignment horizontal="right"/>
    </xf>
    <xf numFmtId="0" fontId="12" fillId="0" borderId="0" xfId="0" applyFont="1" applyAlignment="1">
      <alignment/>
    </xf>
    <xf numFmtId="2" fontId="12" fillId="0" borderId="0" xfId="22" applyNumberFormat="1" applyFont="1" applyAlignment="1">
      <alignment/>
    </xf>
    <xf numFmtId="0" fontId="16" fillId="2" borderId="1" xfId="0" applyFont="1" applyFill="1" applyBorder="1" applyAlignment="1">
      <alignment/>
    </xf>
    <xf numFmtId="0" fontId="16" fillId="2" borderId="2" xfId="0" applyFont="1" applyFill="1" applyBorder="1" applyAlignment="1">
      <alignment/>
    </xf>
    <xf numFmtId="0" fontId="18" fillId="2" borderId="3" xfId="0" applyFont="1" applyFill="1" applyBorder="1" applyAlignment="1">
      <alignment/>
    </xf>
    <xf numFmtId="179" fontId="18" fillId="2" borderId="1" xfId="0" applyNumberFormat="1" applyFont="1" applyFill="1" applyBorder="1" applyAlignment="1">
      <alignment/>
    </xf>
    <xf numFmtId="0" fontId="20" fillId="0" borderId="0" xfId="0" applyFont="1" applyBorder="1" applyAlignment="1">
      <alignment/>
    </xf>
    <xf numFmtId="0" fontId="22" fillId="0" borderId="0" xfId="0" applyFont="1" applyAlignment="1">
      <alignment/>
    </xf>
    <xf numFmtId="0" fontId="18" fillId="2" borderId="4" xfId="0" applyFont="1" applyFill="1" applyBorder="1" applyAlignment="1">
      <alignment horizontal="center"/>
    </xf>
    <xf numFmtId="0" fontId="15" fillId="3" borderId="5" xfId="0" applyFont="1" applyFill="1" applyBorder="1" applyAlignment="1">
      <alignment horizontal="center"/>
    </xf>
    <xf numFmtId="1" fontId="15" fillId="3" borderId="5" xfId="0" applyNumberFormat="1" applyFont="1" applyFill="1" applyBorder="1" applyAlignment="1">
      <alignment horizontal="center"/>
    </xf>
    <xf numFmtId="2" fontId="24" fillId="3" borderId="4" xfId="0" applyNumberFormat="1" applyFont="1" applyFill="1" applyBorder="1" applyAlignment="1">
      <alignment horizontal="center"/>
    </xf>
    <xf numFmtId="2" fontId="24" fillId="3" borderId="6" xfId="0" applyNumberFormat="1" applyFont="1" applyFill="1" applyBorder="1" applyAlignment="1">
      <alignment horizontal="center"/>
    </xf>
    <xf numFmtId="0" fontId="24" fillId="3" borderId="7" xfId="0" applyFont="1" applyFill="1" applyBorder="1" applyAlignment="1">
      <alignment horizontal="right"/>
    </xf>
    <xf numFmtId="0" fontId="18" fillId="2" borderId="5" xfId="0" applyFont="1" applyFill="1" applyBorder="1" applyAlignment="1">
      <alignment horizontal="center" wrapText="1"/>
    </xf>
    <xf numFmtId="0" fontId="19" fillId="0" borderId="0" xfId="0" applyFont="1" applyFill="1" applyAlignment="1">
      <alignment/>
    </xf>
    <xf numFmtId="1" fontId="18" fillId="2" borderId="8" xfId="0" applyNumberFormat="1" applyFont="1" applyFill="1" applyBorder="1" applyAlignment="1">
      <alignment horizontal="center" wrapText="1"/>
    </xf>
    <xf numFmtId="0" fontId="18" fillId="3" borderId="0" xfId="0" applyFont="1" applyFill="1" applyAlignment="1">
      <alignment/>
    </xf>
    <xf numFmtId="2" fontId="18" fillId="3" borderId="0" xfId="22" applyNumberFormat="1" applyFont="1" applyFill="1" applyAlignment="1">
      <alignment/>
    </xf>
    <xf numFmtId="0" fontId="27" fillId="0" borderId="0" xfId="0" applyFont="1" applyFill="1" applyAlignment="1">
      <alignment/>
    </xf>
    <xf numFmtId="0" fontId="28" fillId="0" borderId="0" xfId="0" applyFont="1" applyFill="1" applyAlignment="1">
      <alignment/>
    </xf>
    <xf numFmtId="0" fontId="27" fillId="0" borderId="0" xfId="0" applyFont="1" applyAlignment="1">
      <alignment/>
    </xf>
    <xf numFmtId="0" fontId="28" fillId="0" borderId="0" xfId="0" applyFont="1" applyAlignment="1">
      <alignment/>
    </xf>
    <xf numFmtId="0" fontId="18" fillId="2" borderId="9" xfId="0" applyFont="1" applyFill="1" applyBorder="1" applyAlignment="1">
      <alignment horizontal="center"/>
    </xf>
    <xf numFmtId="179" fontId="8" fillId="0" borderId="0" xfId="0" applyNumberFormat="1" applyFont="1" applyAlignment="1">
      <alignment/>
    </xf>
    <xf numFmtId="0" fontId="18" fillId="2" borderId="7" xfId="0" applyFont="1" applyFill="1" applyBorder="1" applyAlignment="1">
      <alignment horizontal="center" wrapText="1"/>
    </xf>
    <xf numFmtId="2" fontId="18" fillId="2" borderId="6" xfId="22" applyNumberFormat="1" applyFont="1" applyFill="1" applyBorder="1" applyAlignment="1">
      <alignment horizontal="center"/>
    </xf>
    <xf numFmtId="0" fontId="18" fillId="2" borderId="10" xfId="0" applyFont="1" applyFill="1" applyBorder="1" applyAlignment="1">
      <alignment wrapText="1"/>
    </xf>
    <xf numFmtId="2" fontId="12" fillId="0" borderId="0" xfId="0" applyNumberFormat="1" applyFont="1" applyAlignment="1">
      <alignment/>
    </xf>
    <xf numFmtId="0" fontId="12" fillId="0" borderId="0" xfId="0" applyFont="1" applyAlignment="1">
      <alignment horizontal="left"/>
    </xf>
    <xf numFmtId="0" fontId="23" fillId="3" borderId="11" xfId="0" applyFont="1" applyFill="1" applyBorder="1" applyAlignment="1">
      <alignment/>
    </xf>
    <xf numFmtId="0" fontId="23" fillId="3" borderId="11" xfId="0" applyNumberFormat="1" applyFont="1" applyFill="1" applyBorder="1" applyAlignment="1">
      <alignment/>
    </xf>
    <xf numFmtId="0" fontId="16" fillId="2" borderId="11" xfId="0" applyFont="1" applyFill="1" applyBorder="1" applyAlignment="1">
      <alignment/>
    </xf>
    <xf numFmtId="0" fontId="19" fillId="2" borderId="11" xfId="0" applyNumberFormat="1" applyFont="1" applyFill="1" applyBorder="1" applyAlignment="1">
      <alignment/>
    </xf>
    <xf numFmtId="0" fontId="19" fillId="2" borderId="11" xfId="0" applyFont="1" applyFill="1" applyBorder="1" applyAlignment="1">
      <alignment/>
    </xf>
    <xf numFmtId="0" fontId="18" fillId="2" borderId="9" xfId="0" applyFont="1" applyFill="1" applyBorder="1" applyAlignment="1">
      <alignment/>
    </xf>
    <xf numFmtId="0" fontId="8" fillId="0" borderId="0" xfId="0" applyFont="1" applyBorder="1" applyAlignment="1">
      <alignment/>
    </xf>
    <xf numFmtId="9" fontId="0" fillId="0" borderId="0" xfId="22" applyBorder="1" applyAlignment="1">
      <alignment/>
    </xf>
    <xf numFmtId="2" fontId="0" fillId="0" borderId="0" xfId="0" applyNumberFormat="1" applyBorder="1" applyAlignment="1">
      <alignment/>
    </xf>
    <xf numFmtId="0" fontId="0" fillId="0" borderId="0" xfId="0" applyNumberFormat="1" applyBorder="1" applyAlignment="1">
      <alignment/>
    </xf>
    <xf numFmtId="9" fontId="3" fillId="0" borderId="0" xfId="22" applyFont="1" applyBorder="1" applyAlignment="1">
      <alignment/>
    </xf>
    <xf numFmtId="0" fontId="26" fillId="3" borderId="0" xfId="0" applyFont="1" applyFill="1" applyBorder="1" applyAlignment="1">
      <alignment/>
    </xf>
    <xf numFmtId="0" fontId="23" fillId="0" borderId="0" xfId="0" applyFont="1" applyBorder="1" applyAlignment="1">
      <alignment/>
    </xf>
    <xf numFmtId="2" fontId="30" fillId="0" borderId="0" xfId="0" applyNumberFormat="1" applyFont="1" applyBorder="1" applyAlignment="1">
      <alignment/>
    </xf>
    <xf numFmtId="2" fontId="8" fillId="0" borderId="0" xfId="0" applyNumberFormat="1" applyFont="1" applyAlignment="1">
      <alignment horizontal="right"/>
    </xf>
    <xf numFmtId="2" fontId="12" fillId="0" borderId="0" xfId="22" applyNumberFormat="1" applyFont="1" applyFill="1" applyBorder="1" applyAlignment="1">
      <alignment horizontal="center"/>
    </xf>
    <xf numFmtId="0" fontId="24" fillId="0" borderId="0" xfId="0" applyFont="1" applyFill="1" applyAlignment="1">
      <alignment/>
    </xf>
    <xf numFmtId="0" fontId="12" fillId="0" borderId="0" xfId="0" applyFont="1" applyBorder="1" applyAlignment="1">
      <alignment/>
    </xf>
    <xf numFmtId="0" fontId="3" fillId="0" borderId="0" xfId="0" applyFont="1" applyBorder="1" applyAlignment="1">
      <alignment/>
    </xf>
    <xf numFmtId="180" fontId="3" fillId="0" borderId="0" xfId="0" applyNumberFormat="1" applyFont="1" applyAlignment="1">
      <alignment/>
    </xf>
    <xf numFmtId="0" fontId="3" fillId="0" borderId="12" xfId="0" applyFont="1" applyBorder="1" applyAlignment="1">
      <alignment/>
    </xf>
    <xf numFmtId="2" fontId="14" fillId="0" borderId="0" xfId="0" applyNumberFormat="1" applyFont="1" applyFill="1" applyAlignment="1">
      <alignment/>
    </xf>
    <xf numFmtId="0" fontId="3" fillId="0" borderId="0" xfId="0" applyFont="1" applyBorder="1" applyAlignment="1">
      <alignment horizontal="right"/>
    </xf>
    <xf numFmtId="2" fontId="23" fillId="0" borderId="0" xfId="0" applyNumberFormat="1" applyFont="1" applyBorder="1" applyAlignment="1">
      <alignment/>
    </xf>
    <xf numFmtId="2" fontId="8" fillId="0" borderId="0" xfId="0" applyNumberFormat="1" applyFont="1" applyBorder="1" applyAlignment="1">
      <alignment/>
    </xf>
    <xf numFmtId="0" fontId="26" fillId="0" borderId="0" xfId="0" applyFont="1" applyBorder="1" applyAlignment="1">
      <alignment/>
    </xf>
    <xf numFmtId="1" fontId="12" fillId="0" borderId="0" xfId="0" applyNumberFormat="1" applyFont="1" applyBorder="1" applyAlignment="1">
      <alignment/>
    </xf>
    <xf numFmtId="0" fontId="12" fillId="0" borderId="0" xfId="0" applyFont="1" applyFill="1" applyBorder="1" applyAlignment="1">
      <alignment horizontal="right" wrapText="1"/>
    </xf>
    <xf numFmtId="0" fontId="3" fillId="0" borderId="0" xfId="0" applyNumberFormat="1" applyFont="1" applyBorder="1" applyAlignment="1">
      <alignment/>
    </xf>
    <xf numFmtId="195" fontId="13" fillId="0" borderId="0" xfId="0" applyNumberFormat="1" applyFont="1" applyFill="1" applyAlignment="1">
      <alignment horizontal="right"/>
    </xf>
    <xf numFmtId="0" fontId="18" fillId="2" borderId="9" xfId="0" applyNumberFormat="1" applyFont="1" applyFill="1" applyBorder="1" applyAlignment="1">
      <alignment/>
    </xf>
    <xf numFmtId="0" fontId="23" fillId="3" borderId="9" xfId="0" applyFont="1" applyFill="1" applyBorder="1" applyAlignment="1">
      <alignment/>
    </xf>
    <xf numFmtId="9" fontId="23" fillId="3" borderId="9" xfId="22" applyFont="1" applyFill="1" applyBorder="1" applyAlignment="1">
      <alignment/>
    </xf>
    <xf numFmtId="0" fontId="29" fillId="2" borderId="13" xfId="0" applyFont="1" applyFill="1" applyBorder="1" applyAlignment="1">
      <alignment horizontal="center"/>
    </xf>
    <xf numFmtId="0" fontId="18" fillId="2" borderId="14" xfId="0" applyFont="1" applyFill="1" applyBorder="1" applyAlignment="1">
      <alignment/>
    </xf>
    <xf numFmtId="0" fontId="19" fillId="2" borderId="15" xfId="0" applyFont="1" applyFill="1" applyBorder="1" applyAlignment="1">
      <alignment/>
    </xf>
    <xf numFmtId="0" fontId="18" fillId="2" borderId="16" xfId="0" applyFont="1" applyFill="1" applyBorder="1" applyAlignment="1">
      <alignment/>
    </xf>
    <xf numFmtId="0" fontId="23" fillId="3" borderId="16" xfId="0" applyFont="1" applyFill="1" applyBorder="1" applyAlignment="1">
      <alignment/>
    </xf>
    <xf numFmtId="0" fontId="18" fillId="2" borderId="4" xfId="0" applyFont="1" applyFill="1" applyBorder="1" applyAlignment="1">
      <alignment horizontal="center" wrapText="1"/>
    </xf>
    <xf numFmtId="1" fontId="3" fillId="0" borderId="0" xfId="0" applyNumberFormat="1" applyFont="1" applyAlignment="1">
      <alignment/>
    </xf>
    <xf numFmtId="2" fontId="14" fillId="0" borderId="0" xfId="0" applyNumberFormat="1" applyFont="1" applyAlignment="1">
      <alignment/>
    </xf>
    <xf numFmtId="0" fontId="18" fillId="2" borderId="11" xfId="0" applyFont="1" applyFill="1" applyBorder="1" applyAlignment="1">
      <alignment horizontal="left"/>
    </xf>
    <xf numFmtId="0" fontId="18" fillId="2" borderId="11" xfId="0" applyFont="1" applyFill="1" applyBorder="1" applyAlignment="1">
      <alignment horizontal="center"/>
    </xf>
    <xf numFmtId="15" fontId="12" fillId="0" borderId="0" xfId="0" applyNumberFormat="1" applyFont="1" applyAlignment="1">
      <alignment horizontal="left"/>
    </xf>
    <xf numFmtId="1" fontId="12" fillId="0" borderId="0" xfId="0" applyNumberFormat="1" applyFont="1" applyAlignment="1">
      <alignment horizontal="left"/>
    </xf>
    <xf numFmtId="0" fontId="18" fillId="2" borderId="0" xfId="0" applyFont="1" applyFill="1" applyAlignment="1">
      <alignment horizontal="left"/>
    </xf>
    <xf numFmtId="0" fontId="18" fillId="2" borderId="0" xfId="0" applyFont="1" applyFill="1" applyAlignment="1">
      <alignment/>
    </xf>
    <xf numFmtId="0" fontId="33" fillId="0" borderId="0" xfId="0" applyFont="1" applyAlignment="1">
      <alignment/>
    </xf>
    <xf numFmtId="15" fontId="3" fillId="0" borderId="0" xfId="0" applyNumberFormat="1" applyFont="1" applyAlignment="1">
      <alignment horizontal="left"/>
    </xf>
    <xf numFmtId="9" fontId="12" fillId="0" borderId="0" xfId="22" applyFont="1" applyAlignment="1">
      <alignment/>
    </xf>
    <xf numFmtId="0" fontId="18" fillId="2" borderId="3" xfId="0" applyFont="1" applyFill="1" applyBorder="1" applyAlignment="1">
      <alignment horizontal="center"/>
    </xf>
    <xf numFmtId="9" fontId="12" fillId="0" borderId="0" xfId="22" applyFont="1" applyBorder="1" applyAlignment="1">
      <alignment horizontal="right"/>
    </xf>
    <xf numFmtId="0" fontId="18" fillId="2" borderId="10" xfId="0" applyFont="1" applyFill="1" applyBorder="1" applyAlignment="1">
      <alignment/>
    </xf>
    <xf numFmtId="0" fontId="16" fillId="2" borderId="10" xfId="0" applyFont="1" applyFill="1" applyBorder="1" applyAlignment="1">
      <alignment/>
    </xf>
    <xf numFmtId="2" fontId="12" fillId="0" borderId="0" xfId="0" applyNumberFormat="1" applyFont="1" applyBorder="1" applyAlignment="1">
      <alignment/>
    </xf>
    <xf numFmtId="0" fontId="8" fillId="0" borderId="0" xfId="0" applyFont="1" applyFill="1" applyBorder="1" applyAlignment="1">
      <alignment/>
    </xf>
    <xf numFmtId="2" fontId="18" fillId="2" borderId="6" xfId="0" applyNumberFormat="1" applyFont="1" applyFill="1" applyBorder="1" applyAlignment="1">
      <alignment horizontal="center"/>
    </xf>
    <xf numFmtId="0" fontId="18" fillId="2" borderId="7" xfId="0" applyFont="1" applyFill="1" applyBorder="1" applyAlignment="1">
      <alignment horizontal="right"/>
    </xf>
    <xf numFmtId="0" fontId="18" fillId="2" borderId="17" xfId="0" applyFont="1" applyFill="1" applyBorder="1" applyAlignment="1">
      <alignment horizontal="center" wrapText="1" shrinkToFit="1"/>
    </xf>
    <xf numFmtId="9" fontId="12" fillId="0" borderId="0" xfId="22" applyFont="1" applyFill="1" applyBorder="1" applyAlignment="1">
      <alignment/>
    </xf>
    <xf numFmtId="180" fontId="12" fillId="0" borderId="0" xfId="0" applyNumberFormat="1" applyFont="1" applyBorder="1" applyAlignment="1">
      <alignment/>
    </xf>
    <xf numFmtId="0" fontId="12" fillId="0" borderId="0" xfId="0" applyNumberFormat="1" applyFont="1" applyBorder="1" applyAlignment="1">
      <alignment/>
    </xf>
    <xf numFmtId="0" fontId="0" fillId="0" borderId="0" xfId="0" applyNumberFormat="1" applyAlignment="1">
      <alignment/>
    </xf>
    <xf numFmtId="1" fontId="3" fillId="0" borderId="0" xfId="0" applyNumberFormat="1" applyFont="1" applyAlignment="1">
      <alignment horizontal="right"/>
    </xf>
    <xf numFmtId="1" fontId="3" fillId="0" borderId="0" xfId="0" applyNumberFormat="1" applyFont="1" applyBorder="1" applyAlignment="1">
      <alignment horizontal="right"/>
    </xf>
    <xf numFmtId="0" fontId="0" fillId="0" borderId="0" xfId="0" applyBorder="1" applyAlignment="1">
      <alignment horizontal="right"/>
    </xf>
    <xf numFmtId="1" fontId="3" fillId="0" borderId="0" xfId="0" applyNumberFormat="1" applyFont="1" applyBorder="1" applyAlignment="1">
      <alignment horizontal="right"/>
    </xf>
    <xf numFmtId="9" fontId="15" fillId="3" borderId="5" xfId="22" applyFont="1" applyFill="1" applyBorder="1" applyAlignment="1">
      <alignment horizontal="center"/>
    </xf>
    <xf numFmtId="9" fontId="18" fillId="2" borderId="7" xfId="22" applyFont="1" applyFill="1" applyBorder="1" applyAlignment="1">
      <alignment horizontal="center" wrapText="1"/>
    </xf>
    <xf numFmtId="9" fontId="0" fillId="0" borderId="0" xfId="22" applyBorder="1" applyAlignment="1">
      <alignment horizontal="center"/>
    </xf>
    <xf numFmtId="2" fontId="12" fillId="0" borderId="18" xfId="0" applyNumberFormat="1" applyFont="1" applyBorder="1" applyAlignment="1">
      <alignment horizontal="right"/>
    </xf>
    <xf numFmtId="0" fontId="12" fillId="0" borderId="18" xfId="0" applyFont="1" applyBorder="1" applyAlignment="1">
      <alignment horizontal="center" wrapText="1"/>
    </xf>
    <xf numFmtId="0" fontId="12" fillId="0" borderId="19" xfId="0" applyFont="1" applyBorder="1" applyAlignment="1">
      <alignment horizontal="center" wrapText="1"/>
    </xf>
    <xf numFmtId="1" fontId="15" fillId="3" borderId="11" xfId="0" applyNumberFormat="1" applyFont="1" applyFill="1" applyBorder="1" applyAlignment="1">
      <alignment horizontal="center"/>
    </xf>
    <xf numFmtId="1" fontId="18" fillId="2" borderId="10" xfId="0" applyNumberFormat="1" applyFont="1" applyFill="1" applyBorder="1" applyAlignment="1">
      <alignment horizontal="center" wrapText="1"/>
    </xf>
    <xf numFmtId="1" fontId="0" fillId="0" borderId="0" xfId="0" applyNumberFormat="1" applyBorder="1" applyAlignment="1">
      <alignment horizontal="center"/>
    </xf>
    <xf numFmtId="0" fontId="18" fillId="2" borderId="20" xfId="0" applyFont="1" applyFill="1" applyBorder="1" applyAlignment="1">
      <alignment horizontal="center" vertical="center" wrapText="1"/>
    </xf>
    <xf numFmtId="1" fontId="26" fillId="3" borderId="0" xfId="22" applyNumberFormat="1" applyFont="1" applyFill="1" applyBorder="1" applyAlignment="1">
      <alignment/>
    </xf>
    <xf numFmtId="1" fontId="0" fillId="0" borderId="0" xfId="22" applyNumberFormat="1" applyBorder="1" applyAlignment="1">
      <alignment/>
    </xf>
    <xf numFmtId="1" fontId="23" fillId="3" borderId="9" xfId="0" applyNumberFormat="1" applyFont="1" applyFill="1" applyBorder="1" applyAlignment="1">
      <alignment/>
    </xf>
    <xf numFmtId="1" fontId="26" fillId="3" borderId="0" xfId="22" applyNumberFormat="1" applyFont="1" applyFill="1" applyBorder="1" applyAlignment="1">
      <alignment horizontal="center"/>
    </xf>
    <xf numFmtId="1" fontId="4" fillId="0" borderId="0" xfId="22" applyNumberFormat="1" applyFont="1" applyFill="1" applyBorder="1" applyAlignment="1">
      <alignment/>
    </xf>
    <xf numFmtId="1" fontId="7" fillId="0" borderId="0" xfId="0" applyNumberFormat="1" applyFont="1" applyBorder="1" applyAlignment="1">
      <alignment/>
    </xf>
    <xf numFmtId="9" fontId="3" fillId="0" borderId="0" xfId="22" applyFont="1" applyBorder="1" applyAlignment="1">
      <alignment horizontal="right"/>
    </xf>
    <xf numFmtId="9" fontId="20" fillId="3" borderId="0" xfId="22" applyFont="1" applyFill="1" applyBorder="1" applyAlignment="1">
      <alignment horizontal="right"/>
    </xf>
    <xf numFmtId="9" fontId="0" fillId="0" borderId="0" xfId="22" applyBorder="1" applyAlignment="1">
      <alignment horizontal="right"/>
    </xf>
    <xf numFmtId="1" fontId="18" fillId="2" borderId="21" xfId="0" applyNumberFormat="1" applyFont="1" applyFill="1" applyBorder="1" applyAlignment="1">
      <alignment horizontal="right"/>
    </xf>
    <xf numFmtId="0" fontId="18" fillId="2" borderId="10" xfId="0" applyFont="1" applyFill="1" applyBorder="1" applyAlignment="1">
      <alignment horizontal="center"/>
    </xf>
    <xf numFmtId="2" fontId="12" fillId="0" borderId="12" xfId="0" applyNumberFormat="1" applyFont="1" applyBorder="1" applyAlignment="1">
      <alignment horizontal="right"/>
    </xf>
    <xf numFmtId="9" fontId="35" fillId="0" borderId="0" xfId="22" applyFont="1" applyFill="1" applyBorder="1" applyAlignment="1">
      <alignment/>
    </xf>
    <xf numFmtId="0" fontId="36" fillId="0" borderId="0" xfId="0" applyFont="1" applyAlignment="1">
      <alignment/>
    </xf>
    <xf numFmtId="2" fontId="36" fillId="0" borderId="0" xfId="0" applyNumberFormat="1" applyFont="1" applyAlignment="1">
      <alignment horizontal="right"/>
    </xf>
    <xf numFmtId="9" fontId="36" fillId="0" borderId="0" xfId="22" applyFont="1" applyAlignment="1">
      <alignment/>
    </xf>
    <xf numFmtId="0" fontId="16" fillId="0" borderId="0" xfId="0" applyFont="1" applyBorder="1" applyAlignment="1">
      <alignment/>
    </xf>
    <xf numFmtId="0" fontId="18" fillId="2" borderId="2" xfId="0" applyFont="1" applyFill="1" applyBorder="1" applyAlignment="1">
      <alignment horizontal="center"/>
    </xf>
    <xf numFmtId="10" fontId="12" fillId="0" borderId="22" xfId="22" applyNumberFormat="1" applyFont="1" applyBorder="1" applyAlignment="1">
      <alignment/>
    </xf>
    <xf numFmtId="2" fontId="12" fillId="0" borderId="0" xfId="0" applyNumberFormat="1" applyFont="1" applyFill="1" applyBorder="1" applyAlignment="1">
      <alignment horizontal="right"/>
    </xf>
    <xf numFmtId="2" fontId="12" fillId="0" borderId="0" xfId="22" applyNumberFormat="1" applyFont="1" applyFill="1" applyBorder="1" applyAlignment="1">
      <alignment horizontal="right"/>
    </xf>
    <xf numFmtId="10" fontId="12" fillId="0" borderId="23" xfId="22" applyNumberFormat="1" applyFont="1" applyBorder="1" applyAlignment="1">
      <alignment/>
    </xf>
    <xf numFmtId="0" fontId="26" fillId="0" borderId="0" xfId="0" applyFont="1" applyFill="1" applyBorder="1" applyAlignment="1">
      <alignment/>
    </xf>
    <xf numFmtId="0" fontId="25" fillId="0" borderId="0" xfId="0" applyFont="1" applyFill="1" applyBorder="1" applyAlignment="1">
      <alignment horizontal="right"/>
    </xf>
    <xf numFmtId="0" fontId="25" fillId="0" borderId="0" xfId="0" applyFont="1" applyFill="1" applyBorder="1" applyAlignment="1">
      <alignment/>
    </xf>
    <xf numFmtId="1" fontId="12" fillId="0" borderId="24" xfId="0" applyNumberFormat="1" applyFont="1" applyBorder="1" applyAlignment="1">
      <alignment horizontal="right"/>
    </xf>
    <xf numFmtId="1" fontId="3" fillId="0" borderId="25" xfId="0" applyNumberFormat="1" applyFont="1" applyBorder="1" applyAlignment="1">
      <alignment/>
    </xf>
    <xf numFmtId="1" fontId="3" fillId="0" borderId="26" xfId="22" applyNumberFormat="1" applyFont="1" applyBorder="1" applyAlignment="1">
      <alignment horizontal="right"/>
    </xf>
    <xf numFmtId="1" fontId="3" fillId="0" borderId="0" xfId="22" applyNumberFormat="1" applyFont="1" applyBorder="1" applyAlignment="1">
      <alignment horizontal="right"/>
    </xf>
    <xf numFmtId="1" fontId="26" fillId="0" borderId="0" xfId="22" applyNumberFormat="1" applyFont="1" applyFill="1" applyBorder="1" applyAlignment="1">
      <alignment/>
    </xf>
    <xf numFmtId="1" fontId="26" fillId="0" borderId="0" xfId="22" applyNumberFormat="1" applyFont="1" applyFill="1" applyBorder="1" applyAlignment="1">
      <alignment horizontal="center"/>
    </xf>
    <xf numFmtId="1" fontId="20" fillId="0" borderId="0" xfId="22" applyNumberFormat="1" applyFont="1" applyFill="1" applyBorder="1" applyAlignment="1">
      <alignment horizontal="right"/>
    </xf>
    <xf numFmtId="1" fontId="25" fillId="0" borderId="0" xfId="0" applyNumberFormat="1" applyFont="1" applyFill="1" applyBorder="1" applyAlignment="1">
      <alignment horizontal="right"/>
    </xf>
    <xf numFmtId="1" fontId="25" fillId="0" borderId="0" xfId="22" applyNumberFormat="1" applyFont="1" applyFill="1" applyBorder="1" applyAlignment="1">
      <alignment horizontal="right"/>
    </xf>
    <xf numFmtId="1" fontId="3" fillId="0" borderId="0" xfId="0" applyNumberFormat="1" applyFont="1" applyFill="1" applyBorder="1" applyAlignment="1">
      <alignment/>
    </xf>
    <xf numFmtId="1" fontId="3" fillId="0" borderId="0" xfId="22" applyNumberFormat="1" applyFont="1" applyFill="1" applyBorder="1" applyAlignment="1">
      <alignment/>
    </xf>
    <xf numFmtId="1" fontId="3" fillId="0" borderId="0" xfId="22" applyNumberFormat="1" applyFont="1" applyFill="1" applyBorder="1" applyAlignment="1">
      <alignment horizontal="right"/>
    </xf>
    <xf numFmtId="1" fontId="0" fillId="0" borderId="0" xfId="0" applyNumberFormat="1" applyFill="1" applyBorder="1" applyAlignment="1">
      <alignment/>
    </xf>
    <xf numFmtId="1" fontId="0" fillId="0" borderId="0" xfId="22" applyNumberFormat="1" applyFill="1" applyBorder="1" applyAlignment="1">
      <alignment horizontal="right"/>
    </xf>
    <xf numFmtId="1" fontId="0" fillId="0" borderId="0" xfId="22" applyNumberFormat="1" applyBorder="1" applyAlignment="1">
      <alignment horizontal="right"/>
    </xf>
    <xf numFmtId="2" fontId="3" fillId="0" borderId="0" xfId="0" applyNumberFormat="1" applyFont="1" applyBorder="1" applyAlignment="1">
      <alignment/>
    </xf>
    <xf numFmtId="0" fontId="18" fillId="2" borderId="10" xfId="0" applyFont="1" applyFill="1" applyBorder="1" applyAlignment="1">
      <alignment horizontal="center" wrapText="1"/>
    </xf>
    <xf numFmtId="2" fontId="18" fillId="2" borderId="4" xfId="0" applyNumberFormat="1" applyFont="1" applyFill="1" applyBorder="1" applyAlignment="1">
      <alignment horizontal="center"/>
    </xf>
    <xf numFmtId="0" fontId="18" fillId="2" borderId="3" xfId="0" applyFont="1" applyFill="1" applyBorder="1" applyAlignment="1">
      <alignment horizontal="center" wrapText="1"/>
    </xf>
    <xf numFmtId="2" fontId="12" fillId="0" borderId="25" xfId="0" applyNumberFormat="1" applyFont="1" applyBorder="1" applyAlignment="1">
      <alignment horizontal="right"/>
    </xf>
    <xf numFmtId="0" fontId="18" fillId="0" borderId="0" xfId="0" applyFont="1" applyFill="1" applyBorder="1" applyAlignment="1">
      <alignment/>
    </xf>
    <xf numFmtId="0" fontId="31" fillId="0" borderId="0" xfId="0" applyFont="1" applyFill="1" applyBorder="1" applyAlignment="1">
      <alignment/>
    </xf>
    <xf numFmtId="2" fontId="31" fillId="0" borderId="0" xfId="0" applyNumberFormat="1" applyFont="1" applyFill="1" applyBorder="1" applyAlignment="1">
      <alignment/>
    </xf>
    <xf numFmtId="2" fontId="8" fillId="0" borderId="0" xfId="0" applyNumberFormat="1" applyFont="1" applyFill="1" applyBorder="1" applyAlignment="1">
      <alignment/>
    </xf>
    <xf numFmtId="180" fontId="12" fillId="0" borderId="22" xfId="0" applyNumberFormat="1" applyFont="1" applyBorder="1" applyAlignment="1">
      <alignment/>
    </xf>
    <xf numFmtId="180" fontId="12" fillId="0" borderId="20" xfId="0" applyNumberFormat="1" applyFont="1" applyBorder="1" applyAlignment="1">
      <alignment/>
    </xf>
    <xf numFmtId="180" fontId="12" fillId="0" borderId="23" xfId="0" applyNumberFormat="1" applyFont="1" applyBorder="1" applyAlignment="1">
      <alignment/>
    </xf>
    <xf numFmtId="9" fontId="12" fillId="0" borderId="27" xfId="0" applyNumberFormat="1" applyFont="1" applyFill="1" applyBorder="1" applyAlignment="1">
      <alignment horizontal="center"/>
    </xf>
    <xf numFmtId="9" fontId="12" fillId="0" borderId="28" xfId="0" applyNumberFormat="1" applyFont="1" applyFill="1" applyBorder="1" applyAlignment="1">
      <alignment horizontal="center"/>
    </xf>
    <xf numFmtId="1" fontId="3" fillId="0" borderId="0" xfId="0" applyNumberFormat="1" applyFont="1" applyBorder="1" applyAlignment="1">
      <alignment/>
    </xf>
    <xf numFmtId="1" fontId="12" fillId="0" borderId="0" xfId="0" applyNumberFormat="1" applyFont="1" applyFill="1" applyBorder="1" applyAlignment="1">
      <alignment wrapText="1"/>
    </xf>
    <xf numFmtId="1" fontId="3" fillId="0" borderId="21" xfId="0" applyNumberFormat="1" applyFont="1" applyBorder="1" applyAlignment="1">
      <alignment/>
    </xf>
    <xf numFmtId="1" fontId="12" fillId="0" borderId="21" xfId="0" applyNumberFormat="1" applyFont="1" applyBorder="1" applyAlignment="1">
      <alignment/>
    </xf>
    <xf numFmtId="0" fontId="3" fillId="0" borderId="29" xfId="0" applyFont="1" applyBorder="1" applyAlignment="1">
      <alignment/>
    </xf>
    <xf numFmtId="1" fontId="12" fillId="0" borderId="0" xfId="0" applyNumberFormat="1" applyFont="1" applyBorder="1" applyAlignment="1">
      <alignment horizontal="right"/>
    </xf>
    <xf numFmtId="1" fontId="12" fillId="0" borderId="0" xfId="22" applyNumberFormat="1" applyFont="1" applyBorder="1" applyAlignment="1">
      <alignment horizontal="right"/>
    </xf>
    <xf numFmtId="180" fontId="12" fillId="0" borderId="0" xfId="0" applyNumberFormat="1" applyFont="1" applyFill="1" applyBorder="1" applyAlignment="1">
      <alignment/>
    </xf>
    <xf numFmtId="9" fontId="3" fillId="0" borderId="22" xfId="22" applyFont="1" applyBorder="1" applyAlignment="1">
      <alignment horizontal="right"/>
    </xf>
    <xf numFmtId="9" fontId="12" fillId="0" borderId="22" xfId="22" applyFont="1" applyBorder="1" applyAlignment="1">
      <alignment horizontal="right"/>
    </xf>
    <xf numFmtId="9" fontId="3" fillId="0" borderId="23" xfId="22" applyFont="1" applyBorder="1" applyAlignment="1">
      <alignment horizontal="right"/>
    </xf>
    <xf numFmtId="1" fontId="12" fillId="0" borderId="21" xfId="22" applyNumberFormat="1" applyFont="1" applyBorder="1" applyAlignment="1">
      <alignment/>
    </xf>
    <xf numFmtId="9" fontId="8" fillId="0" borderId="22" xfId="22" applyFont="1" applyBorder="1" applyAlignment="1">
      <alignment horizontal="right"/>
    </xf>
    <xf numFmtId="0" fontId="3" fillId="0" borderId="21" xfId="0" applyFont="1" applyBorder="1" applyAlignment="1">
      <alignment/>
    </xf>
    <xf numFmtId="9" fontId="12" fillId="0" borderId="22" xfId="22" applyFont="1" applyFill="1" applyBorder="1" applyAlignment="1">
      <alignment/>
    </xf>
    <xf numFmtId="0" fontId="8" fillId="0" borderId="21" xfId="0" applyFont="1" applyBorder="1" applyAlignment="1">
      <alignment/>
    </xf>
    <xf numFmtId="2" fontId="12" fillId="0" borderId="24" xfId="0" applyNumberFormat="1" applyFont="1" applyBorder="1" applyAlignment="1">
      <alignment horizontal="right"/>
    </xf>
    <xf numFmtId="9" fontId="12" fillId="0" borderId="25" xfId="22" applyFont="1" applyBorder="1" applyAlignment="1">
      <alignment horizontal="right"/>
    </xf>
    <xf numFmtId="0" fontId="12" fillId="0" borderId="30" xfId="0" applyFont="1" applyFill="1" applyBorder="1" applyAlignment="1">
      <alignment horizontal="right" wrapText="1"/>
    </xf>
    <xf numFmtId="2" fontId="12" fillId="0" borderId="24" xfId="0" applyNumberFormat="1" applyFont="1" applyBorder="1" applyAlignment="1">
      <alignment horizontal="center"/>
    </xf>
    <xf numFmtId="1" fontId="12" fillId="0" borderId="0" xfId="22" applyNumberFormat="1" applyFont="1" applyBorder="1" applyAlignment="1">
      <alignment horizontal="center"/>
    </xf>
    <xf numFmtId="2" fontId="12" fillId="0" borderId="0" xfId="0" applyNumberFormat="1" applyFont="1" applyBorder="1" applyAlignment="1">
      <alignment horizontal="right"/>
    </xf>
    <xf numFmtId="0" fontId="18" fillId="2" borderId="0" xfId="0" applyFont="1" applyFill="1" applyBorder="1" applyAlignment="1">
      <alignment/>
    </xf>
    <xf numFmtId="0" fontId="12" fillId="0" borderId="10" xfId="0" applyFont="1" applyFill="1" applyBorder="1" applyAlignment="1">
      <alignment horizontal="right" wrapText="1"/>
    </xf>
    <xf numFmtId="0" fontId="12" fillId="0" borderId="27" xfId="0" applyFont="1" applyFill="1" applyBorder="1" applyAlignment="1">
      <alignment horizontal="right" wrapText="1"/>
    </xf>
    <xf numFmtId="0" fontId="12" fillId="0" borderId="28" xfId="0" applyFont="1" applyFill="1" applyBorder="1" applyAlignment="1">
      <alignment horizontal="right" wrapText="1"/>
    </xf>
    <xf numFmtId="2" fontId="12" fillId="0" borderId="3" xfId="0" applyNumberFormat="1" applyFont="1" applyBorder="1" applyAlignment="1">
      <alignment horizontal="center"/>
    </xf>
    <xf numFmtId="1" fontId="12" fillId="0" borderId="5" xfId="22" applyNumberFormat="1" applyFont="1" applyBorder="1" applyAlignment="1">
      <alignment horizontal="center"/>
    </xf>
    <xf numFmtId="1" fontId="12" fillId="0" borderId="20" xfId="0" applyNumberFormat="1" applyFont="1" applyBorder="1" applyAlignment="1">
      <alignment horizontal="center"/>
    </xf>
    <xf numFmtId="2" fontId="12" fillId="0" borderId="21" xfId="0" applyNumberFormat="1" applyFont="1" applyBorder="1" applyAlignment="1">
      <alignment horizontal="center"/>
    </xf>
    <xf numFmtId="1" fontId="12" fillId="0" borderId="22" xfId="0" applyNumberFormat="1" applyFont="1" applyBorder="1" applyAlignment="1">
      <alignment horizontal="center"/>
    </xf>
    <xf numFmtId="2" fontId="12" fillId="0" borderId="3" xfId="0" applyNumberFormat="1" applyFont="1" applyBorder="1" applyAlignment="1">
      <alignment horizontal="right"/>
    </xf>
    <xf numFmtId="2" fontId="12" fillId="0" borderId="5" xfId="0" applyNumberFormat="1" applyFont="1" applyBorder="1" applyAlignment="1">
      <alignment horizontal="right"/>
    </xf>
    <xf numFmtId="9" fontId="12" fillId="0" borderId="20" xfId="22" applyFont="1" applyBorder="1" applyAlignment="1">
      <alignment horizontal="right"/>
    </xf>
    <xf numFmtId="2" fontId="12" fillId="0" borderId="21" xfId="0" applyNumberFormat="1" applyFont="1" applyBorder="1" applyAlignment="1">
      <alignment horizontal="right"/>
    </xf>
    <xf numFmtId="2" fontId="12" fillId="0" borderId="29" xfId="0" applyNumberFormat="1" applyFont="1" applyBorder="1" applyAlignment="1">
      <alignment horizontal="right"/>
    </xf>
    <xf numFmtId="2" fontId="12" fillId="0" borderId="31" xfId="0" applyNumberFormat="1" applyFont="1" applyBorder="1" applyAlignment="1">
      <alignment horizontal="right"/>
    </xf>
    <xf numFmtId="2" fontId="12" fillId="0" borderId="20" xfId="0" applyNumberFormat="1" applyFont="1" applyBorder="1" applyAlignment="1">
      <alignment horizontal="right"/>
    </xf>
    <xf numFmtId="2" fontId="12" fillId="0" borderId="22" xfId="0" applyNumberFormat="1" applyFont="1" applyBorder="1" applyAlignment="1">
      <alignment horizontal="right"/>
    </xf>
    <xf numFmtId="1" fontId="12" fillId="0" borderId="21" xfId="0" applyNumberFormat="1" applyFont="1" applyBorder="1" applyAlignment="1">
      <alignment horizontal="right"/>
    </xf>
    <xf numFmtId="1" fontId="3" fillId="0" borderId="22" xfId="0" applyNumberFormat="1" applyFont="1" applyBorder="1" applyAlignment="1">
      <alignment/>
    </xf>
    <xf numFmtId="1" fontId="3" fillId="0" borderId="23" xfId="0" applyNumberFormat="1" applyFont="1" applyBorder="1" applyAlignment="1">
      <alignment/>
    </xf>
    <xf numFmtId="1" fontId="3" fillId="0" borderId="21" xfId="22" applyNumberFormat="1" applyFont="1" applyBorder="1" applyAlignment="1">
      <alignment horizontal="right"/>
    </xf>
    <xf numFmtId="1" fontId="3" fillId="0" borderId="29" xfId="22" applyNumberFormat="1" applyFont="1" applyBorder="1" applyAlignment="1">
      <alignment horizontal="right"/>
    </xf>
    <xf numFmtId="2" fontId="3" fillId="0" borderId="21" xfId="0" applyNumberFormat="1" applyFont="1" applyBorder="1" applyAlignment="1">
      <alignment/>
    </xf>
    <xf numFmtId="2" fontId="3" fillId="0" borderId="29" xfId="0" applyNumberFormat="1" applyFont="1" applyBorder="1" applyAlignment="1">
      <alignment/>
    </xf>
    <xf numFmtId="0" fontId="16" fillId="2" borderId="3" xfId="0" applyFont="1" applyFill="1" applyBorder="1" applyAlignment="1">
      <alignment/>
    </xf>
    <xf numFmtId="1" fontId="18" fillId="2" borderId="32" xfId="0" applyNumberFormat="1" applyFont="1" applyFill="1" applyBorder="1" applyAlignment="1">
      <alignment horizontal="center"/>
    </xf>
    <xf numFmtId="1" fontId="18" fillId="2" borderId="33" xfId="0" applyNumberFormat="1" applyFont="1" applyFill="1" applyBorder="1" applyAlignment="1">
      <alignment horizontal="center"/>
    </xf>
    <xf numFmtId="1" fontId="18" fillId="2" borderId="32" xfId="22" applyNumberFormat="1" applyFont="1" applyFill="1" applyBorder="1" applyAlignment="1">
      <alignment horizontal="center"/>
    </xf>
    <xf numFmtId="1" fontId="18" fillId="2" borderId="34" xfId="22" applyNumberFormat="1" applyFont="1" applyFill="1" applyBorder="1" applyAlignment="1">
      <alignment horizontal="center"/>
    </xf>
    <xf numFmtId="1" fontId="12" fillId="0" borderId="31" xfId="0" applyNumberFormat="1" applyFont="1" applyBorder="1" applyAlignment="1">
      <alignment horizontal="right"/>
    </xf>
    <xf numFmtId="0" fontId="18" fillId="2" borderId="27" xfId="0" applyFont="1" applyFill="1" applyBorder="1" applyAlignment="1">
      <alignment/>
    </xf>
    <xf numFmtId="0" fontId="18" fillId="2" borderId="28" xfId="0" applyFont="1" applyFill="1" applyBorder="1" applyAlignment="1">
      <alignment/>
    </xf>
    <xf numFmtId="2" fontId="3" fillId="0" borderId="0" xfId="22" applyNumberFormat="1" applyFont="1" applyFill="1" applyBorder="1" applyAlignment="1">
      <alignment/>
    </xf>
    <xf numFmtId="2" fontId="3" fillId="0" borderId="21" xfId="0" applyNumberFormat="1" applyFont="1" applyFill="1" applyBorder="1" applyAlignment="1">
      <alignment/>
    </xf>
    <xf numFmtId="2" fontId="3" fillId="0" borderId="29" xfId="0" applyNumberFormat="1" applyFont="1" applyFill="1" applyBorder="1" applyAlignment="1">
      <alignment/>
    </xf>
    <xf numFmtId="2" fontId="3" fillId="0" borderId="31" xfId="22" applyNumberFormat="1" applyFont="1" applyFill="1" applyBorder="1" applyAlignment="1">
      <alignment/>
    </xf>
    <xf numFmtId="0" fontId="25" fillId="2" borderId="2" xfId="0" applyFont="1" applyFill="1" applyBorder="1" applyAlignment="1">
      <alignment horizontal="right"/>
    </xf>
    <xf numFmtId="1" fontId="25" fillId="2" borderId="35" xfId="0" applyNumberFormat="1" applyFont="1" applyFill="1" applyBorder="1" applyAlignment="1">
      <alignment horizontal="right"/>
    </xf>
    <xf numFmtId="1" fontId="25" fillId="2" borderId="35" xfId="22" applyNumberFormat="1" applyFont="1" applyFill="1" applyBorder="1" applyAlignment="1">
      <alignment horizontal="right"/>
    </xf>
    <xf numFmtId="9" fontId="25" fillId="2" borderId="36" xfId="22" applyFont="1" applyFill="1" applyBorder="1" applyAlignment="1">
      <alignment horizontal="right"/>
    </xf>
    <xf numFmtId="0" fontId="25" fillId="2" borderId="10" xfId="0" applyFont="1" applyFill="1" applyBorder="1" applyAlignment="1">
      <alignment/>
    </xf>
    <xf numFmtId="0" fontId="26" fillId="2" borderId="27" xfId="0" applyFont="1" applyFill="1" applyBorder="1" applyAlignment="1">
      <alignment/>
    </xf>
    <xf numFmtId="0" fontId="25" fillId="2" borderId="27" xfId="0" applyFont="1" applyFill="1" applyBorder="1" applyAlignment="1">
      <alignment/>
    </xf>
    <xf numFmtId="0" fontId="26" fillId="2" borderId="28" xfId="0" applyFont="1" applyFill="1" applyBorder="1" applyAlignment="1">
      <alignment/>
    </xf>
    <xf numFmtId="0" fontId="17" fillId="2" borderId="1" xfId="0" applyFont="1" applyFill="1" applyBorder="1" applyAlignment="1">
      <alignment/>
    </xf>
    <xf numFmtId="0" fontId="18" fillId="2" borderId="21" xfId="0" applyFont="1" applyFill="1" applyBorder="1" applyAlignment="1">
      <alignment/>
    </xf>
    <xf numFmtId="0" fontId="16" fillId="2" borderId="21" xfId="0" applyFont="1" applyFill="1" applyBorder="1" applyAlignment="1">
      <alignment/>
    </xf>
    <xf numFmtId="2" fontId="12" fillId="0" borderId="22" xfId="0" applyNumberFormat="1" applyFont="1" applyBorder="1" applyAlignment="1">
      <alignment/>
    </xf>
    <xf numFmtId="0" fontId="16" fillId="2" borderId="29" xfId="0" applyFont="1" applyFill="1" applyBorder="1" applyAlignment="1">
      <alignment/>
    </xf>
    <xf numFmtId="0" fontId="18" fillId="2" borderId="1" xfId="0" applyFont="1" applyFill="1" applyBorder="1" applyAlignment="1">
      <alignment/>
    </xf>
    <xf numFmtId="0" fontId="18" fillId="2" borderId="36" xfId="0" applyFont="1" applyFill="1" applyBorder="1" applyAlignment="1">
      <alignment horizontal="center"/>
    </xf>
    <xf numFmtId="1" fontId="12" fillId="0" borderId="0" xfId="15" applyNumberFormat="1" applyFont="1" applyFill="1" applyBorder="1" applyAlignment="1">
      <alignment horizontal="center"/>
    </xf>
    <xf numFmtId="1" fontId="12" fillId="0" borderId="0" xfId="0" applyNumberFormat="1" applyFont="1" applyFill="1" applyBorder="1" applyAlignment="1">
      <alignment horizontal="center"/>
    </xf>
    <xf numFmtId="2" fontId="12" fillId="0" borderId="0" xfId="0" applyNumberFormat="1" applyFont="1" applyFill="1" applyBorder="1" applyAlignment="1">
      <alignment/>
    </xf>
    <xf numFmtId="1" fontId="12" fillId="0" borderId="5" xfId="15" applyNumberFormat="1" applyFont="1" applyFill="1" applyBorder="1" applyAlignment="1">
      <alignment horizontal="center"/>
    </xf>
    <xf numFmtId="1" fontId="12" fillId="0" borderId="20" xfId="22" applyNumberFormat="1" applyFont="1" applyFill="1" applyBorder="1" applyAlignment="1">
      <alignment horizontal="center"/>
    </xf>
    <xf numFmtId="1" fontId="12" fillId="0" borderId="22" xfId="22" applyNumberFormat="1" applyFont="1" applyFill="1" applyBorder="1" applyAlignment="1">
      <alignment horizontal="center"/>
    </xf>
    <xf numFmtId="1" fontId="12" fillId="0" borderId="31" xfId="15" applyNumberFormat="1" applyFont="1" applyFill="1" applyBorder="1" applyAlignment="1">
      <alignment horizontal="center"/>
    </xf>
    <xf numFmtId="1" fontId="12" fillId="0" borderId="23" xfId="22" applyNumberFormat="1" applyFont="1" applyFill="1" applyBorder="1" applyAlignment="1">
      <alignment horizontal="center"/>
    </xf>
    <xf numFmtId="1" fontId="12" fillId="0" borderId="5" xfId="0" applyNumberFormat="1" applyFont="1" applyFill="1" applyBorder="1" applyAlignment="1">
      <alignment horizontal="center"/>
    </xf>
    <xf numFmtId="9" fontId="12" fillId="0" borderId="20" xfId="22" applyFont="1" applyFill="1" applyBorder="1" applyAlignment="1">
      <alignment horizontal="center"/>
    </xf>
    <xf numFmtId="9" fontId="12" fillId="0" borderId="22" xfId="22" applyFont="1" applyFill="1" applyBorder="1" applyAlignment="1">
      <alignment horizontal="center"/>
    </xf>
    <xf numFmtId="1" fontId="12" fillId="0" borderId="31" xfId="0" applyNumberFormat="1" applyFont="1" applyFill="1" applyBorder="1" applyAlignment="1">
      <alignment horizontal="center"/>
    </xf>
    <xf numFmtId="9" fontId="12" fillId="0" borderId="23" xfId="22" applyFont="1" applyFill="1" applyBorder="1" applyAlignment="1">
      <alignment horizontal="center"/>
    </xf>
    <xf numFmtId="2" fontId="12" fillId="0" borderId="3" xfId="0" applyNumberFormat="1" applyFont="1" applyFill="1" applyBorder="1" applyAlignment="1">
      <alignment/>
    </xf>
    <xf numFmtId="2" fontId="12" fillId="0" borderId="5" xfId="0" applyNumberFormat="1" applyFont="1" applyFill="1" applyBorder="1" applyAlignment="1">
      <alignment/>
    </xf>
    <xf numFmtId="2" fontId="3" fillId="0" borderId="20" xfId="0" applyNumberFormat="1" applyFont="1" applyBorder="1" applyAlignment="1">
      <alignment/>
    </xf>
    <xf numFmtId="2" fontId="12" fillId="0" borderId="21" xfId="0" applyNumberFormat="1" applyFont="1" applyFill="1" applyBorder="1" applyAlignment="1">
      <alignment/>
    </xf>
    <xf numFmtId="2" fontId="3" fillId="0" borderId="22" xfId="0" applyNumberFormat="1" applyFont="1" applyBorder="1" applyAlignment="1">
      <alignment/>
    </xf>
    <xf numFmtId="2" fontId="12" fillId="0" borderId="29" xfId="0" applyNumberFormat="1" applyFont="1" applyFill="1" applyBorder="1" applyAlignment="1">
      <alignment/>
    </xf>
    <xf numFmtId="2" fontId="12" fillId="0" borderId="31" xfId="0" applyNumberFormat="1" applyFont="1" applyFill="1" applyBorder="1" applyAlignment="1">
      <alignment/>
    </xf>
    <xf numFmtId="2" fontId="3" fillId="0" borderId="23" xfId="0" applyNumberFormat="1" applyFont="1" applyBorder="1" applyAlignment="1">
      <alignment/>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9" fontId="18" fillId="2" borderId="1" xfId="0" applyNumberFormat="1" applyFont="1" applyFill="1" applyBorder="1" applyAlignment="1">
      <alignment horizontal="center" vertical="center" wrapText="1"/>
    </xf>
    <xf numFmtId="9" fontId="18" fillId="2" borderId="32" xfId="0" applyNumberFormat="1" applyFont="1" applyFill="1" applyBorder="1" applyAlignment="1">
      <alignment horizontal="center" vertical="center" wrapText="1"/>
    </xf>
    <xf numFmtId="9" fontId="18" fillId="2" borderId="37" xfId="0" applyNumberFormat="1" applyFont="1" applyFill="1" applyBorder="1" applyAlignment="1">
      <alignment horizontal="center" vertical="center" wrapText="1"/>
    </xf>
    <xf numFmtId="9" fontId="18" fillId="2" borderId="34" xfId="0" applyNumberFormat="1" applyFont="1" applyFill="1" applyBorder="1" applyAlignment="1">
      <alignment horizontal="center" vertical="center" wrapText="1"/>
    </xf>
    <xf numFmtId="0" fontId="18" fillId="2" borderId="32" xfId="0" applyNumberFormat="1" applyFont="1" applyFill="1" applyBorder="1" applyAlignment="1">
      <alignment horizontal="center" vertical="center" wrapText="1"/>
    </xf>
    <xf numFmtId="0" fontId="18" fillId="2" borderId="37" xfId="0" applyNumberFormat="1" applyFont="1" applyFill="1" applyBorder="1" applyAlignment="1">
      <alignment horizontal="center" vertical="center" wrapText="1"/>
    </xf>
    <xf numFmtId="9" fontId="12" fillId="0" borderId="0" xfId="0" applyNumberFormat="1" applyFont="1" applyBorder="1" applyAlignment="1">
      <alignment horizontal="center"/>
    </xf>
    <xf numFmtId="1" fontId="12" fillId="0" borderId="0" xfId="0" applyNumberFormat="1" applyFont="1" applyBorder="1" applyAlignment="1">
      <alignment/>
    </xf>
    <xf numFmtId="1" fontId="12" fillId="0" borderId="0" xfId="22" applyNumberFormat="1" applyFont="1" applyBorder="1" applyAlignment="1">
      <alignment/>
    </xf>
    <xf numFmtId="1" fontId="32" fillId="0" borderId="0" xfId="0" applyNumberFormat="1" applyFont="1" applyBorder="1" applyAlignment="1">
      <alignment vertical="top"/>
    </xf>
    <xf numFmtId="1" fontId="12" fillId="0" borderId="0" xfId="22" applyNumberFormat="1" applyFont="1" applyFill="1" applyBorder="1" applyAlignment="1">
      <alignment/>
    </xf>
    <xf numFmtId="1" fontId="34" fillId="0" borderId="0" xfId="0" applyNumberFormat="1" applyFont="1" applyBorder="1" applyAlignment="1">
      <alignment/>
    </xf>
    <xf numFmtId="1" fontId="12" fillId="0" borderId="10" xfId="0" applyNumberFormat="1" applyFont="1" applyBorder="1" applyAlignment="1">
      <alignment/>
    </xf>
    <xf numFmtId="1" fontId="12" fillId="0" borderId="27" xfId="0" applyNumberFormat="1" applyFont="1" applyBorder="1" applyAlignment="1">
      <alignment/>
    </xf>
    <xf numFmtId="1" fontId="12" fillId="0" borderId="28" xfId="0" applyNumberFormat="1" applyFont="1" applyBorder="1" applyAlignment="1">
      <alignment/>
    </xf>
    <xf numFmtId="2" fontId="12" fillId="0" borderId="10" xfId="0" applyNumberFormat="1" applyFont="1" applyBorder="1" applyAlignment="1">
      <alignment/>
    </xf>
    <xf numFmtId="2" fontId="12" fillId="0" borderId="27" xfId="0" applyNumberFormat="1" applyFont="1" applyBorder="1" applyAlignment="1">
      <alignment/>
    </xf>
    <xf numFmtId="2" fontId="12" fillId="0" borderId="28" xfId="0" applyNumberFormat="1" applyFont="1" applyBorder="1" applyAlignment="1">
      <alignment/>
    </xf>
    <xf numFmtId="9" fontId="12" fillId="0" borderId="10" xfId="0" applyNumberFormat="1" applyFont="1" applyFill="1" applyBorder="1" applyAlignment="1">
      <alignment horizontal="center"/>
    </xf>
    <xf numFmtId="9" fontId="12" fillId="0" borderId="3" xfId="0" applyNumberFormat="1" applyFont="1" applyBorder="1" applyAlignment="1">
      <alignment horizontal="center"/>
    </xf>
    <xf numFmtId="9" fontId="12" fillId="0" borderId="5" xfId="0" applyNumberFormat="1" applyFont="1" applyBorder="1" applyAlignment="1">
      <alignment horizontal="center"/>
    </xf>
    <xf numFmtId="9" fontId="12" fillId="0" borderId="20" xfId="0" applyNumberFormat="1" applyFont="1" applyBorder="1" applyAlignment="1">
      <alignment horizontal="center"/>
    </xf>
    <xf numFmtId="9" fontId="12" fillId="0" borderId="21" xfId="0" applyNumberFormat="1" applyFont="1" applyBorder="1" applyAlignment="1">
      <alignment horizontal="center"/>
    </xf>
    <xf numFmtId="9" fontId="12" fillId="0" borderId="22" xfId="0" applyNumberFormat="1" applyFont="1" applyBorder="1" applyAlignment="1">
      <alignment horizontal="center"/>
    </xf>
    <xf numFmtId="9" fontId="12" fillId="0" borderId="29" xfId="0" applyNumberFormat="1" applyFont="1" applyBorder="1" applyAlignment="1">
      <alignment horizontal="center"/>
    </xf>
    <xf numFmtId="9" fontId="12" fillId="0" borderId="31" xfId="0" applyNumberFormat="1" applyFont="1" applyBorder="1" applyAlignment="1">
      <alignment horizontal="center"/>
    </xf>
    <xf numFmtId="9" fontId="12" fillId="0" borderId="23" xfId="0" applyNumberFormat="1" applyFont="1" applyBorder="1" applyAlignment="1">
      <alignment horizontal="center"/>
    </xf>
    <xf numFmtId="1" fontId="12" fillId="0" borderId="3" xfId="0" applyNumberFormat="1" applyFont="1" applyBorder="1" applyAlignment="1">
      <alignment/>
    </xf>
    <xf numFmtId="1" fontId="12" fillId="0" borderId="5" xfId="22" applyNumberFormat="1" applyFont="1" applyBorder="1" applyAlignment="1">
      <alignment/>
    </xf>
    <xf numFmtId="1" fontId="12" fillId="0" borderId="20" xfId="0" applyNumberFormat="1" applyFont="1" applyBorder="1" applyAlignment="1">
      <alignment/>
    </xf>
    <xf numFmtId="1" fontId="32" fillId="0" borderId="21" xfId="0" applyNumberFormat="1" applyFont="1" applyBorder="1" applyAlignment="1">
      <alignment vertical="top"/>
    </xf>
    <xf numFmtId="1" fontId="12" fillId="0" borderId="22" xfId="0" applyNumberFormat="1" applyFont="1" applyFill="1" applyBorder="1" applyAlignment="1">
      <alignment wrapText="1"/>
    </xf>
    <xf numFmtId="1" fontId="12" fillId="0" borderId="22" xfId="0" applyNumberFormat="1" applyFont="1" applyBorder="1" applyAlignment="1">
      <alignment/>
    </xf>
    <xf numFmtId="1" fontId="12" fillId="0" borderId="22" xfId="0" applyNumberFormat="1" applyFont="1" applyBorder="1" applyAlignment="1">
      <alignment horizontal="right"/>
    </xf>
    <xf numFmtId="1" fontId="12" fillId="0" borderId="21" xfId="0" applyNumberFormat="1" applyFont="1" applyFill="1" applyBorder="1" applyAlignment="1">
      <alignment/>
    </xf>
    <xf numFmtId="1" fontId="34" fillId="0" borderId="21" xfId="0" applyNumberFormat="1" applyFont="1" applyBorder="1" applyAlignment="1">
      <alignment/>
    </xf>
    <xf numFmtId="1" fontId="3" fillId="0" borderId="22" xfId="0" applyNumberFormat="1" applyFont="1" applyBorder="1" applyAlignment="1">
      <alignment/>
    </xf>
    <xf numFmtId="1" fontId="12" fillId="0" borderId="29" xfId="0" applyNumberFormat="1" applyFont="1" applyBorder="1" applyAlignment="1">
      <alignment/>
    </xf>
    <xf numFmtId="1" fontId="12" fillId="0" borderId="31" xfId="22" applyNumberFormat="1" applyFont="1" applyBorder="1" applyAlignment="1">
      <alignment/>
    </xf>
    <xf numFmtId="1" fontId="12" fillId="0" borderId="23" xfId="0" applyNumberFormat="1" applyFont="1" applyBorder="1" applyAlignment="1">
      <alignment/>
    </xf>
    <xf numFmtId="179" fontId="12" fillId="0" borderId="10" xfId="0" applyNumberFormat="1" applyFont="1" applyBorder="1" applyAlignment="1">
      <alignment/>
    </xf>
    <xf numFmtId="179" fontId="12" fillId="0" borderId="28" xfId="0" applyNumberFormat="1" applyFont="1" applyBorder="1" applyAlignment="1">
      <alignment/>
    </xf>
    <xf numFmtId="2" fontId="12" fillId="0" borderId="10" xfId="0" applyNumberFormat="1" applyFont="1" applyFill="1" applyBorder="1" applyAlignment="1">
      <alignment/>
    </xf>
    <xf numFmtId="2" fontId="12" fillId="0" borderId="28" xfId="0" applyNumberFormat="1" applyFont="1" applyFill="1" applyBorder="1" applyAlignment="1">
      <alignment/>
    </xf>
    <xf numFmtId="179" fontId="12" fillId="0" borderId="27" xfId="0" applyNumberFormat="1" applyFont="1" applyBorder="1" applyAlignment="1">
      <alignment/>
    </xf>
    <xf numFmtId="2" fontId="18" fillId="2" borderId="10" xfId="22" applyNumberFormat="1" applyFont="1" applyFill="1" applyBorder="1" applyAlignment="1">
      <alignment horizontal="center"/>
    </xf>
    <xf numFmtId="2" fontId="12" fillId="0" borderId="10" xfId="22" applyNumberFormat="1" applyFont="1" applyBorder="1" applyAlignment="1">
      <alignment/>
    </xf>
    <xf numFmtId="2" fontId="12" fillId="0" borderId="27" xfId="22" applyNumberFormat="1" applyFont="1" applyBorder="1" applyAlignment="1">
      <alignment/>
    </xf>
    <xf numFmtId="2" fontId="12" fillId="0" borderId="28" xfId="22" applyNumberFormat="1" applyFont="1" applyBorder="1" applyAlignment="1">
      <alignment/>
    </xf>
    <xf numFmtId="2" fontId="18" fillId="2" borderId="1" xfId="22" applyNumberFormat="1" applyFont="1" applyFill="1" applyBorder="1" applyAlignment="1">
      <alignment/>
    </xf>
    <xf numFmtId="2" fontId="12" fillId="0" borderId="10" xfId="22" applyNumberFormat="1" applyFont="1" applyFill="1" applyBorder="1" applyAlignment="1">
      <alignment/>
    </xf>
    <xf numFmtId="2" fontId="12" fillId="0" borderId="28" xfId="22" applyNumberFormat="1" applyFont="1" applyFill="1" applyBorder="1" applyAlignment="1">
      <alignment/>
    </xf>
    <xf numFmtId="182" fontId="3" fillId="0" borderId="22" xfId="22" applyNumberFormat="1" applyFont="1" applyFill="1" applyBorder="1" applyAlignment="1">
      <alignment horizontal="right"/>
    </xf>
    <xf numFmtId="182" fontId="3" fillId="0" borderId="23" xfId="22" applyNumberFormat="1" applyFont="1" applyFill="1" applyBorder="1" applyAlignment="1">
      <alignment horizontal="right"/>
    </xf>
    <xf numFmtId="0" fontId="18" fillId="2" borderId="29" xfId="0" applyFont="1" applyFill="1" applyBorder="1" applyAlignment="1">
      <alignment/>
    </xf>
    <xf numFmtId="0" fontId="12" fillId="0" borderId="5" xfId="0" applyFont="1" applyBorder="1" applyAlignment="1">
      <alignment/>
    </xf>
    <xf numFmtId="0" fontId="12" fillId="0" borderId="31" xfId="0" applyFont="1" applyBorder="1" applyAlignment="1">
      <alignment/>
    </xf>
    <xf numFmtId="9" fontId="18" fillId="2" borderId="7" xfId="22" applyFont="1" applyFill="1" applyBorder="1" applyAlignment="1">
      <alignment horizontal="center"/>
    </xf>
    <xf numFmtId="1" fontId="18" fillId="2" borderId="4" xfId="0" applyNumberFormat="1" applyFont="1" applyFill="1" applyBorder="1" applyAlignment="1">
      <alignment horizontal="center"/>
    </xf>
    <xf numFmtId="1" fontId="18" fillId="2" borderId="6" xfId="0" applyNumberFormat="1" applyFont="1" applyFill="1" applyBorder="1" applyAlignment="1">
      <alignment horizontal="center"/>
    </xf>
    <xf numFmtId="9" fontId="3" fillId="0" borderId="20" xfId="22" applyFont="1" applyBorder="1" applyAlignment="1">
      <alignment horizontal="right"/>
    </xf>
    <xf numFmtId="0" fontId="12" fillId="0" borderId="3" xfId="0" applyFont="1" applyBorder="1" applyAlignment="1">
      <alignment/>
    </xf>
    <xf numFmtId="0" fontId="12" fillId="0" borderId="21" xfId="0" applyFont="1" applyBorder="1" applyAlignment="1">
      <alignment/>
    </xf>
    <xf numFmtId="0" fontId="12" fillId="0" borderId="29" xfId="0" applyFont="1" applyBorder="1" applyAlignment="1">
      <alignment/>
    </xf>
    <xf numFmtId="0" fontId="3" fillId="0" borderId="31" xfId="0" applyFont="1" applyBorder="1" applyAlignment="1">
      <alignment/>
    </xf>
    <xf numFmtId="2" fontId="3" fillId="0" borderId="3" xfId="0" applyNumberFormat="1" applyFont="1" applyBorder="1" applyAlignment="1">
      <alignment/>
    </xf>
    <xf numFmtId="1" fontId="3" fillId="0" borderId="31" xfId="22" applyNumberFormat="1" applyFont="1" applyBorder="1" applyAlignment="1">
      <alignment horizontal="right"/>
    </xf>
    <xf numFmtId="2" fontId="3" fillId="0" borderId="5" xfId="0" applyNumberFormat="1" applyFont="1" applyBorder="1" applyAlignment="1">
      <alignment/>
    </xf>
    <xf numFmtId="2" fontId="3" fillId="0" borderId="31" xfId="0" applyNumberFormat="1" applyFont="1" applyBorder="1" applyAlignment="1">
      <alignment/>
    </xf>
    <xf numFmtId="2" fontId="8" fillId="0" borderId="0" xfId="0" applyNumberFormat="1" applyFont="1" applyAlignment="1">
      <alignment/>
    </xf>
    <xf numFmtId="0" fontId="37" fillId="0" borderId="0" xfId="0" applyFont="1" applyBorder="1" applyAlignment="1">
      <alignment/>
    </xf>
    <xf numFmtId="0" fontId="18" fillId="2" borderId="17" xfId="0" applyFont="1" applyFill="1" applyBorder="1" applyAlignment="1">
      <alignment/>
    </xf>
    <xf numFmtId="0" fontId="3" fillId="0" borderId="5" xfId="0" applyFont="1" applyBorder="1" applyAlignment="1">
      <alignment/>
    </xf>
    <xf numFmtId="0" fontId="12" fillId="0" borderId="3" xfId="0" applyFont="1" applyFill="1" applyBorder="1" applyAlignment="1">
      <alignment/>
    </xf>
    <xf numFmtId="10" fontId="12" fillId="0" borderId="20" xfId="22" applyNumberFormat="1" applyFont="1" applyBorder="1" applyAlignment="1">
      <alignment/>
    </xf>
    <xf numFmtId="0" fontId="18" fillId="2" borderId="21" xfId="0" applyFont="1" applyFill="1" applyBorder="1" applyAlignment="1">
      <alignment horizontal="left"/>
    </xf>
    <xf numFmtId="0" fontId="12" fillId="0" borderId="20" xfId="0" applyFont="1" applyFill="1" applyBorder="1" applyAlignment="1">
      <alignment/>
    </xf>
    <xf numFmtId="0" fontId="12" fillId="0" borderId="21" xfId="0" applyFont="1" applyFill="1" applyBorder="1" applyAlignment="1">
      <alignment/>
    </xf>
    <xf numFmtId="0" fontId="3" fillId="0" borderId="22" xfId="0" applyFont="1" applyBorder="1" applyAlignment="1">
      <alignment/>
    </xf>
    <xf numFmtId="0" fontId="3" fillId="0" borderId="23" xfId="0" applyFont="1" applyBorder="1" applyAlignment="1">
      <alignment/>
    </xf>
    <xf numFmtId="0" fontId="12" fillId="0" borderId="29" xfId="0" applyFont="1" applyFill="1" applyBorder="1" applyAlignment="1">
      <alignment/>
    </xf>
    <xf numFmtId="180" fontId="12" fillId="0" borderId="5" xfId="0" applyNumberFormat="1" applyFont="1" applyFill="1" applyBorder="1" applyAlignment="1">
      <alignment horizontal="center"/>
    </xf>
    <xf numFmtId="180" fontId="12" fillId="0" borderId="0" xfId="0" applyNumberFormat="1" applyFont="1" applyFill="1" applyBorder="1" applyAlignment="1">
      <alignment horizontal="center"/>
    </xf>
    <xf numFmtId="1" fontId="12" fillId="0" borderId="3" xfId="22" applyNumberFormat="1" applyFont="1" applyFill="1" applyBorder="1" applyAlignment="1">
      <alignment horizontal="center"/>
    </xf>
    <xf numFmtId="1" fontId="12" fillId="0" borderId="21" xfId="22" applyNumberFormat="1" applyFont="1" applyFill="1" applyBorder="1" applyAlignment="1">
      <alignment horizontal="center"/>
    </xf>
    <xf numFmtId="1" fontId="12" fillId="0" borderId="29" xfId="22" applyNumberFormat="1" applyFont="1" applyFill="1" applyBorder="1" applyAlignment="1">
      <alignment horizontal="center"/>
    </xf>
    <xf numFmtId="1" fontId="3" fillId="0" borderId="24" xfId="0" applyNumberFormat="1" applyFont="1" applyBorder="1" applyAlignment="1">
      <alignment/>
    </xf>
    <xf numFmtId="9" fontId="18" fillId="2" borderId="7" xfId="22" applyFont="1" applyFill="1" applyBorder="1" applyAlignment="1">
      <alignment/>
    </xf>
    <xf numFmtId="0" fontId="18" fillId="2" borderId="7" xfId="0" applyFont="1" applyFill="1" applyBorder="1" applyAlignment="1">
      <alignment/>
    </xf>
    <xf numFmtId="1" fontId="3" fillId="0" borderId="3" xfId="0" applyNumberFormat="1" applyFont="1" applyBorder="1" applyAlignment="1">
      <alignment/>
    </xf>
    <xf numFmtId="1" fontId="3" fillId="0" borderId="5" xfId="0" applyNumberFormat="1" applyFont="1" applyBorder="1" applyAlignment="1">
      <alignment/>
    </xf>
    <xf numFmtId="1" fontId="3" fillId="0" borderId="5" xfId="0" applyNumberFormat="1" applyFont="1" applyBorder="1" applyAlignment="1">
      <alignment horizontal="right"/>
    </xf>
    <xf numFmtId="0" fontId="3" fillId="0" borderId="3" xfId="0" applyFont="1" applyBorder="1" applyAlignment="1">
      <alignment/>
    </xf>
    <xf numFmtId="2" fontId="12" fillId="0" borderId="38" xfId="0" applyNumberFormat="1" applyFont="1" applyBorder="1" applyAlignment="1">
      <alignment/>
    </xf>
    <xf numFmtId="2" fontId="12" fillId="0" borderId="39" xfId="0" applyNumberFormat="1" applyFont="1" applyBorder="1" applyAlignment="1">
      <alignment/>
    </xf>
    <xf numFmtId="0" fontId="12" fillId="0" borderId="39" xfId="0" applyNumberFormat="1" applyFont="1" applyBorder="1" applyAlignment="1">
      <alignment/>
    </xf>
    <xf numFmtId="2" fontId="12" fillId="0" borderId="40" xfId="0" applyNumberFormat="1" applyFont="1" applyBorder="1" applyAlignment="1">
      <alignment/>
    </xf>
    <xf numFmtId="1" fontId="12" fillId="0" borderId="21" xfId="0" applyNumberFormat="1" applyFont="1" applyFill="1" applyBorder="1" applyAlignment="1">
      <alignment wrapText="1"/>
    </xf>
    <xf numFmtId="1" fontId="3" fillId="0" borderId="29" xfId="0" applyNumberFormat="1" applyFont="1" applyBorder="1" applyAlignment="1">
      <alignment/>
    </xf>
    <xf numFmtId="1" fontId="3" fillId="0" borderId="31" xfId="0" applyNumberFormat="1" applyFont="1" applyBorder="1" applyAlignment="1">
      <alignment/>
    </xf>
    <xf numFmtId="1" fontId="3" fillId="0" borderId="31" xfId="0" applyNumberFormat="1" applyFont="1" applyBorder="1" applyAlignment="1">
      <alignment horizontal="right"/>
    </xf>
    <xf numFmtId="0" fontId="3" fillId="0" borderId="29" xfId="0" applyFont="1" applyBorder="1" applyAlignment="1">
      <alignment/>
    </xf>
    <xf numFmtId="9" fontId="12" fillId="0" borderId="23" xfId="22" applyFont="1" applyFill="1" applyBorder="1" applyAlignment="1">
      <alignment/>
    </xf>
    <xf numFmtId="0" fontId="12" fillId="0" borderId="31" xfId="0" applyFont="1" applyFill="1" applyBorder="1" applyAlignment="1">
      <alignment/>
    </xf>
    <xf numFmtId="2" fontId="12" fillId="0" borderId="29" xfId="0" applyNumberFormat="1" applyFont="1" applyBorder="1" applyAlignment="1">
      <alignment horizontal="center"/>
    </xf>
    <xf numFmtId="1" fontId="12" fillId="0" borderId="31" xfId="22" applyNumberFormat="1" applyFont="1" applyBorder="1" applyAlignment="1">
      <alignment horizontal="center"/>
    </xf>
    <xf numFmtId="1" fontId="12" fillId="0" borderId="23" xfId="0" applyNumberFormat="1" applyFont="1" applyBorder="1" applyAlignment="1">
      <alignment horizontal="center"/>
    </xf>
    <xf numFmtId="9" fontId="12" fillId="0" borderId="23" xfId="22" applyFont="1" applyBorder="1" applyAlignment="1">
      <alignment horizontal="right"/>
    </xf>
    <xf numFmtId="2" fontId="12" fillId="0" borderId="23" xfId="0" applyNumberFormat="1" applyFont="1" applyBorder="1" applyAlignment="1">
      <alignment horizontal="right"/>
    </xf>
    <xf numFmtId="1" fontId="12" fillId="0" borderId="27" xfId="0" applyNumberFormat="1" applyFont="1" applyFill="1" applyBorder="1" applyAlignment="1">
      <alignment horizontal="right" wrapText="1"/>
    </xf>
    <xf numFmtId="1" fontId="12" fillId="0" borderId="27" xfId="0" applyNumberFormat="1" applyFont="1" applyFill="1" applyBorder="1" applyAlignment="1">
      <alignment/>
    </xf>
    <xf numFmtId="0" fontId="12" fillId="0" borderId="27" xfId="0" applyFont="1" applyBorder="1" applyAlignment="1">
      <alignment/>
    </xf>
    <xf numFmtId="1" fontId="3" fillId="0" borderId="27" xfId="0" applyNumberFormat="1" applyFont="1" applyBorder="1" applyAlignment="1">
      <alignment/>
    </xf>
    <xf numFmtId="0" fontId="3" fillId="0" borderId="28" xfId="0" applyFont="1" applyBorder="1" applyAlignment="1">
      <alignment/>
    </xf>
    <xf numFmtId="2" fontId="12" fillId="0" borderId="30" xfId="0" applyNumberFormat="1" applyFont="1" applyBorder="1" applyAlignment="1">
      <alignment/>
    </xf>
    <xf numFmtId="2" fontId="12" fillId="0" borderId="8" xfId="0" applyNumberFormat="1" applyFont="1" applyBorder="1" applyAlignment="1">
      <alignment/>
    </xf>
    <xf numFmtId="2" fontId="12" fillId="0" borderId="6" xfId="0" applyNumberFormat="1" applyFont="1" applyBorder="1" applyAlignment="1">
      <alignment/>
    </xf>
    <xf numFmtId="0" fontId="12" fillId="0" borderId="6" xfId="0" applyNumberFormat="1" applyFont="1" applyBorder="1" applyAlignment="1">
      <alignment/>
    </xf>
    <xf numFmtId="2" fontId="12" fillId="0" borderId="17" xfId="0" applyNumberFormat="1" applyFont="1" applyBorder="1" applyAlignment="1">
      <alignment/>
    </xf>
    <xf numFmtId="2" fontId="12" fillId="0" borderId="41" xfId="0" applyNumberFormat="1" applyFont="1" applyBorder="1" applyAlignment="1">
      <alignment/>
    </xf>
    <xf numFmtId="2" fontId="12" fillId="0" borderId="12" xfId="0" applyNumberFormat="1" applyFont="1" applyBorder="1" applyAlignment="1">
      <alignment/>
    </xf>
    <xf numFmtId="0" fontId="12" fillId="0" borderId="12" xfId="0" applyNumberFormat="1" applyFont="1" applyBorder="1" applyAlignment="1">
      <alignment/>
    </xf>
    <xf numFmtId="2" fontId="12" fillId="0" borderId="25" xfId="0" applyNumberFormat="1" applyFont="1" applyBorder="1" applyAlignment="1">
      <alignment/>
    </xf>
    <xf numFmtId="2" fontId="12" fillId="0" borderId="20" xfId="0" applyNumberFormat="1" applyFont="1" applyBorder="1" applyAlignment="1">
      <alignment/>
    </xf>
    <xf numFmtId="180" fontId="12" fillId="0" borderId="21" xfId="0" applyNumberFormat="1" applyFont="1" applyBorder="1" applyAlignment="1">
      <alignment/>
    </xf>
    <xf numFmtId="180" fontId="12" fillId="0" borderId="21" xfId="0" applyNumberFormat="1" applyFont="1" applyFill="1" applyBorder="1" applyAlignment="1">
      <alignment/>
    </xf>
    <xf numFmtId="180" fontId="12" fillId="0" borderId="29" xfId="0" applyNumberFormat="1" applyFont="1" applyFill="1" applyBorder="1" applyAlignment="1">
      <alignment/>
    </xf>
    <xf numFmtId="2" fontId="12" fillId="0" borderId="42" xfId="0" applyNumberFormat="1" applyFont="1" applyBorder="1" applyAlignment="1">
      <alignment/>
    </xf>
    <xf numFmtId="2" fontId="12" fillId="0" borderId="37" xfId="0" applyNumberFormat="1" applyFont="1" applyBorder="1" applyAlignment="1">
      <alignment/>
    </xf>
    <xf numFmtId="0" fontId="12" fillId="0" borderId="37" xfId="0" applyNumberFormat="1" applyFont="1" applyBorder="1" applyAlignment="1">
      <alignment/>
    </xf>
    <xf numFmtId="2" fontId="12" fillId="0" borderId="33" xfId="0" applyNumberFormat="1" applyFont="1" applyBorder="1" applyAlignment="1">
      <alignment/>
    </xf>
    <xf numFmtId="2" fontId="12" fillId="0" borderId="23" xfId="0" applyNumberFormat="1" applyFont="1" applyBorder="1" applyAlignment="1">
      <alignment/>
    </xf>
    <xf numFmtId="9" fontId="12" fillId="0" borderId="5" xfId="22" applyFont="1" applyFill="1" applyBorder="1" applyAlignment="1">
      <alignment/>
    </xf>
    <xf numFmtId="0" fontId="12" fillId="0" borderId="3" xfId="0" applyFont="1" applyFill="1" applyBorder="1" applyAlignment="1">
      <alignment horizontal="right" wrapText="1"/>
    </xf>
    <xf numFmtId="0" fontId="12" fillId="0" borderId="21" xfId="0" applyFont="1" applyFill="1" applyBorder="1" applyAlignment="1">
      <alignment horizontal="right" wrapText="1"/>
    </xf>
    <xf numFmtId="0" fontId="12" fillId="0" borderId="29" xfId="0" applyFont="1" applyFill="1" applyBorder="1" applyAlignment="1">
      <alignment horizontal="right" wrapText="1"/>
    </xf>
    <xf numFmtId="1" fontId="12" fillId="0" borderId="0" xfId="0" applyNumberFormat="1" applyFont="1" applyBorder="1" applyAlignment="1">
      <alignment horizontal="center"/>
    </xf>
    <xf numFmtId="15" fontId="18" fillId="3" borderId="0" xfId="0" applyNumberFormat="1" applyFont="1" applyFill="1" applyBorder="1" applyAlignment="1">
      <alignment horizontal="left"/>
    </xf>
    <xf numFmtId="1" fontId="12" fillId="3" borderId="0" xfId="22" applyNumberFormat="1" applyFont="1" applyFill="1" applyBorder="1" applyAlignment="1">
      <alignment horizontal="left"/>
    </xf>
    <xf numFmtId="2" fontId="12" fillId="3" borderId="0" xfId="22" applyNumberFormat="1" applyFont="1" applyFill="1" applyBorder="1" applyAlignment="1">
      <alignment horizontal="left"/>
    </xf>
    <xf numFmtId="1" fontId="12" fillId="3" borderId="0" xfId="22" applyNumberFormat="1" applyFont="1" applyFill="1" applyBorder="1" applyAlignment="1">
      <alignment/>
    </xf>
    <xf numFmtId="2" fontId="12" fillId="3" borderId="0" xfId="22" applyNumberFormat="1" applyFont="1" applyFill="1" applyBorder="1" applyAlignment="1">
      <alignment/>
    </xf>
    <xf numFmtId="0" fontId="12" fillId="3" borderId="0" xfId="0" applyFont="1" applyFill="1" applyBorder="1" applyAlignment="1">
      <alignment/>
    </xf>
    <xf numFmtId="0" fontId="12" fillId="3" borderId="0" xfId="0" applyFont="1" applyFill="1" applyBorder="1" applyAlignment="1">
      <alignment horizontal="center"/>
    </xf>
    <xf numFmtId="2" fontId="12" fillId="3" borderId="0" xfId="22" applyNumberFormat="1" applyFont="1" applyFill="1" applyBorder="1" applyAlignment="1">
      <alignment horizontal="center"/>
    </xf>
    <xf numFmtId="0" fontId="12" fillId="0" borderId="0" xfId="0" applyFont="1" applyFill="1" applyAlignment="1">
      <alignment/>
    </xf>
    <xf numFmtId="15" fontId="18" fillId="2" borderId="1" xfId="0" applyNumberFormat="1" applyFont="1" applyFill="1" applyBorder="1" applyAlignment="1">
      <alignment horizontal="center"/>
    </xf>
    <xf numFmtId="0" fontId="16" fillId="0" borderId="0" xfId="0" applyFont="1" applyAlignment="1">
      <alignment/>
    </xf>
    <xf numFmtId="15" fontId="18" fillId="2" borderId="3" xfId="0" applyNumberFormat="1" applyFont="1" applyFill="1" applyBorder="1" applyAlignment="1">
      <alignment horizontal="center"/>
    </xf>
    <xf numFmtId="2" fontId="18" fillId="2" borderId="7" xfId="22" applyNumberFormat="1" applyFont="1" applyFill="1" applyBorder="1" applyAlignment="1">
      <alignment horizontal="center"/>
    </xf>
    <xf numFmtId="9" fontId="18" fillId="2" borderId="5" xfId="22" applyFont="1" applyFill="1" applyBorder="1" applyAlignment="1">
      <alignment horizontal="center"/>
    </xf>
    <xf numFmtId="9" fontId="12" fillId="0" borderId="22" xfId="22" applyFont="1" applyBorder="1" applyAlignment="1">
      <alignment/>
    </xf>
    <xf numFmtId="9" fontId="12" fillId="0" borderId="0" xfId="22" applyFont="1" applyBorder="1" applyAlignment="1">
      <alignment/>
    </xf>
    <xf numFmtId="2" fontId="12" fillId="0" borderId="5" xfId="0" applyNumberFormat="1" applyFont="1" applyFill="1" applyBorder="1" applyAlignment="1">
      <alignment horizontal="right"/>
    </xf>
    <xf numFmtId="2" fontId="12" fillId="0" borderId="20" xfId="22" applyNumberFormat="1" applyFont="1" applyFill="1" applyBorder="1" applyAlignment="1">
      <alignment horizontal="right"/>
    </xf>
    <xf numFmtId="2" fontId="12" fillId="0" borderId="22" xfId="22" applyNumberFormat="1" applyFont="1" applyFill="1" applyBorder="1" applyAlignment="1">
      <alignment horizontal="right"/>
    </xf>
    <xf numFmtId="0" fontId="12" fillId="0" borderId="0" xfId="21" applyFont="1" applyBorder="1">
      <alignment/>
      <protection/>
    </xf>
    <xf numFmtId="9" fontId="12" fillId="0" borderId="23" xfId="22" applyFont="1" applyBorder="1" applyAlignment="1">
      <alignment/>
    </xf>
    <xf numFmtId="1" fontId="12" fillId="0" borderId="29" xfId="22" applyNumberFormat="1" applyFont="1" applyBorder="1" applyAlignment="1">
      <alignment/>
    </xf>
    <xf numFmtId="9" fontId="12" fillId="0" borderId="31" xfId="22" applyFont="1" applyBorder="1" applyAlignment="1">
      <alignment/>
    </xf>
    <xf numFmtId="2" fontId="12" fillId="0" borderId="31" xfId="0" applyNumberFormat="1" applyFont="1" applyFill="1" applyBorder="1" applyAlignment="1">
      <alignment horizontal="right"/>
    </xf>
    <xf numFmtId="2" fontId="12" fillId="0" borderId="23" xfId="22" applyNumberFormat="1" applyFont="1" applyFill="1" applyBorder="1" applyAlignment="1">
      <alignment horizontal="right"/>
    </xf>
    <xf numFmtId="15" fontId="16" fillId="0" borderId="0" xfId="0" applyNumberFormat="1" applyFont="1" applyAlignment="1">
      <alignment/>
    </xf>
    <xf numFmtId="1" fontId="12" fillId="0" borderId="24" xfId="22" applyNumberFormat="1" applyFont="1" applyBorder="1" applyAlignment="1">
      <alignment/>
    </xf>
    <xf numFmtId="2" fontId="12" fillId="0" borderId="26" xfId="22" applyNumberFormat="1" applyFont="1" applyBorder="1" applyAlignment="1">
      <alignment/>
    </xf>
    <xf numFmtId="0" fontId="12" fillId="0" borderId="43" xfId="0" applyFont="1" applyBorder="1" applyAlignment="1">
      <alignment/>
    </xf>
    <xf numFmtId="1" fontId="12" fillId="0" borderId="0" xfId="22" applyNumberFormat="1" applyFont="1" applyAlignment="1">
      <alignment/>
    </xf>
    <xf numFmtId="9" fontId="3" fillId="0" borderId="5" xfId="22" applyFont="1" applyBorder="1" applyAlignment="1">
      <alignment horizontal="right"/>
    </xf>
    <xf numFmtId="9" fontId="3" fillId="0" borderId="31" xfId="22" applyFont="1" applyBorder="1" applyAlignment="1">
      <alignment horizontal="right"/>
    </xf>
    <xf numFmtId="15" fontId="18" fillId="2" borderId="3" xfId="0" applyNumberFormat="1" applyFont="1" applyFill="1" applyBorder="1" applyAlignment="1">
      <alignment/>
    </xf>
    <xf numFmtId="15" fontId="18" fillId="2" borderId="21" xfId="0" applyNumberFormat="1" applyFont="1" applyFill="1" applyBorder="1" applyAlignment="1">
      <alignment/>
    </xf>
    <xf numFmtId="15" fontId="18" fillId="2" borderId="29" xfId="0" applyNumberFormat="1" applyFont="1" applyFill="1" applyBorder="1" applyAlignment="1">
      <alignment/>
    </xf>
    <xf numFmtId="1" fontId="18" fillId="2" borderId="4" xfId="22" applyNumberFormat="1" applyFont="1" applyFill="1" applyBorder="1" applyAlignment="1">
      <alignment horizontal="center"/>
    </xf>
    <xf numFmtId="9" fontId="12" fillId="0" borderId="0" xfId="22" applyFont="1" applyFill="1" applyBorder="1" applyAlignment="1">
      <alignment wrapText="1"/>
    </xf>
    <xf numFmtId="1" fontId="12" fillId="0" borderId="3" xfId="22" applyNumberFormat="1" applyFont="1" applyBorder="1" applyAlignment="1">
      <alignment/>
    </xf>
    <xf numFmtId="9" fontId="12" fillId="0" borderId="20" xfId="22" applyFont="1" applyBorder="1" applyAlignment="1">
      <alignment/>
    </xf>
    <xf numFmtId="1" fontId="12" fillId="0" borderId="21" xfId="22" applyNumberFormat="1" applyFont="1" applyFill="1" applyBorder="1" applyAlignment="1">
      <alignment wrapText="1"/>
    </xf>
    <xf numFmtId="9" fontId="12" fillId="0" borderId="5" xfId="22" applyFont="1" applyBorder="1" applyAlignment="1">
      <alignment/>
    </xf>
    <xf numFmtId="1" fontId="3" fillId="0" borderId="21" xfId="0" applyNumberFormat="1" applyFont="1" applyBorder="1" applyAlignment="1">
      <alignment/>
    </xf>
    <xf numFmtId="1" fontId="8" fillId="0" borderId="21" xfId="0" applyNumberFormat="1" applyFont="1" applyBorder="1" applyAlignment="1">
      <alignment/>
    </xf>
    <xf numFmtId="1" fontId="12" fillId="0" borderId="29" xfId="0" applyNumberFormat="1" applyFont="1" applyBorder="1" applyAlignment="1">
      <alignment horizontal="right"/>
    </xf>
    <xf numFmtId="1" fontId="3" fillId="0" borderId="3" xfId="0" applyNumberFormat="1" applyFont="1" applyBorder="1" applyAlignment="1">
      <alignment/>
    </xf>
    <xf numFmtId="15" fontId="12" fillId="0" borderId="0" xfId="0" applyNumberFormat="1" applyFont="1" applyAlignment="1">
      <alignment/>
    </xf>
    <xf numFmtId="0" fontId="15" fillId="3" borderId="2" xfId="0" applyFont="1" applyFill="1" applyBorder="1" applyAlignment="1">
      <alignment horizontal="center"/>
    </xf>
    <xf numFmtId="0" fontId="15" fillId="3" borderId="35" xfId="0" applyFont="1" applyFill="1" applyBorder="1" applyAlignment="1">
      <alignment horizontal="center"/>
    </xf>
    <xf numFmtId="0" fontId="18" fillId="2" borderId="2" xfId="0" applyFont="1" applyFill="1" applyBorder="1" applyAlignment="1">
      <alignment/>
    </xf>
    <xf numFmtId="0" fontId="18" fillId="2" borderId="35" xfId="0" applyFont="1" applyFill="1" applyBorder="1" applyAlignment="1">
      <alignment/>
    </xf>
    <xf numFmtId="0" fontId="18" fillId="2" borderId="36" xfId="0" applyFont="1" applyFill="1" applyBorder="1" applyAlignment="1">
      <alignment/>
    </xf>
    <xf numFmtId="0" fontId="18" fillId="2" borderId="3" xfId="0" applyFont="1" applyFill="1" applyBorder="1" applyAlignment="1">
      <alignment horizontal="center"/>
    </xf>
    <xf numFmtId="0" fontId="19" fillId="2" borderId="20" xfId="0" applyFont="1" applyFill="1" applyBorder="1" applyAlignment="1">
      <alignment/>
    </xf>
    <xf numFmtId="0" fontId="15" fillId="3" borderId="36" xfId="0" applyFont="1" applyFill="1" applyBorder="1" applyAlignment="1">
      <alignment horizontal="center"/>
    </xf>
    <xf numFmtId="0" fontId="19" fillId="2" borderId="5" xfId="0" applyFont="1" applyFill="1" applyBorder="1" applyAlignment="1">
      <alignment horizontal="center"/>
    </xf>
    <xf numFmtId="0" fontId="18" fillId="2" borderId="44" xfId="0" applyFont="1" applyFill="1" applyBorder="1" applyAlignment="1">
      <alignment wrapText="1"/>
    </xf>
    <xf numFmtId="0" fontId="19" fillId="2" borderId="45" xfId="0" applyFont="1" applyFill="1" applyBorder="1" applyAlignment="1">
      <alignment/>
    </xf>
    <xf numFmtId="0" fontId="15" fillId="3" borderId="9" xfId="0" applyFont="1" applyFill="1" applyBorder="1" applyAlignment="1">
      <alignment horizontal="left"/>
    </xf>
    <xf numFmtId="9" fontId="15" fillId="3" borderId="9" xfId="22" applyFont="1" applyFill="1" applyBorder="1" applyAlignment="1">
      <alignment horizontal="left"/>
    </xf>
    <xf numFmtId="0" fontId="17" fillId="2" borderId="11" xfId="0" applyFont="1" applyFill="1" applyBorder="1" applyAlignment="1">
      <alignment horizontal="center"/>
    </xf>
    <xf numFmtId="0" fontId="18" fillId="2" borderId="4" xfId="0" applyFont="1" applyFill="1" applyBorder="1" applyAlignment="1">
      <alignment horizontal="center"/>
    </xf>
    <xf numFmtId="0" fontId="29" fillId="2" borderId="7" xfId="0" applyFont="1" applyFill="1" applyBorder="1" applyAlignment="1">
      <alignment horizontal="center"/>
    </xf>
    <xf numFmtId="0" fontId="17" fillId="2" borderId="4" xfId="0" applyFont="1" applyFill="1" applyBorder="1" applyAlignment="1">
      <alignment horizontal="center"/>
    </xf>
    <xf numFmtId="0" fontId="17" fillId="2" borderId="6" xfId="0" applyFont="1" applyFill="1" applyBorder="1" applyAlignment="1">
      <alignment horizontal="center"/>
    </xf>
    <xf numFmtId="9" fontId="17" fillId="2" borderId="7" xfId="22" applyFont="1" applyFill="1" applyBorder="1" applyAlignment="1">
      <alignment horizontal="center"/>
    </xf>
    <xf numFmtId="0" fontId="18" fillId="2" borderId="6" xfId="0" applyFont="1" applyFill="1" applyBorder="1" applyAlignment="1">
      <alignment horizontal="center"/>
    </xf>
    <xf numFmtId="9" fontId="18" fillId="2" borderId="7" xfId="22" applyFont="1" applyFill="1" applyBorder="1" applyAlignment="1">
      <alignment horizontal="center"/>
    </xf>
    <xf numFmtId="0" fontId="16" fillId="2" borderId="6" xfId="0" applyFont="1" applyFill="1" applyBorder="1" applyAlignment="1">
      <alignment horizontal="center"/>
    </xf>
    <xf numFmtId="9" fontId="16" fillId="2" borderId="7" xfId="22" applyFont="1" applyFill="1" applyBorder="1" applyAlignment="1">
      <alignment horizontal="center"/>
    </xf>
    <xf numFmtId="2" fontId="18" fillId="2" borderId="3" xfId="22" applyNumberFormat="1" applyFont="1" applyFill="1" applyBorder="1" applyAlignment="1">
      <alignment horizontal="center"/>
    </xf>
    <xf numFmtId="2" fontId="18" fillId="2" borderId="5" xfId="22" applyNumberFormat="1" applyFont="1" applyFill="1" applyBorder="1" applyAlignment="1">
      <alignment horizontal="center"/>
    </xf>
    <xf numFmtId="2" fontId="16" fillId="2" borderId="5" xfId="22" applyNumberFormat="1" applyFont="1" applyFill="1" applyBorder="1" applyAlignment="1">
      <alignment horizontal="center"/>
    </xf>
    <xf numFmtId="1" fontId="18" fillId="2" borderId="3" xfId="0" applyNumberFormat="1" applyFont="1" applyFill="1" applyBorder="1" applyAlignment="1">
      <alignment horizontal="center"/>
    </xf>
    <xf numFmtId="0" fontId="16" fillId="2" borderId="5" xfId="0" applyFont="1" applyFill="1" applyBorder="1" applyAlignment="1">
      <alignment horizontal="center"/>
    </xf>
    <xf numFmtId="9" fontId="16" fillId="2" borderId="20" xfId="22" applyFont="1" applyFill="1" applyBorder="1" applyAlignment="1">
      <alignment horizontal="center"/>
    </xf>
    <xf numFmtId="1" fontId="17" fillId="2" borderId="3" xfId="0" applyNumberFormat="1" applyFont="1" applyFill="1" applyBorder="1" applyAlignment="1">
      <alignment horizontal="center"/>
    </xf>
    <xf numFmtId="1" fontId="17" fillId="2" borderId="5" xfId="0" applyNumberFormat="1" applyFont="1" applyFill="1" applyBorder="1" applyAlignment="1">
      <alignment horizontal="center"/>
    </xf>
    <xf numFmtId="1" fontId="17" fillId="2" borderId="20" xfId="0" applyNumberFormat="1" applyFont="1" applyFill="1" applyBorder="1" applyAlignment="1">
      <alignment horizontal="center"/>
    </xf>
    <xf numFmtId="0" fontId="18" fillId="3" borderId="29" xfId="0" applyFont="1" applyFill="1" applyBorder="1" applyAlignment="1">
      <alignment horizontal="center"/>
    </xf>
    <xf numFmtId="0" fontId="18" fillId="3" borderId="31" xfId="0" applyFont="1" applyFill="1" applyBorder="1" applyAlignment="1">
      <alignment horizontal="center"/>
    </xf>
    <xf numFmtId="0" fontId="21" fillId="3" borderId="2" xfId="0" applyFont="1" applyFill="1" applyBorder="1" applyAlignment="1">
      <alignment horizontal="left" wrapText="1"/>
    </xf>
    <xf numFmtId="0" fontId="0" fillId="0" borderId="35" xfId="0" applyBorder="1" applyAlignment="1">
      <alignment/>
    </xf>
    <xf numFmtId="0" fontId="0" fillId="0" borderId="36" xfId="0" applyBorder="1" applyAlignment="1">
      <alignment/>
    </xf>
    <xf numFmtId="0" fontId="15" fillId="3" borderId="3" xfId="0" applyFont="1" applyFill="1" applyBorder="1" applyAlignment="1">
      <alignment horizontal="center"/>
    </xf>
    <xf numFmtId="0" fontId="15" fillId="3" borderId="5" xfId="0" applyFont="1" applyFill="1" applyBorder="1" applyAlignment="1">
      <alignment horizontal="center"/>
    </xf>
    <xf numFmtId="0" fontId="18" fillId="2" borderId="8" xfId="0" applyFont="1" applyFill="1" applyBorder="1" applyAlignment="1">
      <alignment horizontal="center" wrapText="1"/>
    </xf>
    <xf numFmtId="0" fontId="18" fillId="2" borderId="6" xfId="0" applyFont="1" applyFill="1" applyBorder="1" applyAlignment="1">
      <alignment horizontal="center" wrapText="1"/>
    </xf>
    <xf numFmtId="0" fontId="18" fillId="2" borderId="7" xfId="0" applyFont="1" applyFill="1" applyBorder="1" applyAlignment="1">
      <alignment horizontal="center" wrapText="1"/>
    </xf>
    <xf numFmtId="0" fontId="18" fillId="2" borderId="46" xfId="0" applyFont="1" applyFill="1" applyBorder="1" applyAlignment="1">
      <alignment horizontal="left" wrapText="1"/>
    </xf>
    <xf numFmtId="0" fontId="18" fillId="2" borderId="47" xfId="0" applyFont="1" applyFill="1" applyBorder="1" applyAlignment="1">
      <alignment horizontal="left"/>
    </xf>
    <xf numFmtId="0" fontId="18" fillId="2" borderId="44" xfId="0" applyFont="1" applyFill="1" applyBorder="1" applyAlignment="1">
      <alignment horizontal="center" wrapText="1"/>
    </xf>
    <xf numFmtId="0" fontId="18" fillId="2" borderId="48" xfId="0" applyFont="1" applyFill="1" applyBorder="1" applyAlignment="1">
      <alignment horizontal="center"/>
    </xf>
    <xf numFmtId="1" fontId="18" fillId="2" borderId="44" xfId="0" applyNumberFormat="1" applyFont="1" applyFill="1" applyBorder="1" applyAlignment="1">
      <alignment horizontal="center" wrapText="1"/>
    </xf>
    <xf numFmtId="0" fontId="16" fillId="2" borderId="48" xfId="0" applyFont="1" applyFill="1" applyBorder="1" applyAlignment="1">
      <alignment wrapText="1"/>
    </xf>
    <xf numFmtId="0" fontId="18" fillId="2" borderId="32" xfId="0" applyFont="1" applyFill="1" applyBorder="1" applyAlignment="1">
      <alignment horizontal="center" wrapText="1"/>
    </xf>
    <xf numFmtId="0" fontId="18" fillId="2" borderId="37" xfId="0" applyFont="1" applyFill="1" applyBorder="1" applyAlignment="1">
      <alignment horizontal="center" wrapText="1"/>
    </xf>
    <xf numFmtId="0" fontId="18" fillId="2" borderId="34" xfId="0" applyFont="1" applyFill="1" applyBorder="1" applyAlignment="1">
      <alignment horizontal="center" wrapText="1"/>
    </xf>
    <xf numFmtId="0" fontId="18" fillId="2" borderId="5" xfId="0" applyFont="1" applyFill="1" applyBorder="1" applyAlignment="1">
      <alignment horizontal="center" wrapText="1"/>
    </xf>
    <xf numFmtId="0" fontId="18" fillId="3" borderId="43" xfId="0" applyFont="1" applyFill="1" applyBorder="1" applyAlignment="1">
      <alignment horizontal="center"/>
    </xf>
    <xf numFmtId="0" fontId="18" fillId="3" borderId="0" xfId="0"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Volum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44"/>
  <sheetViews>
    <sheetView tabSelected="1" workbookViewId="0" topLeftCell="A1">
      <pane xSplit="1" ySplit="3" topLeftCell="B111" activePane="bottomRight" state="frozen"/>
      <selection pane="topLeft" activeCell="A1" sqref="A1"/>
      <selection pane="topRight" activeCell="B1" sqref="B1"/>
      <selection pane="bottomLeft" activeCell="A4" sqref="A4"/>
      <selection pane="bottomRight" activeCell="D144" sqref="D144"/>
    </sheetView>
  </sheetViews>
  <sheetFormatPr defaultColWidth="9.140625" defaultRowHeight="12.75"/>
  <cols>
    <col min="1" max="1" width="12.57421875" style="8" customWidth="1"/>
    <col min="2" max="2" width="9.8515625" style="8" customWidth="1"/>
    <col min="3" max="3" width="8.8515625" style="8" customWidth="1"/>
    <col min="4" max="4" width="8.28125" style="8" customWidth="1"/>
    <col min="5" max="5" width="7.8515625" style="10" customWidth="1"/>
    <col min="6" max="6" width="8.140625" style="8" customWidth="1"/>
    <col min="7" max="7" width="9.8515625" style="12" customWidth="1"/>
    <col min="8" max="8" width="8.140625" style="12" customWidth="1"/>
    <col min="9" max="9" width="8.57421875" style="13" customWidth="1"/>
    <col min="10" max="10" width="7.8515625" style="13" customWidth="1"/>
    <col min="11" max="11" width="9.140625" style="8" customWidth="1"/>
    <col min="12" max="12" width="13.140625" style="111" customWidth="1"/>
    <col min="13" max="16384" width="9.140625" style="8" customWidth="1"/>
  </cols>
  <sheetData>
    <row r="1" spans="1:11" ht="21.75" thickBot="1">
      <c r="A1" s="466" t="s">
        <v>276</v>
      </c>
      <c r="B1" s="467"/>
      <c r="C1" s="467"/>
      <c r="D1" s="467"/>
      <c r="E1" s="467"/>
      <c r="F1" s="467"/>
      <c r="G1" s="467"/>
      <c r="H1" s="467"/>
      <c r="I1" s="467"/>
      <c r="J1" s="467"/>
      <c r="K1" s="473"/>
    </row>
    <row r="2" spans="1:11" ht="15.75" thickBot="1">
      <c r="A2" s="28"/>
      <c r="B2" s="109"/>
      <c r="C2" s="29"/>
      <c r="D2" s="471" t="s">
        <v>117</v>
      </c>
      <c r="E2" s="474"/>
      <c r="F2" s="474"/>
      <c r="G2" s="468" t="s">
        <v>120</v>
      </c>
      <c r="H2" s="469"/>
      <c r="I2" s="470"/>
      <c r="J2" s="471" t="s">
        <v>68</v>
      </c>
      <c r="K2" s="472"/>
    </row>
    <row r="3" spans="1:11" ht="28.5" thickBot="1">
      <c r="A3" s="253" t="s">
        <v>12</v>
      </c>
      <c r="B3" s="108" t="s">
        <v>118</v>
      </c>
      <c r="C3" s="53" t="s">
        <v>116</v>
      </c>
      <c r="D3" s="34" t="s">
        <v>85</v>
      </c>
      <c r="E3" s="52" t="s">
        <v>25</v>
      </c>
      <c r="F3" s="51" t="s">
        <v>75</v>
      </c>
      <c r="G3" s="94" t="s">
        <v>121</v>
      </c>
      <c r="H3" s="40" t="s">
        <v>122</v>
      </c>
      <c r="I3" s="114" t="s">
        <v>119</v>
      </c>
      <c r="J3" s="174" t="s">
        <v>58</v>
      </c>
      <c r="K3" s="176" t="s">
        <v>74</v>
      </c>
    </row>
    <row r="4" spans="1:12" ht="15">
      <c r="A4" s="30" t="s">
        <v>205</v>
      </c>
      <c r="B4" s="210">
        <f>'Margin &amp; Volatility'!B4</f>
        <v>100</v>
      </c>
      <c r="C4" s="416">
        <f>Volume!J4</f>
        <v>4123.55</v>
      </c>
      <c r="D4" s="213">
        <f>Volume!M4</f>
        <v>-3.5325355885414833</v>
      </c>
      <c r="E4" s="214">
        <f>Volume!C4*100</f>
        <v>-2</v>
      </c>
      <c r="F4" s="215">
        <f>'Open Int.'!D4*100</f>
        <v>-1</v>
      </c>
      <c r="G4" s="219">
        <f>'Open Int.'!R4</f>
        <v>53.60615</v>
      </c>
      <c r="H4" s="219">
        <f>'Open Int.'!Z4</f>
        <v>-2.7751645000000025</v>
      </c>
      <c r="I4" s="220">
        <f>'Open Int.'!O4</f>
        <v>1</v>
      </c>
      <c r="J4" s="218">
        <f>IF(Volume!D4=0,0,Volume!F4/Volume!D4)</f>
        <v>0</v>
      </c>
      <c r="K4" s="224">
        <f>IF('Open Int.'!E4=0,0,'Open Int.'!H4/'Open Int.'!E4)</f>
        <v>0</v>
      </c>
      <c r="L4" s="178"/>
    </row>
    <row r="5" spans="1:12" ht="15">
      <c r="A5" s="254" t="s">
        <v>90</v>
      </c>
      <c r="B5" s="211">
        <f>'Margin &amp; Volatility'!B5</f>
        <v>100</v>
      </c>
      <c r="C5" s="417">
        <f>Volume!J5</f>
        <v>3869.65</v>
      </c>
      <c r="D5" s="216">
        <f>Volume!M5</f>
        <v>-3.8572386891599786</v>
      </c>
      <c r="E5" s="207">
        <f>Volume!C5*100</f>
        <v>-63</v>
      </c>
      <c r="F5" s="217">
        <f>'Open Int.'!D5*100</f>
        <v>13</v>
      </c>
      <c r="G5" s="208">
        <f>'Open Int.'!R5</f>
        <v>8.9388915</v>
      </c>
      <c r="H5" s="208">
        <f>'Open Int.'!Z5</f>
        <v>0.6878465000000009</v>
      </c>
      <c r="I5" s="196">
        <f>'Open Int.'!O5</f>
        <v>1</v>
      </c>
      <c r="J5" s="221">
        <f>IF(Volume!D5=0,0,Volume!F5/Volume!D5)</f>
        <v>0</v>
      </c>
      <c r="K5" s="225">
        <f>IF('Open Int.'!E5=0,0,'Open Int.'!H5/'Open Int.'!E5)</f>
        <v>0</v>
      </c>
      <c r="L5" s="178"/>
    </row>
    <row r="6" spans="1:12" ht="15">
      <c r="A6" s="254" t="s">
        <v>9</v>
      </c>
      <c r="B6" s="211">
        <f>'Margin &amp; Volatility'!B6</f>
        <v>100</v>
      </c>
      <c r="C6" s="417">
        <f>Volume!J6</f>
        <v>3071.05</v>
      </c>
      <c r="D6" s="216">
        <f>Volume!M6</f>
        <v>-3.58678931340847</v>
      </c>
      <c r="E6" s="207">
        <f>Volume!C6*100</f>
        <v>69</v>
      </c>
      <c r="F6" s="217">
        <f>'Open Int.'!D6*100</f>
        <v>6</v>
      </c>
      <c r="G6" s="208">
        <f>'Open Int.'!R6</f>
        <v>10293.5761005</v>
      </c>
      <c r="H6" s="208">
        <f>'Open Int.'!Z6</f>
        <v>472.24505150000005</v>
      </c>
      <c r="I6" s="196">
        <f>'Open Int.'!O6</f>
        <v>0.9523630516049537</v>
      </c>
      <c r="J6" s="221">
        <f>IF(Volume!D6=0,0,Volume!F6/Volume!D6)</f>
        <v>0.6093673056229367</v>
      </c>
      <c r="K6" s="225">
        <f>IF('Open Int.'!E6=0,0,'Open Int.'!H6/'Open Int.'!E6)</f>
        <v>0.8526366751079995</v>
      </c>
      <c r="L6" s="178"/>
    </row>
    <row r="7" spans="1:12" ht="15">
      <c r="A7" s="254" t="s">
        <v>152</v>
      </c>
      <c r="B7" s="211">
        <f>'Margin &amp; Volatility'!B7</f>
        <v>200</v>
      </c>
      <c r="C7" s="417">
        <f>Volume!J7</f>
        <v>2324.05</v>
      </c>
      <c r="D7" s="216">
        <f>Volume!M7</f>
        <v>-3.654340436116393</v>
      </c>
      <c r="E7" s="207">
        <f>Volume!C7*100</f>
        <v>43</v>
      </c>
      <c r="F7" s="217">
        <f>'Open Int.'!D7*100</f>
        <v>-4</v>
      </c>
      <c r="G7" s="208">
        <f>'Open Int.'!R7</f>
        <v>55.079985</v>
      </c>
      <c r="H7" s="208">
        <f>'Open Int.'!Z7</f>
        <v>-4.260134999999998</v>
      </c>
      <c r="I7" s="196">
        <f>'Open Int.'!O7</f>
        <v>0.9890295358649789</v>
      </c>
      <c r="J7" s="221">
        <f>IF(Volume!D7=0,0,Volume!F7/Volume!D7)</f>
        <v>0</v>
      </c>
      <c r="K7" s="225">
        <f>IF('Open Int.'!E7=0,0,'Open Int.'!H7/'Open Int.'!E7)</f>
        <v>0</v>
      </c>
      <c r="L7" s="178"/>
    </row>
    <row r="8" spans="1:12" ht="15">
      <c r="A8" s="254" t="s">
        <v>0</v>
      </c>
      <c r="B8" s="211">
        <f>'Margin &amp; Volatility'!B8</f>
        <v>750</v>
      </c>
      <c r="C8" s="417">
        <f>Volume!J8</f>
        <v>762.9</v>
      </c>
      <c r="D8" s="216">
        <f>Volume!M8</f>
        <v>-2.1860375665106826</v>
      </c>
      <c r="E8" s="207">
        <f>Volume!C8*100</f>
        <v>57.99999999999999</v>
      </c>
      <c r="F8" s="217">
        <f>'Open Int.'!D8*100</f>
        <v>2</v>
      </c>
      <c r="G8" s="208">
        <f>'Open Int.'!R8</f>
        <v>383.58612</v>
      </c>
      <c r="H8" s="208">
        <f>'Open Int.'!Z8</f>
        <v>-0.03228749999999536</v>
      </c>
      <c r="I8" s="196">
        <f>'Open Int.'!O8</f>
        <v>0.9953758949880668</v>
      </c>
      <c r="J8" s="221">
        <f>IF(Volume!D8=0,0,Volume!F8/Volume!D8)</f>
        <v>0</v>
      </c>
      <c r="K8" s="225">
        <f>IF('Open Int.'!E8=0,0,'Open Int.'!H8/'Open Int.'!E8)</f>
        <v>0.04524886877828054</v>
      </c>
      <c r="L8" s="178"/>
    </row>
    <row r="9" spans="1:12" ht="15">
      <c r="A9" s="254" t="s">
        <v>153</v>
      </c>
      <c r="B9" s="211">
        <f>'Margin &amp; Volatility'!B9</f>
        <v>2450</v>
      </c>
      <c r="C9" s="417">
        <f>Volume!J9</f>
        <v>81.6</v>
      </c>
      <c r="D9" s="216">
        <f>Volume!M9</f>
        <v>-0.6090133982947625</v>
      </c>
      <c r="E9" s="207">
        <f>Volume!C9*100</f>
        <v>84</v>
      </c>
      <c r="F9" s="217">
        <f>'Open Int.'!D9*100</f>
        <v>-2</v>
      </c>
      <c r="G9" s="208">
        <f>'Open Int.'!R9</f>
        <v>57.916824</v>
      </c>
      <c r="H9" s="208">
        <f>'Open Int.'!Z9</f>
        <v>-1.3404930000000022</v>
      </c>
      <c r="I9" s="196">
        <f>'Open Int.'!O9</f>
        <v>0.9965481532619952</v>
      </c>
      <c r="J9" s="221">
        <f>IF(Volume!D9=0,0,Volume!F9/Volume!D9)</f>
        <v>0.09523809523809523</v>
      </c>
      <c r="K9" s="225">
        <f>IF('Open Int.'!E9=0,0,'Open Int.'!H9/'Open Int.'!E9)</f>
        <v>0.05531914893617021</v>
      </c>
      <c r="L9" s="178"/>
    </row>
    <row r="10" spans="1:12" ht="15">
      <c r="A10" s="254" t="s">
        <v>197</v>
      </c>
      <c r="B10" s="211">
        <f>'Margin &amp; Volatility'!B10</f>
        <v>3350</v>
      </c>
      <c r="C10" s="417">
        <f>Volume!J10</f>
        <v>77.9</v>
      </c>
      <c r="D10" s="216">
        <f>Volume!M10</f>
        <v>-2.4420788979336114</v>
      </c>
      <c r="E10" s="207">
        <f>Volume!C10*100</f>
        <v>-30</v>
      </c>
      <c r="F10" s="217">
        <f>'Open Int.'!D10*100</f>
        <v>-8</v>
      </c>
      <c r="G10" s="208">
        <f>'Open Int.'!R10</f>
        <v>21.085972</v>
      </c>
      <c r="H10" s="208">
        <f>'Open Int.'!Z10</f>
        <v>-2.0793114999999958</v>
      </c>
      <c r="I10" s="196">
        <f>'Open Int.'!O10</f>
        <v>0.9913366336633663</v>
      </c>
      <c r="J10" s="221">
        <f>IF(Volume!D10=0,0,Volume!F10/Volume!D10)</f>
        <v>0.3333333333333333</v>
      </c>
      <c r="K10" s="225">
        <f>IF('Open Int.'!E10=0,0,'Open Int.'!H10/'Open Int.'!E10)</f>
        <v>0.12903225806451613</v>
      </c>
      <c r="L10" s="178"/>
    </row>
    <row r="11" spans="1:12" ht="15">
      <c r="A11" s="254" t="s">
        <v>91</v>
      </c>
      <c r="B11" s="211">
        <f>'Margin &amp; Volatility'!B11</f>
        <v>2300</v>
      </c>
      <c r="C11" s="417">
        <f>Volume!J11</f>
        <v>72.4</v>
      </c>
      <c r="D11" s="216">
        <f>Volume!M11</f>
        <v>1.187980433263464</v>
      </c>
      <c r="E11" s="207">
        <f>Volume!C11*100</f>
        <v>81</v>
      </c>
      <c r="F11" s="217">
        <f>'Open Int.'!D11*100</f>
        <v>-7.000000000000001</v>
      </c>
      <c r="G11" s="208">
        <f>'Open Int.'!R11</f>
        <v>37.566912</v>
      </c>
      <c r="H11" s="208">
        <f>'Open Int.'!Z11</f>
        <v>-1.583101499999998</v>
      </c>
      <c r="I11" s="196">
        <f>'Open Int.'!O11</f>
        <v>0.9960106382978723</v>
      </c>
      <c r="J11" s="221">
        <f>IF(Volume!D11=0,0,Volume!F11/Volume!D11)</f>
        <v>0.13513513513513514</v>
      </c>
      <c r="K11" s="225">
        <f>IF('Open Int.'!E11=0,0,'Open Int.'!H11/'Open Int.'!E11)</f>
        <v>0.018604651162790697</v>
      </c>
      <c r="L11" s="178"/>
    </row>
    <row r="12" spans="1:12" ht="15">
      <c r="A12" s="254" t="s">
        <v>104</v>
      </c>
      <c r="B12" s="211">
        <f>'Margin &amp; Volatility'!B12</f>
        <v>2150</v>
      </c>
      <c r="C12" s="417">
        <f>Volume!J12</f>
        <v>73.85</v>
      </c>
      <c r="D12" s="216">
        <f>Volume!M12</f>
        <v>-5.803571428571443</v>
      </c>
      <c r="E12" s="207">
        <f>Volume!C12*100</f>
        <v>-26</v>
      </c>
      <c r="F12" s="217">
        <f>'Open Int.'!D12*100</f>
        <v>0</v>
      </c>
      <c r="G12" s="208">
        <f>'Open Int.'!R12</f>
        <v>58.7159195</v>
      </c>
      <c r="H12" s="208">
        <f>'Open Int.'!Z12</f>
        <v>-3.1793125000000018</v>
      </c>
      <c r="I12" s="196">
        <f>'Open Int.'!O12</f>
        <v>0.9959437533802055</v>
      </c>
      <c r="J12" s="221">
        <f>IF(Volume!D12=0,0,Volume!F12/Volume!D12)</f>
        <v>0.2054794520547945</v>
      </c>
      <c r="K12" s="225">
        <f>IF('Open Int.'!E12=0,0,'Open Int.'!H12/'Open Int.'!E12)</f>
        <v>0.11945392491467577</v>
      </c>
      <c r="L12" s="178"/>
    </row>
    <row r="13" spans="1:12" ht="15">
      <c r="A13" s="254" t="s">
        <v>154</v>
      </c>
      <c r="B13" s="211">
        <f>'Margin &amp; Volatility'!B13</f>
        <v>9550</v>
      </c>
      <c r="C13" s="417">
        <f>Volume!J13</f>
        <v>39.05</v>
      </c>
      <c r="D13" s="216">
        <f>Volume!M13</f>
        <v>-4.756097560975617</v>
      </c>
      <c r="E13" s="207">
        <f>Volume!C13*100</f>
        <v>36</v>
      </c>
      <c r="F13" s="217">
        <f>'Open Int.'!D13*100</f>
        <v>-3</v>
      </c>
      <c r="G13" s="208">
        <f>'Open Int.'!R13</f>
        <v>123.5881735</v>
      </c>
      <c r="H13" s="208">
        <f>'Open Int.'!Z13</f>
        <v>-3.9396614999999997</v>
      </c>
      <c r="I13" s="196">
        <f>'Open Int.'!O13</f>
        <v>0.9821967410983705</v>
      </c>
      <c r="J13" s="221">
        <f>IF(Volume!D13=0,0,Volume!F13/Volume!D13)</f>
        <v>0.5024390243902439</v>
      </c>
      <c r="K13" s="225">
        <f>IF('Open Int.'!E13=0,0,'Open Int.'!H13/'Open Int.'!E13)</f>
        <v>0.3817427385892116</v>
      </c>
      <c r="L13" s="178"/>
    </row>
    <row r="14" spans="1:12" ht="15">
      <c r="A14" s="254" t="s">
        <v>179</v>
      </c>
      <c r="B14" s="211">
        <f>'Margin &amp; Volatility'!B14</f>
        <v>700</v>
      </c>
      <c r="C14" s="417">
        <f>Volume!J14</f>
        <v>579.8</v>
      </c>
      <c r="D14" s="216">
        <f>Volume!M14</f>
        <v>-4.070152217074789</v>
      </c>
      <c r="E14" s="207">
        <f>Volume!C14*100</f>
        <v>-42</v>
      </c>
      <c r="F14" s="217">
        <f>'Open Int.'!D14*100</f>
        <v>0</v>
      </c>
      <c r="G14" s="208">
        <f>'Open Int.'!R14</f>
        <v>27.436136</v>
      </c>
      <c r="H14" s="208">
        <f>'Open Int.'!Z14</f>
        <v>-1.2486879999999978</v>
      </c>
      <c r="I14" s="196">
        <f>'Open Int.'!O14</f>
        <v>0.9970414201183432</v>
      </c>
      <c r="J14" s="221">
        <f>IF(Volume!D14=0,0,Volume!F14/Volume!D14)</f>
        <v>0</v>
      </c>
      <c r="K14" s="225">
        <f>IF('Open Int.'!E14=0,0,'Open Int.'!H14/'Open Int.'!E14)</f>
        <v>0</v>
      </c>
      <c r="L14" s="178"/>
    </row>
    <row r="15" spans="1:12" s="9" customFormat="1" ht="15">
      <c r="A15" s="254" t="s">
        <v>216</v>
      </c>
      <c r="B15" s="211">
        <f>'Margin &amp; Volatility'!B15</f>
        <v>200</v>
      </c>
      <c r="C15" s="417">
        <f>Volume!J15</f>
        <v>2741.15</v>
      </c>
      <c r="D15" s="216">
        <f>Volume!M15</f>
        <v>-3.37345999964749</v>
      </c>
      <c r="E15" s="207">
        <f>Volume!C15*100</f>
        <v>55.00000000000001</v>
      </c>
      <c r="F15" s="217">
        <f>'Open Int.'!D15*100</f>
        <v>-1</v>
      </c>
      <c r="G15" s="208">
        <f>'Open Int.'!R15</f>
        <v>179.27121</v>
      </c>
      <c r="H15" s="208">
        <f>'Open Int.'!Z15</f>
        <v>-8.47152299999999</v>
      </c>
      <c r="I15" s="196">
        <f>'Open Int.'!O15</f>
        <v>0.998165137614679</v>
      </c>
      <c r="J15" s="221">
        <f>IF(Volume!D15=0,0,Volume!F15/Volume!D15)</f>
        <v>0</v>
      </c>
      <c r="K15" s="225">
        <f>IF('Open Int.'!E15=0,0,'Open Int.'!H15/'Open Int.'!E15)</f>
        <v>0</v>
      </c>
      <c r="L15" s="178"/>
    </row>
    <row r="16" spans="1:12" ht="15">
      <c r="A16" s="254" t="s">
        <v>92</v>
      </c>
      <c r="B16" s="211">
        <f>'Margin &amp; Volatility'!B16</f>
        <v>1400</v>
      </c>
      <c r="C16" s="417">
        <f>Volume!J16</f>
        <v>227.1</v>
      </c>
      <c r="D16" s="216">
        <f>Volume!M16</f>
        <v>-3.607809847198642</v>
      </c>
      <c r="E16" s="207">
        <f>Volume!C16*100</f>
        <v>258</v>
      </c>
      <c r="F16" s="217">
        <f>'Open Int.'!D16*100</f>
        <v>-9</v>
      </c>
      <c r="G16" s="208">
        <f>'Open Int.'!R16</f>
        <v>123.010986</v>
      </c>
      <c r="H16" s="208">
        <f>'Open Int.'!Z16</f>
        <v>-16.808189999999996</v>
      </c>
      <c r="I16" s="196">
        <f>'Open Int.'!O16</f>
        <v>0.9335745670715947</v>
      </c>
      <c r="J16" s="221">
        <f>IF(Volume!D16=0,0,Volume!F16/Volume!D16)</f>
        <v>0.125</v>
      </c>
      <c r="K16" s="225">
        <f>IF('Open Int.'!E16=0,0,'Open Int.'!H16/'Open Int.'!E16)</f>
        <v>0.047619047619047616</v>
      </c>
      <c r="L16" s="178"/>
    </row>
    <row r="17" spans="1:12" ht="15">
      <c r="A17" s="254" t="s">
        <v>93</v>
      </c>
      <c r="B17" s="211">
        <f>'Margin &amp; Volatility'!B17</f>
        <v>1900</v>
      </c>
      <c r="C17" s="417">
        <f>Volume!J17</f>
        <v>114.05</v>
      </c>
      <c r="D17" s="216">
        <f>Volume!M17</f>
        <v>-5.195344970906069</v>
      </c>
      <c r="E17" s="207">
        <f>Volume!C17*100</f>
        <v>54</v>
      </c>
      <c r="F17" s="217">
        <f>'Open Int.'!D17*100</f>
        <v>2</v>
      </c>
      <c r="G17" s="208">
        <f>'Open Int.'!R17</f>
        <v>27.563604</v>
      </c>
      <c r="H17" s="208">
        <f>'Open Int.'!Z17</f>
        <v>-0.7105049999999977</v>
      </c>
      <c r="I17" s="196">
        <f>'Open Int.'!O17</f>
        <v>0.9779874213836478</v>
      </c>
      <c r="J17" s="221">
        <f>IF(Volume!D17=0,0,Volume!F17/Volume!D17)</f>
        <v>0</v>
      </c>
      <c r="K17" s="225">
        <f>IF('Open Int.'!E17=0,0,'Open Int.'!H17/'Open Int.'!E17)</f>
        <v>0.029850746268656716</v>
      </c>
      <c r="L17" s="178"/>
    </row>
    <row r="18" spans="1:12" s="9" customFormat="1" ht="15">
      <c r="A18" s="254" t="s">
        <v>46</v>
      </c>
      <c r="B18" s="211">
        <f>'Margin &amp; Volatility'!B18</f>
        <v>550</v>
      </c>
      <c r="C18" s="417">
        <f>Volume!J18</f>
        <v>1095.5</v>
      </c>
      <c r="D18" s="216">
        <f>Volume!M18</f>
        <v>-5.625430737422463</v>
      </c>
      <c r="E18" s="207">
        <f>Volume!C18*100</f>
        <v>75</v>
      </c>
      <c r="F18" s="217">
        <f>'Open Int.'!D18*100</f>
        <v>1</v>
      </c>
      <c r="G18" s="208">
        <f>'Open Int.'!R18</f>
        <v>68.68785</v>
      </c>
      <c r="H18" s="208">
        <f>'Open Int.'!Z18</f>
        <v>-3.4558700000000044</v>
      </c>
      <c r="I18" s="196">
        <f>'Open Int.'!O18</f>
        <v>0.9991228070175439</v>
      </c>
      <c r="J18" s="221">
        <f>IF(Volume!D18=0,0,Volume!F18/Volume!D18)</f>
        <v>0</v>
      </c>
      <c r="K18" s="225">
        <f>IF('Open Int.'!E18=0,0,'Open Int.'!H18/'Open Int.'!E18)</f>
        <v>0</v>
      </c>
      <c r="L18" s="178"/>
    </row>
    <row r="19" spans="1:12" s="9" customFormat="1" ht="15">
      <c r="A19" s="254" t="s">
        <v>155</v>
      </c>
      <c r="B19" s="211">
        <f>'Margin &amp; Volatility'!B19</f>
        <v>1000</v>
      </c>
      <c r="C19" s="417">
        <f>Volume!J19</f>
        <v>338.35</v>
      </c>
      <c r="D19" s="216">
        <f>Volume!M19</f>
        <v>-3.342379660048561</v>
      </c>
      <c r="E19" s="207">
        <f>Volume!C19*100</f>
        <v>30</v>
      </c>
      <c r="F19" s="217">
        <f>'Open Int.'!D19*100</f>
        <v>-5</v>
      </c>
      <c r="G19" s="208">
        <f>'Open Int.'!R19</f>
        <v>93.21542500000001</v>
      </c>
      <c r="H19" s="208">
        <f>'Open Int.'!Z19</f>
        <v>-8.509104999999991</v>
      </c>
      <c r="I19" s="196">
        <f>'Open Int.'!O19</f>
        <v>0.9970961887477314</v>
      </c>
      <c r="J19" s="221">
        <f>IF(Volume!D19=0,0,Volume!F19/Volume!D19)</f>
        <v>0</v>
      </c>
      <c r="K19" s="225">
        <f>IF('Open Int.'!E19=0,0,'Open Int.'!H19/'Open Int.'!E19)</f>
        <v>0</v>
      </c>
      <c r="L19" s="178"/>
    </row>
    <row r="20" spans="1:12" s="9" customFormat="1" ht="15">
      <c r="A20" s="254" t="s">
        <v>156</v>
      </c>
      <c r="B20" s="211">
        <f>'Margin &amp; Volatility'!B20</f>
        <v>1000</v>
      </c>
      <c r="C20" s="417">
        <f>Volume!J20</f>
        <v>366.6</v>
      </c>
      <c r="D20" s="216">
        <f>Volume!M20</f>
        <v>-2.135611318739989</v>
      </c>
      <c r="E20" s="207">
        <f>Volume!C20*100</f>
        <v>11</v>
      </c>
      <c r="F20" s="217">
        <f>'Open Int.'!D20*100</f>
        <v>0</v>
      </c>
      <c r="G20" s="208">
        <f>'Open Int.'!R20</f>
        <v>225.20238</v>
      </c>
      <c r="H20" s="208">
        <f>'Open Int.'!Z20</f>
        <v>-3.753140000000002</v>
      </c>
      <c r="I20" s="196">
        <f>'Open Int.'!O20</f>
        <v>0.9983721308806772</v>
      </c>
      <c r="J20" s="221">
        <f>IF(Volume!D20=0,0,Volume!F20/Volume!D20)</f>
        <v>0</v>
      </c>
      <c r="K20" s="225">
        <f>IF('Open Int.'!E20=0,0,'Open Int.'!H20/'Open Int.'!E20)</f>
        <v>0</v>
      </c>
      <c r="L20" s="178"/>
    </row>
    <row r="21" spans="1:12" ht="15">
      <c r="A21" s="254" t="s">
        <v>1</v>
      </c>
      <c r="B21" s="211">
        <f>'Margin &amp; Volatility'!B21</f>
        <v>300</v>
      </c>
      <c r="C21" s="417">
        <f>Volume!J21</f>
        <v>1903.3</v>
      </c>
      <c r="D21" s="216">
        <f>Volume!M21</f>
        <v>-2.462397827145307</v>
      </c>
      <c r="E21" s="207">
        <f>Volume!C21*100</f>
        <v>50</v>
      </c>
      <c r="F21" s="217">
        <f>'Open Int.'!D21*100</f>
        <v>-2</v>
      </c>
      <c r="G21" s="208">
        <f>'Open Int.'!R21</f>
        <v>207.383568</v>
      </c>
      <c r="H21" s="208">
        <f>'Open Int.'!Z21</f>
        <v>-10.152929999999998</v>
      </c>
      <c r="I21" s="196">
        <f>'Open Int.'!O21</f>
        <v>0.998898678414097</v>
      </c>
      <c r="J21" s="221">
        <f>IF(Volume!D21=0,0,Volume!F21/Volume!D21)</f>
        <v>0</v>
      </c>
      <c r="K21" s="225">
        <f>IF('Open Int.'!E21=0,0,'Open Int.'!H21/'Open Int.'!E21)</f>
        <v>0</v>
      </c>
      <c r="L21" s="178"/>
    </row>
    <row r="22" spans="1:12" ht="15">
      <c r="A22" s="254" t="s">
        <v>180</v>
      </c>
      <c r="B22" s="211">
        <f>'Margin &amp; Volatility'!B22</f>
        <v>1900</v>
      </c>
      <c r="C22" s="417">
        <f>Volume!J22</f>
        <v>122.25</v>
      </c>
      <c r="D22" s="216">
        <f>Volume!M22</f>
        <v>-3.4360189573459676</v>
      </c>
      <c r="E22" s="207">
        <f>Volume!C22*100</f>
        <v>0</v>
      </c>
      <c r="F22" s="217">
        <f>'Open Int.'!D22*100</f>
        <v>-15</v>
      </c>
      <c r="G22" s="208">
        <f>'Open Int.'!R22</f>
        <v>21.694485</v>
      </c>
      <c r="H22" s="208">
        <f>'Open Int.'!Z22</f>
        <v>-4.452213</v>
      </c>
      <c r="I22" s="196">
        <f>'Open Int.'!O22</f>
        <v>1</v>
      </c>
      <c r="J22" s="221">
        <f>IF(Volume!D22=0,0,Volume!F22/Volume!D22)</f>
        <v>0</v>
      </c>
      <c r="K22" s="225">
        <f>IF('Open Int.'!E22=0,0,'Open Int.'!H22/'Open Int.'!E22)</f>
        <v>0</v>
      </c>
      <c r="L22" s="178"/>
    </row>
    <row r="23" spans="1:12" ht="15">
      <c r="A23" s="254" t="s">
        <v>181</v>
      </c>
      <c r="B23" s="211">
        <f>'Margin &amp; Volatility'!B23</f>
        <v>2250</v>
      </c>
      <c r="C23" s="417">
        <f>Volume!J23</f>
        <v>56.65</v>
      </c>
      <c r="D23" s="216">
        <f>Volume!M23</f>
        <v>-4.145516074450089</v>
      </c>
      <c r="E23" s="207">
        <f>Volume!C23*100</f>
        <v>23</v>
      </c>
      <c r="F23" s="217">
        <f>'Open Int.'!D23*100</f>
        <v>-2</v>
      </c>
      <c r="G23" s="208">
        <f>'Open Int.'!R23</f>
        <v>17.5643325</v>
      </c>
      <c r="H23" s="208">
        <f>'Open Int.'!Z23</f>
        <v>-1.1053575000000002</v>
      </c>
      <c r="I23" s="196">
        <f>'Open Int.'!O23</f>
        <v>0.9891146589259797</v>
      </c>
      <c r="J23" s="221">
        <f>IF(Volume!D23=0,0,Volume!F23/Volume!D23)</f>
        <v>0</v>
      </c>
      <c r="K23" s="225">
        <f>IF('Open Int.'!E23=0,0,'Open Int.'!H23/'Open Int.'!E23)</f>
        <v>0</v>
      </c>
      <c r="L23" s="178"/>
    </row>
    <row r="24" spans="1:12" ht="15">
      <c r="A24" s="254" t="s">
        <v>2</v>
      </c>
      <c r="B24" s="211">
        <f>'Margin &amp; Volatility'!B24</f>
        <v>550</v>
      </c>
      <c r="C24" s="417">
        <f>Volume!J24</f>
        <v>396.25</v>
      </c>
      <c r="D24" s="216">
        <f>Volume!M24</f>
        <v>-3.9044501030677874</v>
      </c>
      <c r="E24" s="207">
        <f>Volume!C24*100</f>
        <v>-9</v>
      </c>
      <c r="F24" s="217">
        <f>'Open Int.'!D24*100</f>
        <v>1</v>
      </c>
      <c r="G24" s="208">
        <f>'Open Int.'!R24</f>
        <v>46.55145</v>
      </c>
      <c r="H24" s="208">
        <f>'Open Int.'!Z24</f>
        <v>-1.5512392499999947</v>
      </c>
      <c r="I24" s="196">
        <f>'Open Int.'!O24</f>
        <v>0.9990636704119851</v>
      </c>
      <c r="J24" s="221">
        <f>IF(Volume!D24=0,0,Volume!F24/Volume!D24)</f>
        <v>0</v>
      </c>
      <c r="K24" s="225">
        <f>IF('Open Int.'!E24=0,0,'Open Int.'!H24/'Open Int.'!E24)</f>
        <v>0</v>
      </c>
      <c r="L24" s="178"/>
    </row>
    <row r="25" spans="1:12" ht="15">
      <c r="A25" s="254" t="s">
        <v>94</v>
      </c>
      <c r="B25" s="211">
        <f>'Margin &amp; Volatility'!B25</f>
        <v>1600</v>
      </c>
      <c r="C25" s="417">
        <f>Volume!J25</f>
        <v>228.7</v>
      </c>
      <c r="D25" s="216">
        <f>Volume!M25</f>
        <v>-1.8665522420081622</v>
      </c>
      <c r="E25" s="207">
        <f>Volume!C25*100</f>
        <v>-2</v>
      </c>
      <c r="F25" s="217">
        <f>'Open Int.'!D25*100</f>
        <v>-6</v>
      </c>
      <c r="G25" s="208">
        <f>'Open Int.'!R25</f>
        <v>21.77224</v>
      </c>
      <c r="H25" s="208">
        <f>'Open Int.'!Z25</f>
        <v>-1.7192000000000007</v>
      </c>
      <c r="I25" s="196">
        <f>'Open Int.'!O25</f>
        <v>0.9899159663865547</v>
      </c>
      <c r="J25" s="221">
        <f>IF(Volume!D25=0,0,Volume!F25/Volume!D25)</f>
        <v>0</v>
      </c>
      <c r="K25" s="225">
        <f>IF('Open Int.'!E25=0,0,'Open Int.'!H25/'Open Int.'!E25)</f>
        <v>0</v>
      </c>
      <c r="L25" s="178"/>
    </row>
    <row r="26" spans="1:12" ht="15">
      <c r="A26" s="254" t="s">
        <v>157</v>
      </c>
      <c r="B26" s="211">
        <f>'Margin &amp; Volatility'!B26</f>
        <v>850</v>
      </c>
      <c r="C26" s="417">
        <f>Volume!J26</f>
        <v>402.4</v>
      </c>
      <c r="D26" s="216">
        <f>Volume!M26</f>
        <v>-7.291786660522989</v>
      </c>
      <c r="E26" s="207">
        <f>Volume!C26*100</f>
        <v>20</v>
      </c>
      <c r="F26" s="217">
        <f>'Open Int.'!D26*100</f>
        <v>-1</v>
      </c>
      <c r="G26" s="208">
        <f>'Open Int.'!R26</f>
        <v>223.728364</v>
      </c>
      <c r="H26" s="208">
        <f>'Open Int.'!Z26</f>
        <v>-18.076550499999996</v>
      </c>
      <c r="I26" s="196">
        <f>'Open Int.'!O26</f>
        <v>0.9986240635988382</v>
      </c>
      <c r="J26" s="221">
        <f>IF(Volume!D26=0,0,Volume!F26/Volume!D26)</f>
        <v>0</v>
      </c>
      <c r="K26" s="225">
        <f>IF('Open Int.'!E26=0,0,'Open Int.'!H26/'Open Int.'!E26)</f>
        <v>0</v>
      </c>
      <c r="L26" s="178"/>
    </row>
    <row r="27" spans="1:12" ht="15">
      <c r="A27" s="254" t="s">
        <v>182</v>
      </c>
      <c r="B27" s="211">
        <f>'Margin &amp; Volatility'!B27</f>
        <v>1100</v>
      </c>
      <c r="C27" s="417">
        <f>Volume!J27</f>
        <v>295.35</v>
      </c>
      <c r="D27" s="216">
        <f>Volume!M27</f>
        <v>-2.1047398077560375</v>
      </c>
      <c r="E27" s="207">
        <f>Volume!C27*100</f>
        <v>-59</v>
      </c>
      <c r="F27" s="217">
        <f>'Open Int.'!D27*100</f>
        <v>-13</v>
      </c>
      <c r="G27" s="208">
        <f>'Open Int.'!R27</f>
        <v>7.2449355</v>
      </c>
      <c r="H27" s="208">
        <f>'Open Int.'!Z27</f>
        <v>-1.2841234999999998</v>
      </c>
      <c r="I27" s="196">
        <f>'Open Int.'!O27</f>
        <v>1</v>
      </c>
      <c r="J27" s="221">
        <f>IF(Volume!D27=0,0,Volume!F27/Volume!D27)</f>
        <v>0</v>
      </c>
      <c r="K27" s="225">
        <f>IF('Open Int.'!E27=0,0,'Open Int.'!H27/'Open Int.'!E27)</f>
        <v>0</v>
      </c>
      <c r="L27" s="178"/>
    </row>
    <row r="28" spans="1:12" ht="15">
      <c r="A28" s="254" t="s">
        <v>183</v>
      </c>
      <c r="B28" s="211">
        <f>'Margin &amp; Volatility'!B28</f>
        <v>6900</v>
      </c>
      <c r="C28" s="417">
        <f>Volume!J28</f>
        <v>37.2</v>
      </c>
      <c r="D28" s="216">
        <f>Volume!M28</f>
        <v>-2.7450980392156787</v>
      </c>
      <c r="E28" s="207">
        <f>Volume!C28*100</f>
        <v>-54</v>
      </c>
      <c r="F28" s="217">
        <f>'Open Int.'!D28*100</f>
        <v>-2</v>
      </c>
      <c r="G28" s="208">
        <f>'Open Int.'!R28</f>
        <v>33.394068</v>
      </c>
      <c r="H28" s="208">
        <f>'Open Int.'!Z28</f>
        <v>-1.1801069999999996</v>
      </c>
      <c r="I28" s="196">
        <f>'Open Int.'!O28</f>
        <v>0.9561875480399693</v>
      </c>
      <c r="J28" s="221">
        <f>IF(Volume!D28=0,0,Volume!F28/Volume!D28)</f>
        <v>0</v>
      </c>
      <c r="K28" s="225">
        <f>IF('Open Int.'!E28=0,0,'Open Int.'!H28/'Open Int.'!E28)</f>
        <v>0.01098901098901099</v>
      </c>
      <c r="L28" s="178"/>
    </row>
    <row r="29" spans="1:12" ht="15">
      <c r="A29" s="254" t="s">
        <v>158</v>
      </c>
      <c r="B29" s="211">
        <f>'Margin &amp; Volatility'!B29</f>
        <v>950</v>
      </c>
      <c r="C29" s="417">
        <f>Volume!J29</f>
        <v>219.95</v>
      </c>
      <c r="D29" s="216">
        <f>Volume!M29</f>
        <v>-2.5476295968099247</v>
      </c>
      <c r="E29" s="207">
        <f>Volume!C29*100</f>
        <v>36</v>
      </c>
      <c r="F29" s="217">
        <f>'Open Int.'!D29*100</f>
        <v>-1</v>
      </c>
      <c r="G29" s="208">
        <f>'Open Int.'!R29</f>
        <v>2.925335</v>
      </c>
      <c r="H29" s="208">
        <f>'Open Int.'!Z29</f>
        <v>-0.09791650000000018</v>
      </c>
      <c r="I29" s="196">
        <f>'Open Int.'!O29</f>
        <v>0.9857142857142858</v>
      </c>
      <c r="J29" s="221">
        <f>IF(Volume!D29=0,0,Volume!F29/Volume!D29)</f>
        <v>0</v>
      </c>
      <c r="K29" s="225">
        <f>IF('Open Int.'!E29=0,0,'Open Int.'!H29/'Open Int.'!E29)</f>
        <v>0</v>
      </c>
      <c r="L29" s="178"/>
    </row>
    <row r="30" spans="1:12" ht="15">
      <c r="A30" s="254" t="s">
        <v>3</v>
      </c>
      <c r="B30" s="211">
        <f>'Margin &amp; Volatility'!B30</f>
        <v>2500</v>
      </c>
      <c r="C30" s="417">
        <f>Volume!J30</f>
        <v>229.35</v>
      </c>
      <c r="D30" s="216">
        <f>Volume!M30</f>
        <v>-5.03105590062112</v>
      </c>
      <c r="E30" s="207">
        <f>Volume!C30*100</f>
        <v>-8</v>
      </c>
      <c r="F30" s="217">
        <f>'Open Int.'!D30*100</f>
        <v>0</v>
      </c>
      <c r="G30" s="208">
        <f>'Open Int.'!R30</f>
        <v>58.85121</v>
      </c>
      <c r="H30" s="208">
        <f>'Open Int.'!Z30</f>
        <v>-3.141839999999995</v>
      </c>
      <c r="I30" s="196">
        <f>'Open Int.'!O30</f>
        <v>0.994933749025721</v>
      </c>
      <c r="J30" s="221">
        <f>IF(Volume!D30=0,0,Volume!F30/Volume!D30)</f>
        <v>0.18181818181818182</v>
      </c>
      <c r="K30" s="225">
        <f>IF('Open Int.'!E30=0,0,'Open Int.'!H30/'Open Int.'!E30)</f>
        <v>0.07142857142857142</v>
      </c>
      <c r="L30" s="178"/>
    </row>
    <row r="31" spans="1:12" ht="15">
      <c r="A31" s="254" t="s">
        <v>159</v>
      </c>
      <c r="B31" s="211">
        <f>'Margin &amp; Volatility'!B31</f>
        <v>1300</v>
      </c>
      <c r="C31" s="417">
        <f>Volume!J31</f>
        <v>160.95</v>
      </c>
      <c r="D31" s="216">
        <f>Volume!M31</f>
        <v>-4.735128736312519</v>
      </c>
      <c r="E31" s="207">
        <f>Volume!C31*100</f>
        <v>-44</v>
      </c>
      <c r="F31" s="217">
        <f>'Open Int.'!D31*100</f>
        <v>2</v>
      </c>
      <c r="G31" s="208">
        <f>'Open Int.'!R31</f>
        <v>2.1969675</v>
      </c>
      <c r="H31" s="208">
        <f>'Open Int.'!Z31</f>
        <v>-0.06527299999999991</v>
      </c>
      <c r="I31" s="196">
        <f>'Open Int.'!O31</f>
        <v>1</v>
      </c>
      <c r="J31" s="221">
        <f>IF(Volume!D31=0,0,Volume!F31/Volume!D31)</f>
        <v>0</v>
      </c>
      <c r="K31" s="225">
        <f>IF('Open Int.'!E31=0,0,'Open Int.'!H31/'Open Int.'!E31)</f>
        <v>0</v>
      </c>
      <c r="L31" s="178"/>
    </row>
    <row r="32" spans="1:12" ht="15">
      <c r="A32" s="254" t="s">
        <v>244</v>
      </c>
      <c r="B32" s="211">
        <f>'Margin &amp; Volatility'!B32</f>
        <v>1050</v>
      </c>
      <c r="C32" s="417">
        <f>Volume!J32</f>
        <v>366.1</v>
      </c>
      <c r="D32" s="216">
        <f>Volume!M32</f>
        <v>-2.4383744170552903</v>
      </c>
      <c r="E32" s="207">
        <f>Volume!C32*100</f>
        <v>-14.000000000000002</v>
      </c>
      <c r="F32" s="217">
        <f>'Open Int.'!D32*100</f>
        <v>-9</v>
      </c>
      <c r="G32" s="208">
        <f>'Open Int.'!R32</f>
        <v>22.3339305</v>
      </c>
      <c r="H32" s="208">
        <f>'Open Int.'!Z32</f>
        <v>-2.8434682499999973</v>
      </c>
      <c r="I32" s="196">
        <f>'Open Int.'!O32</f>
        <v>0.9913941480206541</v>
      </c>
      <c r="J32" s="221">
        <f>IF(Volume!D32=0,0,Volume!F32/Volume!D32)</f>
        <v>0</v>
      </c>
      <c r="K32" s="225">
        <f>IF('Open Int.'!E32=0,0,'Open Int.'!H32/'Open Int.'!E32)</f>
        <v>0</v>
      </c>
      <c r="L32" s="178"/>
    </row>
    <row r="33" spans="1:12" ht="15">
      <c r="A33" s="254" t="s">
        <v>184</v>
      </c>
      <c r="B33" s="211">
        <f>'Margin &amp; Volatility'!B33</f>
        <v>600</v>
      </c>
      <c r="C33" s="417">
        <f>Volume!J33</f>
        <v>302.95</v>
      </c>
      <c r="D33" s="216">
        <f>Volume!M33</f>
        <v>1.1688094840540992</v>
      </c>
      <c r="E33" s="207">
        <f>Volume!C33*100</f>
        <v>197</v>
      </c>
      <c r="F33" s="217">
        <f>'Open Int.'!D33*100</f>
        <v>-3</v>
      </c>
      <c r="G33" s="208">
        <f>'Open Int.'!R33</f>
        <v>23.339268</v>
      </c>
      <c r="H33" s="208">
        <f>'Open Int.'!Z33</f>
        <v>-0.5388750000000009</v>
      </c>
      <c r="I33" s="196">
        <f>'Open Int.'!O33</f>
        <v>1</v>
      </c>
      <c r="J33" s="221">
        <f>IF(Volume!D33=0,0,Volume!F33/Volume!D33)</f>
        <v>0</v>
      </c>
      <c r="K33" s="225">
        <f>IF('Open Int.'!E33=0,0,'Open Int.'!H33/'Open Int.'!E33)</f>
        <v>0</v>
      </c>
      <c r="L33" s="178"/>
    </row>
    <row r="34" spans="1:12" ht="15">
      <c r="A34" s="254" t="s">
        <v>206</v>
      </c>
      <c r="B34" s="211">
        <f>'Margin &amp; Volatility'!B34</f>
        <v>1900</v>
      </c>
      <c r="C34" s="417">
        <f>Volume!J34</f>
        <v>186.25</v>
      </c>
      <c r="D34" s="216">
        <f>Volume!M34</f>
        <v>0.7028926736955996</v>
      </c>
      <c r="E34" s="207">
        <f>Volume!C34*100</f>
        <v>60</v>
      </c>
      <c r="F34" s="217">
        <f>'Open Int.'!D34*100</f>
        <v>-9</v>
      </c>
      <c r="G34" s="208">
        <f>'Open Int.'!R34</f>
        <v>75.6230875</v>
      </c>
      <c r="H34" s="208">
        <f>'Open Int.'!Z34</f>
        <v>-6.570542000000003</v>
      </c>
      <c r="I34" s="196">
        <f>'Open Int.'!O34</f>
        <v>0.9990641085634067</v>
      </c>
      <c r="J34" s="221">
        <f>IF(Volume!D34=0,0,Volume!F34/Volume!D34)</f>
        <v>0</v>
      </c>
      <c r="K34" s="225">
        <f>IF('Open Int.'!E34=0,0,'Open Int.'!H34/'Open Int.'!E34)</f>
        <v>0</v>
      </c>
      <c r="L34" s="178"/>
    </row>
    <row r="35" spans="1:12" ht="15">
      <c r="A35" s="254" t="s">
        <v>245</v>
      </c>
      <c r="B35" s="211">
        <f>'Margin &amp; Volatility'!B35</f>
        <v>3600</v>
      </c>
      <c r="C35" s="417">
        <f>Volume!J35</f>
        <v>134.9</v>
      </c>
      <c r="D35" s="216">
        <f>Volume!M35</f>
        <v>-5.7631854697869365</v>
      </c>
      <c r="E35" s="207">
        <f>Volume!C35*100</f>
        <v>53</v>
      </c>
      <c r="F35" s="217">
        <f>'Open Int.'!D35*100</f>
        <v>11</v>
      </c>
      <c r="G35" s="208">
        <f>'Open Int.'!R35</f>
        <v>53.274708</v>
      </c>
      <c r="H35" s="208">
        <f>'Open Int.'!Z35</f>
        <v>2.256048</v>
      </c>
      <c r="I35" s="196">
        <f>'Open Int.'!O35</f>
        <v>0.9845031905195989</v>
      </c>
      <c r="J35" s="221">
        <f>IF(Volume!D35=0,0,Volume!F35/Volume!D35)</f>
        <v>0</v>
      </c>
      <c r="K35" s="225">
        <f>IF('Open Int.'!E35=0,0,'Open Int.'!H35/'Open Int.'!E35)</f>
        <v>0.09090909090909091</v>
      </c>
      <c r="L35" s="178"/>
    </row>
    <row r="36" spans="1:12" ht="15">
      <c r="A36" s="254" t="s">
        <v>185</v>
      </c>
      <c r="B36" s="211">
        <f>'Margin &amp; Volatility'!B36</f>
        <v>250</v>
      </c>
      <c r="C36" s="417">
        <f>Volume!J36</f>
        <v>1380.05</v>
      </c>
      <c r="D36" s="216">
        <f>Volume!M36</f>
        <v>-5.608563318627954</v>
      </c>
      <c r="E36" s="207">
        <f>Volume!C36*100</f>
        <v>358</v>
      </c>
      <c r="F36" s="217">
        <f>'Open Int.'!D36*100</f>
        <v>-4</v>
      </c>
      <c r="G36" s="208">
        <f>'Open Int.'!R36</f>
        <v>36.9163375</v>
      </c>
      <c r="H36" s="208">
        <f>'Open Int.'!Z36</f>
        <v>-3.7286525000000026</v>
      </c>
      <c r="I36" s="196">
        <f>'Open Int.'!O36</f>
        <v>0.9962616822429906</v>
      </c>
      <c r="J36" s="221">
        <f>IF(Volume!D36=0,0,Volume!F36/Volume!D36)</f>
        <v>0</v>
      </c>
      <c r="K36" s="225">
        <f>IF('Open Int.'!E36=0,0,'Open Int.'!H36/'Open Int.'!E36)</f>
        <v>0</v>
      </c>
      <c r="L36" s="178"/>
    </row>
    <row r="37" spans="1:12" ht="15">
      <c r="A37" s="254" t="s">
        <v>217</v>
      </c>
      <c r="B37" s="211">
        <f>'Margin &amp; Volatility'!B37</f>
        <v>400</v>
      </c>
      <c r="C37" s="417">
        <f>Volume!J37</f>
        <v>1357.1</v>
      </c>
      <c r="D37" s="216">
        <f>Volume!M37</f>
        <v>-0.9560648080572278</v>
      </c>
      <c r="E37" s="207">
        <f>Volume!C37*100</f>
        <v>364</v>
      </c>
      <c r="F37" s="217">
        <f>'Open Int.'!D37*100</f>
        <v>5</v>
      </c>
      <c r="G37" s="208">
        <f>'Open Int.'!R37</f>
        <v>78.386096</v>
      </c>
      <c r="H37" s="208">
        <f>'Open Int.'!Z37</f>
        <v>2.860671999999994</v>
      </c>
      <c r="I37" s="196">
        <f>'Open Int.'!O37</f>
        <v>0.9951523545706371</v>
      </c>
      <c r="J37" s="221">
        <f>IF(Volume!D37=0,0,Volume!F37/Volume!D37)</f>
        <v>0</v>
      </c>
      <c r="K37" s="225">
        <f>IF('Open Int.'!E37=0,0,'Open Int.'!H37/'Open Int.'!E37)</f>
        <v>0</v>
      </c>
      <c r="L37" s="178"/>
    </row>
    <row r="38" spans="1:12" ht="15">
      <c r="A38" s="254" t="s">
        <v>246</v>
      </c>
      <c r="B38" s="211">
        <f>'Margin &amp; Volatility'!B38</f>
        <v>2400</v>
      </c>
      <c r="C38" s="417">
        <f>Volume!J38</f>
        <v>80.25</v>
      </c>
      <c r="D38" s="216">
        <f>Volume!M38</f>
        <v>-5.5326662742789905</v>
      </c>
      <c r="E38" s="207">
        <f>Volume!C38*100</f>
        <v>77</v>
      </c>
      <c r="F38" s="217">
        <f>'Open Int.'!D38*100</f>
        <v>-2</v>
      </c>
      <c r="G38" s="208">
        <f>'Open Int.'!R38</f>
        <v>48.16926</v>
      </c>
      <c r="H38" s="208">
        <f>'Open Int.'!Z38</f>
        <v>-3.575483999999996</v>
      </c>
      <c r="I38" s="196">
        <f>'Open Int.'!O38</f>
        <v>0.9956017592962815</v>
      </c>
      <c r="J38" s="221">
        <f>IF(Volume!D38=0,0,Volume!F38/Volume!D38)</f>
        <v>0.26666666666666666</v>
      </c>
      <c r="K38" s="225">
        <f>IF('Open Int.'!E38=0,0,'Open Int.'!H38/'Open Int.'!E38)</f>
        <v>0.08450704225352113</v>
      </c>
      <c r="L38" s="178"/>
    </row>
    <row r="39" spans="1:12" ht="15">
      <c r="A39" s="254" t="s">
        <v>186</v>
      </c>
      <c r="B39" s="211">
        <f>'Margin &amp; Volatility'!B39</f>
        <v>5650</v>
      </c>
      <c r="C39" s="417">
        <f>Volume!J39</f>
        <v>52.2</v>
      </c>
      <c r="D39" s="216">
        <f>Volume!M39</f>
        <v>-6.618962432915914</v>
      </c>
      <c r="E39" s="207">
        <f>Volume!C39*100</f>
        <v>21</v>
      </c>
      <c r="F39" s="217">
        <f>'Open Int.'!D39*100</f>
        <v>-3</v>
      </c>
      <c r="G39" s="208">
        <f>'Open Int.'!R39</f>
        <v>63.616401</v>
      </c>
      <c r="H39" s="208">
        <f>'Open Int.'!Z39</f>
        <v>-5.930466000000003</v>
      </c>
      <c r="I39" s="196">
        <f>'Open Int.'!O39</f>
        <v>0.9953639313861845</v>
      </c>
      <c r="J39" s="221">
        <f>IF(Volume!D39=0,0,Volume!F39/Volume!D39)</f>
        <v>0</v>
      </c>
      <c r="K39" s="225">
        <f>IF('Open Int.'!E39=0,0,'Open Int.'!H39/'Open Int.'!E39)</f>
        <v>0.01694915254237288</v>
      </c>
      <c r="L39" s="178"/>
    </row>
    <row r="40" spans="1:12" ht="15">
      <c r="A40" s="254" t="s">
        <v>187</v>
      </c>
      <c r="B40" s="211">
        <f>'Margin &amp; Volatility'!B40</f>
        <v>1300</v>
      </c>
      <c r="C40" s="417">
        <f>Volume!J40</f>
        <v>190.05</v>
      </c>
      <c r="D40" s="216">
        <f>Volume!M40</f>
        <v>0.15810276679842494</v>
      </c>
      <c r="E40" s="207">
        <f>Volume!C40*100</f>
        <v>162</v>
      </c>
      <c r="F40" s="217">
        <f>'Open Int.'!D40*100</f>
        <v>-11</v>
      </c>
      <c r="G40" s="208">
        <f>'Open Int.'!R40</f>
        <v>14.280357</v>
      </c>
      <c r="H40" s="208">
        <f>'Open Int.'!Z40</f>
        <v>-1.6548479999999994</v>
      </c>
      <c r="I40" s="196">
        <f>'Open Int.'!O40</f>
        <v>1</v>
      </c>
      <c r="J40" s="221">
        <f>IF(Volume!D40=0,0,Volume!F40/Volume!D40)</f>
        <v>0</v>
      </c>
      <c r="K40" s="225">
        <f>IF('Open Int.'!E40=0,0,'Open Int.'!H40/'Open Int.'!E40)</f>
        <v>0</v>
      </c>
      <c r="L40" s="178"/>
    </row>
    <row r="41" spans="1:12" ht="15">
      <c r="A41" s="254" t="s">
        <v>105</v>
      </c>
      <c r="B41" s="211">
        <f>'Margin &amp; Volatility'!B41</f>
        <v>1500</v>
      </c>
      <c r="C41" s="417">
        <f>Volume!J41</f>
        <v>236.25</v>
      </c>
      <c r="D41" s="216">
        <f>Volume!M41</f>
        <v>-2.052238805970145</v>
      </c>
      <c r="E41" s="207">
        <f>Volume!C41*100</f>
        <v>34</v>
      </c>
      <c r="F41" s="217">
        <f>'Open Int.'!D41*100</f>
        <v>-7.000000000000001</v>
      </c>
      <c r="G41" s="208">
        <f>'Open Int.'!R41</f>
        <v>85.0854375</v>
      </c>
      <c r="H41" s="208">
        <f>'Open Int.'!Z41</f>
        <v>-7.535362500000005</v>
      </c>
      <c r="I41" s="196">
        <f>'Open Int.'!O41</f>
        <v>0.9975010412328197</v>
      </c>
      <c r="J41" s="221">
        <f>IF(Volume!D41=0,0,Volume!F41/Volume!D41)</f>
        <v>0</v>
      </c>
      <c r="K41" s="225">
        <f>IF('Open Int.'!E41=0,0,'Open Int.'!H41/'Open Int.'!E41)</f>
        <v>0.024793388429752067</v>
      </c>
      <c r="L41" s="178"/>
    </row>
    <row r="42" spans="1:12" ht="15">
      <c r="A42" s="254" t="s">
        <v>161</v>
      </c>
      <c r="B42" s="211">
        <f>'Margin &amp; Volatility'!B42</f>
        <v>1350</v>
      </c>
      <c r="C42" s="417">
        <f>Volume!J42</f>
        <v>237</v>
      </c>
      <c r="D42" s="216">
        <f>Volume!M42</f>
        <v>-3.6389510063020896</v>
      </c>
      <c r="E42" s="207">
        <f>Volume!C42*100</f>
        <v>74</v>
      </c>
      <c r="F42" s="217">
        <f>'Open Int.'!D42*100</f>
        <v>-4</v>
      </c>
      <c r="G42" s="208">
        <f>'Open Int.'!R42</f>
        <v>112.43043</v>
      </c>
      <c r="H42" s="208">
        <f>'Open Int.'!Z42</f>
        <v>-8.894245499999997</v>
      </c>
      <c r="I42" s="196">
        <f>'Open Int.'!O42</f>
        <v>0.99800796812749</v>
      </c>
      <c r="J42" s="221">
        <f>IF(Volume!D42=0,0,Volume!F42/Volume!D42)</f>
        <v>0.07692307692307693</v>
      </c>
      <c r="K42" s="225">
        <f>IF('Open Int.'!E42=0,0,'Open Int.'!H42/'Open Int.'!E42)</f>
        <v>0.07547169811320754</v>
      </c>
      <c r="L42" s="178"/>
    </row>
    <row r="43" spans="1:12" ht="15">
      <c r="A43" s="254" t="s">
        <v>247</v>
      </c>
      <c r="B43" s="211">
        <f>'Margin &amp; Volatility'!B43</f>
        <v>300</v>
      </c>
      <c r="C43" s="417">
        <f>Volume!J43</f>
        <v>1130</v>
      </c>
      <c r="D43" s="216">
        <f>Volume!M43</f>
        <v>-1.8458197611292075</v>
      </c>
      <c r="E43" s="207">
        <f>Volume!C43*100</f>
        <v>109.00000000000001</v>
      </c>
      <c r="F43" s="217">
        <f>'Open Int.'!D43*100</f>
        <v>-9</v>
      </c>
      <c r="G43" s="208">
        <f>'Open Int.'!R43</f>
        <v>63.054</v>
      </c>
      <c r="H43" s="208">
        <f>'Open Int.'!Z43</f>
        <v>-7.195274999999995</v>
      </c>
      <c r="I43" s="196">
        <f>'Open Int.'!O43</f>
        <v>0.9994623655913979</v>
      </c>
      <c r="J43" s="221">
        <f>IF(Volume!D43=0,0,Volume!F43/Volume!D43)</f>
        <v>0</v>
      </c>
      <c r="K43" s="225">
        <f>IF('Open Int.'!E43=0,0,'Open Int.'!H43/'Open Int.'!E43)</f>
        <v>0</v>
      </c>
      <c r="L43" s="178"/>
    </row>
    <row r="44" spans="1:12" ht="15">
      <c r="A44" s="254" t="s">
        <v>188</v>
      </c>
      <c r="B44" s="211">
        <f>'Margin &amp; Volatility'!B44</f>
        <v>2950</v>
      </c>
      <c r="C44" s="417">
        <f>Volume!J44</f>
        <v>113.9</v>
      </c>
      <c r="D44" s="216">
        <f>Volume!M44</f>
        <v>-4.24548129466162</v>
      </c>
      <c r="E44" s="207">
        <f>Volume!C44*100</f>
        <v>-33</v>
      </c>
      <c r="F44" s="217">
        <f>'Open Int.'!D44*100</f>
        <v>-4</v>
      </c>
      <c r="G44" s="208">
        <f>'Open Int.'!R44</f>
        <v>64.1433545</v>
      </c>
      <c r="H44" s="208">
        <f>'Open Int.'!Z44</f>
        <v>-4.844076999999999</v>
      </c>
      <c r="I44" s="196">
        <f>'Open Int.'!O44</f>
        <v>0.9994761655316919</v>
      </c>
      <c r="J44" s="221">
        <f>IF(Volume!D44=0,0,Volume!F44/Volume!D44)</f>
        <v>0.1</v>
      </c>
      <c r="K44" s="225">
        <f>IF('Open Int.'!E44=0,0,'Open Int.'!H44/'Open Int.'!E44)</f>
        <v>0.04819277108433735</v>
      </c>
      <c r="L44" s="178"/>
    </row>
    <row r="45" spans="1:12" ht="15">
      <c r="A45" s="254" t="s">
        <v>248</v>
      </c>
      <c r="B45" s="211">
        <f>'Margin &amp; Volatility'!B45</f>
        <v>175</v>
      </c>
      <c r="C45" s="417">
        <f>Volume!J45</f>
        <v>1773.25</v>
      </c>
      <c r="D45" s="216">
        <f>Volume!M45</f>
        <v>-5.524920749087618</v>
      </c>
      <c r="E45" s="207">
        <f>Volume!C45*100</f>
        <v>55.00000000000001</v>
      </c>
      <c r="F45" s="217">
        <f>'Open Int.'!D45*100</f>
        <v>-4</v>
      </c>
      <c r="G45" s="208">
        <f>'Open Int.'!R45</f>
        <v>183.925923125</v>
      </c>
      <c r="H45" s="208">
        <f>'Open Int.'!Z45</f>
        <v>-19.591765374999994</v>
      </c>
      <c r="I45" s="196">
        <f>'Open Int.'!O45</f>
        <v>0.9964568921882909</v>
      </c>
      <c r="J45" s="221">
        <f>IF(Volume!D45=0,0,Volume!F45/Volume!D45)</f>
        <v>0</v>
      </c>
      <c r="K45" s="225">
        <f>IF('Open Int.'!E45=0,0,'Open Int.'!H45/'Open Int.'!E45)</f>
        <v>0</v>
      </c>
      <c r="L45" s="178"/>
    </row>
    <row r="46" spans="1:12" ht="15">
      <c r="A46" s="254" t="s">
        <v>218</v>
      </c>
      <c r="B46" s="211">
        <f>'Margin &amp; Volatility'!B46</f>
        <v>4125</v>
      </c>
      <c r="C46" s="417">
        <f>Volume!J46</f>
        <v>92.8</v>
      </c>
      <c r="D46" s="216">
        <f>Volume!M46</f>
        <v>-2.674357629785</v>
      </c>
      <c r="E46" s="207">
        <f>Volume!C46*100</f>
        <v>75</v>
      </c>
      <c r="F46" s="217">
        <f>'Open Int.'!D46*100</f>
        <v>-7.000000000000001</v>
      </c>
      <c r="G46" s="208">
        <f>'Open Int.'!R46</f>
        <v>394.16916</v>
      </c>
      <c r="H46" s="208">
        <f>'Open Int.'!Z46</f>
        <v>-29.317138124999985</v>
      </c>
      <c r="I46" s="196">
        <f>'Open Int.'!O46</f>
        <v>0.9966980673982714</v>
      </c>
      <c r="J46" s="221">
        <f>IF(Volume!D46=0,0,Volume!F46/Volume!D46)</f>
        <v>0.24</v>
      </c>
      <c r="K46" s="225">
        <f>IF('Open Int.'!E46=0,0,'Open Int.'!H46/'Open Int.'!E46)</f>
        <v>0.18238993710691823</v>
      </c>
      <c r="L46" s="178"/>
    </row>
    <row r="47" spans="1:12" ht="15">
      <c r="A47" s="254" t="s">
        <v>220</v>
      </c>
      <c r="B47" s="211">
        <f>'Margin &amp; Volatility'!B47</f>
        <v>650</v>
      </c>
      <c r="C47" s="417">
        <f>Volume!J47</f>
        <v>504.2</v>
      </c>
      <c r="D47" s="216">
        <f>Volume!M47</f>
        <v>-3.6591191363332443</v>
      </c>
      <c r="E47" s="207">
        <f>Volume!C47*100</f>
        <v>-20</v>
      </c>
      <c r="F47" s="217">
        <f>'Open Int.'!D47*100</f>
        <v>5</v>
      </c>
      <c r="G47" s="208">
        <f>'Open Int.'!R47</f>
        <v>54.73091</v>
      </c>
      <c r="H47" s="208">
        <f>'Open Int.'!Z47</f>
        <v>0.37054549999999864</v>
      </c>
      <c r="I47" s="196">
        <f>'Open Int.'!O47</f>
        <v>1</v>
      </c>
      <c r="J47" s="221">
        <f>IF(Volume!D47=0,0,Volume!F47/Volume!D47)</f>
        <v>0</v>
      </c>
      <c r="K47" s="225">
        <f>IF('Open Int.'!E47=0,0,'Open Int.'!H47/'Open Int.'!E47)</f>
        <v>0</v>
      </c>
      <c r="L47" s="178"/>
    </row>
    <row r="48" spans="1:12" ht="15">
      <c r="A48" s="254" t="s">
        <v>4</v>
      </c>
      <c r="B48" s="211">
        <f>'Margin &amp; Volatility'!B48</f>
        <v>300</v>
      </c>
      <c r="C48" s="417">
        <f>Volume!J48</f>
        <v>1123.55</v>
      </c>
      <c r="D48" s="216">
        <f>Volume!M48</f>
        <v>-4.711220422356031</v>
      </c>
      <c r="E48" s="207">
        <f>Volume!C48*100</f>
        <v>78</v>
      </c>
      <c r="F48" s="217">
        <f>'Open Int.'!D48*100</f>
        <v>3</v>
      </c>
      <c r="G48" s="208">
        <f>'Open Int.'!R48</f>
        <v>69.5365095</v>
      </c>
      <c r="H48" s="208">
        <f>'Open Int.'!Z48</f>
        <v>-1.2448635000000081</v>
      </c>
      <c r="I48" s="196">
        <f>'Open Int.'!O48</f>
        <v>0.9927290353853612</v>
      </c>
      <c r="J48" s="221">
        <f>IF(Volume!D48=0,0,Volume!F48/Volume!D48)</f>
        <v>0</v>
      </c>
      <c r="K48" s="225">
        <f>IF('Open Int.'!E48=0,0,'Open Int.'!H48/'Open Int.'!E48)</f>
        <v>0</v>
      </c>
      <c r="L48" s="178"/>
    </row>
    <row r="49" spans="1:12" ht="15">
      <c r="A49" s="254" t="s">
        <v>95</v>
      </c>
      <c r="B49" s="211">
        <f>'Margin &amp; Volatility'!B49</f>
        <v>400</v>
      </c>
      <c r="C49" s="417">
        <f>Volume!J49</f>
        <v>745.2</v>
      </c>
      <c r="D49" s="216">
        <f>Volume!M49</f>
        <v>-0.6532462338354855</v>
      </c>
      <c r="E49" s="207">
        <f>Volume!C49*100</f>
        <v>14.000000000000002</v>
      </c>
      <c r="F49" s="217">
        <f>'Open Int.'!D49*100</f>
        <v>3</v>
      </c>
      <c r="G49" s="208">
        <f>'Open Int.'!R49</f>
        <v>118.665648</v>
      </c>
      <c r="H49" s="208">
        <f>'Open Int.'!Z49</f>
        <v>2.61017600000001</v>
      </c>
      <c r="I49" s="196">
        <f>'Open Int.'!O49</f>
        <v>0.9994976136649083</v>
      </c>
      <c r="J49" s="221">
        <f>IF(Volume!D49=0,0,Volume!F49/Volume!D49)</f>
        <v>0.5</v>
      </c>
      <c r="K49" s="225">
        <f>IF('Open Int.'!E49=0,0,'Open Int.'!H49/'Open Int.'!E49)</f>
        <v>0.23076923076923078</v>
      </c>
      <c r="L49" s="178"/>
    </row>
    <row r="50" spans="1:12" ht="15">
      <c r="A50" s="254" t="s">
        <v>219</v>
      </c>
      <c r="B50" s="211">
        <f>'Margin &amp; Volatility'!B50</f>
        <v>400</v>
      </c>
      <c r="C50" s="417">
        <f>Volume!J50</f>
        <v>770.2</v>
      </c>
      <c r="D50" s="216">
        <f>Volume!M50</f>
        <v>-3.9411324519830275</v>
      </c>
      <c r="E50" s="207">
        <f>Volume!C50*100</f>
        <v>-13</v>
      </c>
      <c r="F50" s="217">
        <f>'Open Int.'!D50*100</f>
        <v>15</v>
      </c>
      <c r="G50" s="208">
        <f>'Open Int.'!R50</f>
        <v>89.897744</v>
      </c>
      <c r="H50" s="208">
        <f>'Open Int.'!Z50</f>
        <v>8.178288000000009</v>
      </c>
      <c r="I50" s="196">
        <f>'Open Int.'!O50</f>
        <v>0.9934886908841672</v>
      </c>
      <c r="J50" s="221">
        <f>IF(Volume!D50=0,0,Volume!F50/Volume!D50)</f>
        <v>0</v>
      </c>
      <c r="K50" s="225">
        <f>IF('Open Int.'!E50=0,0,'Open Int.'!H50/'Open Int.'!E50)</f>
        <v>0</v>
      </c>
      <c r="L50" s="178"/>
    </row>
    <row r="51" spans="1:12" ht="15">
      <c r="A51" s="254" t="s">
        <v>5</v>
      </c>
      <c r="B51" s="211">
        <f>'Margin &amp; Volatility'!B51</f>
        <v>1595</v>
      </c>
      <c r="C51" s="417">
        <f>Volume!J51</f>
        <v>177.6</v>
      </c>
      <c r="D51" s="216">
        <f>Volume!M51</f>
        <v>-4.129554655870448</v>
      </c>
      <c r="E51" s="207">
        <f>Volume!C51*100</f>
        <v>45</v>
      </c>
      <c r="F51" s="217">
        <f>'Open Int.'!D51*100</f>
        <v>2</v>
      </c>
      <c r="G51" s="208">
        <f>'Open Int.'!R51</f>
        <v>471.9878064</v>
      </c>
      <c r="H51" s="208">
        <f>'Open Int.'!Z51</f>
        <v>-8.275226849999967</v>
      </c>
      <c r="I51" s="196">
        <f>'Open Int.'!O51</f>
        <v>0.9960989076941543</v>
      </c>
      <c r="J51" s="221">
        <f>IF(Volume!D51=0,0,Volume!F51/Volume!D51)</f>
        <v>0.06876790830945559</v>
      </c>
      <c r="K51" s="225">
        <f>IF('Open Int.'!E51=0,0,'Open Int.'!H51/'Open Int.'!E51)</f>
        <v>0.04642409033877039</v>
      </c>
      <c r="L51" s="178"/>
    </row>
    <row r="52" spans="1:12" ht="15">
      <c r="A52" s="254" t="s">
        <v>221</v>
      </c>
      <c r="B52" s="211">
        <f>'Margin &amp; Volatility'!B52</f>
        <v>2000</v>
      </c>
      <c r="C52" s="417">
        <f>Volume!J52</f>
        <v>233.45</v>
      </c>
      <c r="D52" s="216">
        <f>Volume!M52</f>
        <v>-3.37334437086093</v>
      </c>
      <c r="E52" s="207">
        <f>Volume!C52*100</f>
        <v>16</v>
      </c>
      <c r="F52" s="217">
        <f>'Open Int.'!D52*100</f>
        <v>-2</v>
      </c>
      <c r="G52" s="208">
        <f>'Open Int.'!R52</f>
        <v>197.12518</v>
      </c>
      <c r="H52" s="208">
        <f>'Open Int.'!Z52</f>
        <v>-9.104579999999999</v>
      </c>
      <c r="I52" s="196">
        <f>'Open Int.'!O52</f>
        <v>0.9966840360018948</v>
      </c>
      <c r="J52" s="221">
        <f>IF(Volume!D52=0,0,Volume!F52/Volume!D52)</f>
        <v>0.08641975308641975</v>
      </c>
      <c r="K52" s="225">
        <f>IF('Open Int.'!E52=0,0,'Open Int.'!H52/'Open Int.'!E52)</f>
        <v>0.08571428571428572</v>
      </c>
      <c r="L52" s="178"/>
    </row>
    <row r="53" spans="1:12" ht="15">
      <c r="A53" s="254" t="s">
        <v>222</v>
      </c>
      <c r="B53" s="211">
        <f>'Margin &amp; Volatility'!B53</f>
        <v>650</v>
      </c>
      <c r="C53" s="417">
        <f>Volume!J53</f>
        <v>306.75</v>
      </c>
      <c r="D53" s="216">
        <f>Volume!M53</f>
        <v>-1.556482670089866</v>
      </c>
      <c r="E53" s="207">
        <f>Volume!C53*100</f>
        <v>-10</v>
      </c>
      <c r="F53" s="217">
        <f>'Open Int.'!D53*100</f>
        <v>2</v>
      </c>
      <c r="G53" s="208">
        <f>'Open Int.'!R53</f>
        <v>75.28872</v>
      </c>
      <c r="H53" s="208">
        <f>'Open Int.'!Z53</f>
        <v>1.098317999999992</v>
      </c>
      <c r="I53" s="196">
        <f>'Open Int.'!O53</f>
        <v>0.9986758474576272</v>
      </c>
      <c r="J53" s="221">
        <f>IF(Volume!D53=0,0,Volume!F53/Volume!D53)</f>
        <v>0.20588235294117646</v>
      </c>
      <c r="K53" s="225">
        <f>IF('Open Int.'!E53=0,0,'Open Int.'!H53/'Open Int.'!E53)</f>
        <v>0.09405940594059406</v>
      </c>
      <c r="L53" s="178"/>
    </row>
    <row r="54" spans="1:12" ht="15">
      <c r="A54" s="254" t="s">
        <v>59</v>
      </c>
      <c r="B54" s="211">
        <f>'Margin &amp; Volatility'!B54</f>
        <v>600</v>
      </c>
      <c r="C54" s="417">
        <f>Volume!J54</f>
        <v>1130.05</v>
      </c>
      <c r="D54" s="216">
        <f>Volume!M54</f>
        <v>-4.496091274033386</v>
      </c>
      <c r="E54" s="207">
        <f>Volume!C54*100</f>
        <v>-39</v>
      </c>
      <c r="F54" s="217">
        <f>'Open Int.'!D54*100</f>
        <v>-11</v>
      </c>
      <c r="G54" s="208">
        <f>'Open Int.'!R54</f>
        <v>60.34467</v>
      </c>
      <c r="H54" s="208">
        <f>'Open Int.'!Z54</f>
        <v>-10.366350000000004</v>
      </c>
      <c r="I54" s="196">
        <f>'Open Int.'!O54</f>
        <v>0.996629213483146</v>
      </c>
      <c r="J54" s="221">
        <f>IF(Volume!D54=0,0,Volume!F54/Volume!D54)</f>
        <v>0</v>
      </c>
      <c r="K54" s="225">
        <f>IF('Open Int.'!E54=0,0,'Open Int.'!H54/'Open Int.'!E54)</f>
        <v>0</v>
      </c>
      <c r="L54" s="178"/>
    </row>
    <row r="55" spans="1:12" ht="15">
      <c r="A55" s="254" t="s">
        <v>223</v>
      </c>
      <c r="B55" s="211">
        <f>'Margin &amp; Volatility'!B55</f>
        <v>700</v>
      </c>
      <c r="C55" s="417">
        <f>Volume!J55</f>
        <v>537.5</v>
      </c>
      <c r="D55" s="216">
        <f>Volume!M55</f>
        <v>-5.6852079312159995</v>
      </c>
      <c r="E55" s="207">
        <f>Volume!C55*100</f>
        <v>42</v>
      </c>
      <c r="F55" s="217">
        <f>'Open Int.'!D55*100</f>
        <v>2</v>
      </c>
      <c r="G55" s="208">
        <f>'Open Int.'!R55</f>
        <v>273.044625</v>
      </c>
      <c r="H55" s="208">
        <f>'Open Int.'!Z55</f>
        <v>-10.514818999999989</v>
      </c>
      <c r="I55" s="196">
        <f>'Open Int.'!O55</f>
        <v>0.9921455146754857</v>
      </c>
      <c r="J55" s="221">
        <f>IF(Volume!D55=0,0,Volume!F55/Volume!D55)</f>
        <v>0.3888888888888889</v>
      </c>
      <c r="K55" s="225">
        <f>IF('Open Int.'!E55=0,0,'Open Int.'!H55/'Open Int.'!E55)</f>
        <v>0.22058823529411764</v>
      </c>
      <c r="L55" s="178"/>
    </row>
    <row r="56" spans="1:12" ht="15">
      <c r="A56" s="254" t="s">
        <v>163</v>
      </c>
      <c r="B56" s="211">
        <f>'Margin &amp; Volatility'!B56</f>
        <v>2400</v>
      </c>
      <c r="C56" s="417">
        <f>Volume!J56</f>
        <v>70.45</v>
      </c>
      <c r="D56" s="216">
        <f>Volume!M56</f>
        <v>-2.961432506887041</v>
      </c>
      <c r="E56" s="207">
        <f>Volume!C56*100</f>
        <v>53</v>
      </c>
      <c r="F56" s="217">
        <f>'Open Int.'!D56*100</f>
        <v>-4</v>
      </c>
      <c r="G56" s="208">
        <f>'Open Int.'!R56</f>
        <v>155.824128</v>
      </c>
      <c r="H56" s="208">
        <f>'Open Int.'!Z56</f>
        <v>-10.64476799999997</v>
      </c>
      <c r="I56" s="196">
        <f>'Open Int.'!O56</f>
        <v>0.9986979166666666</v>
      </c>
      <c r="J56" s="221">
        <f>IF(Volume!D56=0,0,Volume!F56/Volume!D56)</f>
        <v>0.1103448275862069</v>
      </c>
      <c r="K56" s="225">
        <f>IF('Open Int.'!E56=0,0,'Open Int.'!H56/'Open Int.'!E56)</f>
        <v>0.042643923240938165</v>
      </c>
      <c r="L56" s="178"/>
    </row>
    <row r="57" spans="1:12" ht="15">
      <c r="A57" s="254" t="s">
        <v>207</v>
      </c>
      <c r="B57" s="211">
        <f>'Margin &amp; Volatility'!B57</f>
        <v>5900</v>
      </c>
      <c r="C57" s="417">
        <f>Volume!J57</f>
        <v>55</v>
      </c>
      <c r="D57" s="216">
        <f>Volume!M57</f>
        <v>-5.254091300602924</v>
      </c>
      <c r="E57" s="207">
        <f>Volume!C57*100</f>
        <v>141</v>
      </c>
      <c r="F57" s="217">
        <f>'Open Int.'!D57*100</f>
        <v>0</v>
      </c>
      <c r="G57" s="208">
        <f>'Open Int.'!R57</f>
        <v>118.79945</v>
      </c>
      <c r="H57" s="208">
        <f>'Open Int.'!Z57</f>
        <v>-5.320738000000006</v>
      </c>
      <c r="I57" s="196">
        <f>'Open Int.'!O57</f>
        <v>0.9956296093963398</v>
      </c>
      <c r="J57" s="221">
        <f>IF(Volume!D57=0,0,Volume!F57/Volume!D57)</f>
        <v>0.04938271604938271</v>
      </c>
      <c r="K57" s="225">
        <f>IF('Open Int.'!E57=0,0,'Open Int.'!H57/'Open Int.'!E57)</f>
        <v>0.03550295857988166</v>
      </c>
      <c r="L57" s="178"/>
    </row>
    <row r="58" spans="1:12" ht="15">
      <c r="A58" s="254" t="s">
        <v>198</v>
      </c>
      <c r="B58" s="211">
        <f>'Margin &amp; Volatility'!B58</f>
        <v>15750</v>
      </c>
      <c r="C58" s="417">
        <f>Volume!J58</f>
        <v>11.1</v>
      </c>
      <c r="D58" s="216">
        <f>Volume!M58</f>
        <v>-5.531914893617024</v>
      </c>
      <c r="E58" s="207">
        <f>Volume!C58*100</f>
        <v>107</v>
      </c>
      <c r="F58" s="217">
        <f>'Open Int.'!D58*100</f>
        <v>-2</v>
      </c>
      <c r="G58" s="208">
        <f>'Open Int.'!R58</f>
        <v>91.4859225</v>
      </c>
      <c r="H58" s="208">
        <f>'Open Int.'!Z58</f>
        <v>-4.839108749999994</v>
      </c>
      <c r="I58" s="196">
        <f>'Open Int.'!O58</f>
        <v>0.9854767819606345</v>
      </c>
      <c r="J58" s="221">
        <f>IF(Volume!D58=0,0,Volume!F58/Volume!D58)</f>
        <v>0.25380710659898476</v>
      </c>
      <c r="K58" s="225">
        <f>IF('Open Int.'!E58=0,0,'Open Int.'!H58/'Open Int.'!E58)</f>
        <v>0.2107843137254902</v>
      </c>
      <c r="L58" s="178"/>
    </row>
    <row r="59" spans="1:12" ht="15">
      <c r="A59" s="254" t="s">
        <v>164</v>
      </c>
      <c r="B59" s="211">
        <f>'Margin &amp; Volatility'!B59</f>
        <v>350</v>
      </c>
      <c r="C59" s="417">
        <f>Volume!J59</f>
        <v>1202.4</v>
      </c>
      <c r="D59" s="216">
        <f>Volume!M59</f>
        <v>0.1415840759556963</v>
      </c>
      <c r="E59" s="207">
        <f>Volume!C59*100</f>
        <v>55.00000000000001</v>
      </c>
      <c r="F59" s="217">
        <f>'Open Int.'!D59*100</f>
        <v>-3</v>
      </c>
      <c r="G59" s="208">
        <f>'Open Int.'!R59</f>
        <v>191.27178000000004</v>
      </c>
      <c r="H59" s="208">
        <f>'Open Int.'!Z59</f>
        <v>-5.613002499999965</v>
      </c>
      <c r="I59" s="196">
        <f>'Open Int.'!O59</f>
        <v>0.9984598459845985</v>
      </c>
      <c r="J59" s="221">
        <f>IF(Volume!D59=0,0,Volume!F59/Volume!D59)</f>
        <v>0</v>
      </c>
      <c r="K59" s="225">
        <f>IF('Open Int.'!E59=0,0,'Open Int.'!H59/'Open Int.'!E59)</f>
        <v>0</v>
      </c>
      <c r="L59" s="178"/>
    </row>
    <row r="60" spans="1:12" ht="15">
      <c r="A60" s="254" t="s">
        <v>199</v>
      </c>
      <c r="B60" s="211">
        <f>'Margin &amp; Volatility'!B60</f>
        <v>2900</v>
      </c>
      <c r="C60" s="417">
        <f>Volume!J60</f>
        <v>160.9</v>
      </c>
      <c r="D60" s="216">
        <f>Volume!M60</f>
        <v>-4.821058858325942</v>
      </c>
      <c r="E60" s="207">
        <f>Volume!C60*100</f>
        <v>36</v>
      </c>
      <c r="F60" s="217">
        <f>'Open Int.'!D60*100</f>
        <v>-2</v>
      </c>
      <c r="G60" s="208">
        <f>'Open Int.'!R60</f>
        <v>213.987346</v>
      </c>
      <c r="H60" s="208">
        <f>'Open Int.'!Z60</f>
        <v>-12.554868499999998</v>
      </c>
      <c r="I60" s="196">
        <f>'Open Int.'!O60</f>
        <v>0.996947230702137</v>
      </c>
      <c r="J60" s="221">
        <f>IF(Volume!D60=0,0,Volume!F60/Volume!D60)</f>
        <v>0.038834951456310676</v>
      </c>
      <c r="K60" s="225">
        <f>IF('Open Int.'!E60=0,0,'Open Int.'!H60/'Open Int.'!E60)</f>
        <v>0.08484848484848485</v>
      </c>
      <c r="L60" s="178"/>
    </row>
    <row r="61" spans="1:12" ht="15">
      <c r="A61" s="254" t="s">
        <v>189</v>
      </c>
      <c r="B61" s="211">
        <f>'Margin &amp; Volatility'!B61</f>
        <v>3850</v>
      </c>
      <c r="C61" s="417">
        <f>Volume!J61</f>
        <v>46.05</v>
      </c>
      <c r="D61" s="216">
        <f>Volume!M61</f>
        <v>-3.7617554858934255</v>
      </c>
      <c r="E61" s="207">
        <f>Volume!C61*100</f>
        <v>18</v>
      </c>
      <c r="F61" s="217">
        <f>'Open Int.'!D61*100</f>
        <v>-1</v>
      </c>
      <c r="G61" s="208">
        <f>'Open Int.'!R61</f>
        <v>58.34696175</v>
      </c>
      <c r="H61" s="208">
        <f>'Open Int.'!Z61</f>
        <v>-3.03597525</v>
      </c>
      <c r="I61" s="196">
        <f>'Open Int.'!O61</f>
        <v>0.9635369188696444</v>
      </c>
      <c r="J61" s="221">
        <f>IF(Volume!D61=0,0,Volume!F61/Volume!D61)</f>
        <v>0</v>
      </c>
      <c r="K61" s="225">
        <f>IF('Open Int.'!E61=0,0,'Open Int.'!H61/'Open Int.'!E61)</f>
        <v>0</v>
      </c>
      <c r="L61" s="178"/>
    </row>
    <row r="62" spans="1:12" ht="15">
      <c r="A62" s="254" t="s">
        <v>224</v>
      </c>
      <c r="B62" s="211">
        <f>'Margin &amp; Volatility'!B62</f>
        <v>100</v>
      </c>
      <c r="C62" s="417">
        <f>Volume!J62</f>
        <v>2909.85</v>
      </c>
      <c r="D62" s="216">
        <f>Volume!M62</f>
        <v>-3.8542871303485904</v>
      </c>
      <c r="E62" s="207">
        <f>Volume!C62*100</f>
        <v>18</v>
      </c>
      <c r="F62" s="217">
        <f>'Open Int.'!D62*100</f>
        <v>12</v>
      </c>
      <c r="G62" s="208">
        <f>'Open Int.'!R62</f>
        <v>466.9436295</v>
      </c>
      <c r="H62" s="208">
        <f>'Open Int.'!Z62</f>
        <v>40.903224499999965</v>
      </c>
      <c r="I62" s="196">
        <f>'Open Int.'!O62</f>
        <v>0.995388546145697</v>
      </c>
      <c r="J62" s="221">
        <f>IF(Volume!D62=0,0,Volume!F62/Volume!D62)</f>
        <v>0.2824956672443674</v>
      </c>
      <c r="K62" s="225">
        <f>IF('Open Int.'!E62=0,0,'Open Int.'!H62/'Open Int.'!E62)</f>
        <v>0.15816326530612246</v>
      </c>
      <c r="L62" s="178"/>
    </row>
    <row r="63" spans="1:12" ht="15">
      <c r="A63" s="254" t="s">
        <v>165</v>
      </c>
      <c r="B63" s="211">
        <f>'Margin &amp; Volatility'!B63</f>
        <v>2950</v>
      </c>
      <c r="C63" s="417">
        <f>Volume!J63</f>
        <v>84.25</v>
      </c>
      <c r="D63" s="216">
        <f>Volume!M63</f>
        <v>-5.602240896358544</v>
      </c>
      <c r="E63" s="207">
        <f>Volume!C63*100</f>
        <v>42</v>
      </c>
      <c r="F63" s="217">
        <f>'Open Int.'!D63*100</f>
        <v>-3</v>
      </c>
      <c r="G63" s="208">
        <f>'Open Int.'!R63</f>
        <v>15.48388625</v>
      </c>
      <c r="H63" s="208">
        <f>'Open Int.'!Z63</f>
        <v>-1.445500000000001</v>
      </c>
      <c r="I63" s="196">
        <f>'Open Int.'!O63</f>
        <v>0.9983948635634029</v>
      </c>
      <c r="J63" s="221">
        <f>IF(Volume!D63=0,0,Volume!F63/Volume!D63)</f>
        <v>0</v>
      </c>
      <c r="K63" s="225">
        <f>IF('Open Int.'!E63=0,0,'Open Int.'!H63/'Open Int.'!E63)</f>
        <v>0</v>
      </c>
      <c r="L63" s="178"/>
    </row>
    <row r="64" spans="1:12" ht="15">
      <c r="A64" s="254" t="s">
        <v>106</v>
      </c>
      <c r="B64" s="211">
        <f>'Margin &amp; Volatility'!B64</f>
        <v>600</v>
      </c>
      <c r="C64" s="417">
        <f>Volume!J64</f>
        <v>454.5</v>
      </c>
      <c r="D64" s="216">
        <f>Volume!M64</f>
        <v>-3.308158706520585</v>
      </c>
      <c r="E64" s="207">
        <f>Volume!C64*100</f>
        <v>-55.00000000000001</v>
      </c>
      <c r="F64" s="217">
        <f>'Open Int.'!D64*100</f>
        <v>0</v>
      </c>
      <c r="G64" s="208">
        <f>'Open Int.'!R64</f>
        <v>30.73329</v>
      </c>
      <c r="H64" s="208">
        <f>'Open Int.'!Z64</f>
        <v>-0.9104759999999992</v>
      </c>
      <c r="I64" s="196">
        <f>'Open Int.'!O64</f>
        <v>0.9813664596273292</v>
      </c>
      <c r="J64" s="221">
        <f>IF(Volume!D64=0,0,Volume!F64/Volume!D64)</f>
        <v>0</v>
      </c>
      <c r="K64" s="225">
        <f>IF('Open Int.'!E64=0,0,'Open Int.'!H64/'Open Int.'!E64)</f>
        <v>0</v>
      </c>
      <c r="L64" s="178"/>
    </row>
    <row r="65" spans="1:12" ht="15">
      <c r="A65" s="254" t="s">
        <v>50</v>
      </c>
      <c r="B65" s="211">
        <f>'Margin &amp; Volatility'!B65</f>
        <v>2200</v>
      </c>
      <c r="C65" s="417">
        <f>Volume!J65</f>
        <v>238.95</v>
      </c>
      <c r="D65" s="216">
        <f>Volume!M65</f>
        <v>-2.009432027885998</v>
      </c>
      <c r="E65" s="207">
        <f>Volume!C65*100</f>
        <v>38</v>
      </c>
      <c r="F65" s="217">
        <f>'Open Int.'!D65*100</f>
        <v>-6</v>
      </c>
      <c r="G65" s="208">
        <f>'Open Int.'!R65</f>
        <v>338.702067</v>
      </c>
      <c r="H65" s="208">
        <f>'Open Int.'!Z65</f>
        <v>-25.990238999999974</v>
      </c>
      <c r="I65" s="196">
        <f>'Open Int.'!O65</f>
        <v>0.9981375135806302</v>
      </c>
      <c r="J65" s="221">
        <f>IF(Volume!D65=0,0,Volume!F65/Volume!D65)</f>
        <v>0.01098901098901099</v>
      </c>
      <c r="K65" s="225">
        <f>IF('Open Int.'!E65=0,0,'Open Int.'!H65/'Open Int.'!E65)</f>
        <v>0.06878306878306878</v>
      </c>
      <c r="L65" s="178"/>
    </row>
    <row r="66" spans="1:12" ht="15">
      <c r="A66" s="254" t="s">
        <v>6</v>
      </c>
      <c r="B66" s="211">
        <f>'Margin &amp; Volatility'!B66</f>
        <v>2250</v>
      </c>
      <c r="C66" s="417">
        <f>Volume!J66</f>
        <v>165.4</v>
      </c>
      <c r="D66" s="216">
        <f>Volume!M66</f>
        <v>-6.28895184135977</v>
      </c>
      <c r="E66" s="207">
        <f>Volume!C66*100</f>
        <v>46</v>
      </c>
      <c r="F66" s="217">
        <f>'Open Int.'!D66*100</f>
        <v>4</v>
      </c>
      <c r="G66" s="208">
        <f>'Open Int.'!R66</f>
        <v>251.685045</v>
      </c>
      <c r="H66" s="208">
        <f>'Open Int.'!Z66</f>
        <v>-1.998404999999991</v>
      </c>
      <c r="I66" s="196">
        <f>'Open Int.'!O66</f>
        <v>0.9766375868697323</v>
      </c>
      <c r="J66" s="221">
        <f>IF(Volume!D66=0,0,Volume!F66/Volume!D66)</f>
        <v>0.042071197411003236</v>
      </c>
      <c r="K66" s="225">
        <f>IF('Open Int.'!E66=0,0,'Open Int.'!H66/'Open Int.'!E66)</f>
        <v>0.09266943291839558</v>
      </c>
      <c r="L66" s="178"/>
    </row>
    <row r="67" spans="1:12" ht="15">
      <c r="A67" s="254" t="s">
        <v>200</v>
      </c>
      <c r="B67" s="211">
        <f>'Margin &amp; Volatility'!B67</f>
        <v>2000</v>
      </c>
      <c r="C67" s="417">
        <f>Volume!J67</f>
        <v>237.3</v>
      </c>
      <c r="D67" s="216">
        <f>Volume!M67</f>
        <v>-3.300733496332516</v>
      </c>
      <c r="E67" s="207">
        <f>Volume!C67*100</f>
        <v>66</v>
      </c>
      <c r="F67" s="217">
        <f>'Open Int.'!D67*100</f>
        <v>-10</v>
      </c>
      <c r="G67" s="208">
        <f>'Open Int.'!R67</f>
        <v>30.507288</v>
      </c>
      <c r="H67" s="208">
        <f>'Open Int.'!Z67</f>
        <v>-4.123560000000001</v>
      </c>
      <c r="I67" s="196">
        <f>'Open Int.'!O67</f>
        <v>0.9956440572495333</v>
      </c>
      <c r="J67" s="221">
        <f>IF(Volume!D67=0,0,Volume!F67/Volume!D67)</f>
        <v>0.08888888888888889</v>
      </c>
      <c r="K67" s="225">
        <f>IF('Open Int.'!E67=0,0,'Open Int.'!H67/'Open Int.'!E67)</f>
        <v>0.07317073170731707</v>
      </c>
      <c r="L67" s="178"/>
    </row>
    <row r="68" spans="1:12" ht="15">
      <c r="A68" s="254" t="s">
        <v>190</v>
      </c>
      <c r="B68" s="211">
        <f>'Margin &amp; Volatility'!B68</f>
        <v>600</v>
      </c>
      <c r="C68" s="417">
        <f>Volume!J68</f>
        <v>386.5</v>
      </c>
      <c r="D68" s="216">
        <f>Volume!M68</f>
        <v>0.5593859763236574</v>
      </c>
      <c r="E68" s="207">
        <f>Volume!C68*100</f>
        <v>114.99999999999999</v>
      </c>
      <c r="F68" s="217">
        <f>'Open Int.'!D68*100</f>
        <v>-6</v>
      </c>
      <c r="G68" s="208">
        <f>'Open Int.'!R68</f>
        <v>4.84671</v>
      </c>
      <c r="H68" s="208">
        <f>'Open Int.'!Z68</f>
        <v>-0.2958930000000004</v>
      </c>
      <c r="I68" s="196">
        <f>'Open Int.'!O68</f>
        <v>1</v>
      </c>
      <c r="J68" s="221">
        <f>IF(Volume!D68=0,0,Volume!F68/Volume!D68)</f>
        <v>0</v>
      </c>
      <c r="K68" s="225">
        <f>IF('Open Int.'!E68=0,0,'Open Int.'!H68/'Open Int.'!E68)</f>
        <v>0</v>
      </c>
      <c r="L68" s="178"/>
    </row>
    <row r="69" spans="1:12" ht="15">
      <c r="A69" s="254" t="s">
        <v>150</v>
      </c>
      <c r="B69" s="211">
        <f>'Margin &amp; Volatility'!B69</f>
        <v>200</v>
      </c>
      <c r="C69" s="417">
        <f>Volume!J69</f>
        <v>738.6</v>
      </c>
      <c r="D69" s="216">
        <f>Volume!M69</f>
        <v>-3.1534780043270114</v>
      </c>
      <c r="E69" s="207">
        <f>Volume!C69*100</f>
        <v>10</v>
      </c>
      <c r="F69" s="217">
        <f>'Open Int.'!D69*100</f>
        <v>-1</v>
      </c>
      <c r="G69" s="208">
        <f>'Open Int.'!R69</f>
        <v>60.772008</v>
      </c>
      <c r="H69" s="208">
        <f>'Open Int.'!Z69</f>
        <v>-2.3906649999999985</v>
      </c>
      <c r="I69" s="196">
        <f>'Open Int.'!O69</f>
        <v>1</v>
      </c>
      <c r="J69" s="221">
        <f>IF(Volume!D69=0,0,Volume!F69/Volume!D69)</f>
        <v>0</v>
      </c>
      <c r="K69" s="225">
        <f>IF('Open Int.'!E69=0,0,'Open Int.'!H69/'Open Int.'!E69)</f>
        <v>0</v>
      </c>
      <c r="L69" s="178"/>
    </row>
    <row r="70" spans="1:12" ht="15">
      <c r="A70" s="254" t="s">
        <v>166</v>
      </c>
      <c r="B70" s="211">
        <f>'Margin &amp; Volatility'!B70</f>
        <v>250</v>
      </c>
      <c r="C70" s="417">
        <f>Volume!J70</f>
        <v>1807.1</v>
      </c>
      <c r="D70" s="216">
        <f>Volume!M70</f>
        <v>1.2834883981616334</v>
      </c>
      <c r="E70" s="207">
        <f>Volume!C70*100</f>
        <v>-35</v>
      </c>
      <c r="F70" s="217">
        <f>'Open Int.'!D70*100</f>
        <v>-7.000000000000001</v>
      </c>
      <c r="G70" s="208">
        <f>'Open Int.'!R70</f>
        <v>52.04448</v>
      </c>
      <c r="H70" s="208">
        <f>'Open Int.'!Z70</f>
        <v>-3.1765100000000004</v>
      </c>
      <c r="I70" s="196">
        <f>'Open Int.'!O70</f>
        <v>0.9973958333333334</v>
      </c>
      <c r="J70" s="221">
        <f>IF(Volume!D70=0,0,Volume!F70/Volume!D70)</f>
        <v>0</v>
      </c>
      <c r="K70" s="225">
        <f>IF('Open Int.'!E70=0,0,'Open Int.'!H70/'Open Int.'!E70)</f>
        <v>0</v>
      </c>
      <c r="L70" s="178"/>
    </row>
    <row r="71" spans="1:12" ht="15">
      <c r="A71" s="254" t="s">
        <v>151</v>
      </c>
      <c r="B71" s="211">
        <f>'Margin &amp; Volatility'!B71</f>
        <v>6250</v>
      </c>
      <c r="C71" s="417">
        <f>Volume!J71</f>
        <v>28.8</v>
      </c>
      <c r="D71" s="216">
        <f>Volume!M71</f>
        <v>-3.8397328881469064</v>
      </c>
      <c r="E71" s="207">
        <f>Volume!C71*100</f>
        <v>156</v>
      </c>
      <c r="F71" s="217">
        <f>'Open Int.'!D71*100</f>
        <v>1</v>
      </c>
      <c r="G71" s="208">
        <f>'Open Int.'!R71</f>
        <v>64.17</v>
      </c>
      <c r="H71" s="208">
        <f>'Open Int.'!Z71</f>
        <v>-1.1022812500000043</v>
      </c>
      <c r="I71" s="196">
        <f>'Open Int.'!O71</f>
        <v>0.9969144460028051</v>
      </c>
      <c r="J71" s="221">
        <f>IF(Volume!D71=0,0,Volume!F71/Volume!D71)</f>
        <v>0.018867924528301886</v>
      </c>
      <c r="K71" s="225">
        <f>IF('Open Int.'!E71=0,0,'Open Int.'!H71/'Open Int.'!E71)</f>
        <v>0.03536977491961415</v>
      </c>
      <c r="L71" s="178"/>
    </row>
    <row r="72" spans="1:12" ht="15">
      <c r="A72" s="254" t="s">
        <v>191</v>
      </c>
      <c r="B72" s="211">
        <f>'Margin &amp; Volatility'!B72</f>
        <v>2000</v>
      </c>
      <c r="C72" s="417">
        <f>Volume!J72</f>
        <v>87.2</v>
      </c>
      <c r="D72" s="216">
        <f>Volume!M72</f>
        <v>-5.525460455037914</v>
      </c>
      <c r="E72" s="207">
        <f>Volume!C72*100</f>
        <v>-33</v>
      </c>
      <c r="F72" s="217">
        <f>'Open Int.'!D72*100</f>
        <v>0</v>
      </c>
      <c r="G72" s="208">
        <f>'Open Int.'!R72</f>
        <v>66.708</v>
      </c>
      <c r="H72" s="208">
        <f>'Open Int.'!Z72</f>
        <v>-3.9938000000000073</v>
      </c>
      <c r="I72" s="196">
        <f>'Open Int.'!O72</f>
        <v>0.9986928104575163</v>
      </c>
      <c r="J72" s="221">
        <f>IF(Volume!D72=0,0,Volume!F72/Volume!D72)</f>
        <v>0</v>
      </c>
      <c r="K72" s="225">
        <f>IF('Open Int.'!E72=0,0,'Open Int.'!H72/'Open Int.'!E72)</f>
        <v>0.07692307692307693</v>
      </c>
      <c r="L72" s="178"/>
    </row>
    <row r="73" spans="1:12" ht="15">
      <c r="A73" s="254" t="s">
        <v>201</v>
      </c>
      <c r="B73" s="211">
        <f>'Margin &amp; Volatility'!B73</f>
        <v>2500</v>
      </c>
      <c r="C73" s="417">
        <f>Volume!J73</f>
        <v>98.55</v>
      </c>
      <c r="D73" s="216">
        <f>Volume!M73</f>
        <v>-3.287536800785092</v>
      </c>
      <c r="E73" s="207">
        <f>Volume!C73*100</f>
        <v>-39</v>
      </c>
      <c r="F73" s="217">
        <f>'Open Int.'!D73*100</f>
        <v>-2</v>
      </c>
      <c r="G73" s="208">
        <f>'Open Int.'!R73</f>
        <v>37.1779875</v>
      </c>
      <c r="H73" s="208">
        <f>'Open Int.'!Z73</f>
        <v>-1.569487500000001</v>
      </c>
      <c r="I73" s="196">
        <f>'Open Int.'!O73</f>
        <v>0.979456593770709</v>
      </c>
      <c r="J73" s="221">
        <f>IF(Volume!D73=0,0,Volume!F73/Volume!D73)</f>
        <v>0</v>
      </c>
      <c r="K73" s="225">
        <f>IF('Open Int.'!E73=0,0,'Open Int.'!H73/'Open Int.'!E73)</f>
        <v>0.02666666666666667</v>
      </c>
      <c r="L73" s="178"/>
    </row>
    <row r="74" spans="1:12" ht="15">
      <c r="A74" s="254" t="s">
        <v>167</v>
      </c>
      <c r="B74" s="211">
        <f>'Margin &amp; Volatility'!B74</f>
        <v>850</v>
      </c>
      <c r="C74" s="417">
        <f>Volume!J74</f>
        <v>179.45</v>
      </c>
      <c r="D74" s="216">
        <f>Volume!M74</f>
        <v>-3.7543577366586223</v>
      </c>
      <c r="E74" s="207">
        <f>Volume!C74*100</f>
        <v>0</v>
      </c>
      <c r="F74" s="217">
        <f>'Open Int.'!D74*100</f>
        <v>-1</v>
      </c>
      <c r="G74" s="208">
        <f>'Open Int.'!R74</f>
        <v>33.252085</v>
      </c>
      <c r="H74" s="208">
        <f>'Open Int.'!Z74</f>
        <v>-1.487279000000001</v>
      </c>
      <c r="I74" s="196">
        <f>'Open Int.'!O74</f>
        <v>0.9944954128440368</v>
      </c>
      <c r="J74" s="221">
        <f>IF(Volume!D74=0,0,Volume!F74/Volume!D74)</f>
        <v>0</v>
      </c>
      <c r="K74" s="225">
        <f>IF('Open Int.'!E74=0,0,'Open Int.'!H74/'Open Int.'!E74)</f>
        <v>0</v>
      </c>
      <c r="L74" s="178"/>
    </row>
    <row r="75" spans="1:12" ht="15">
      <c r="A75" s="254" t="s">
        <v>7</v>
      </c>
      <c r="B75" s="211">
        <f>'Margin &amp; Volatility'!B75</f>
        <v>1250</v>
      </c>
      <c r="C75" s="417">
        <f>Volume!J75</f>
        <v>610.9</v>
      </c>
      <c r="D75" s="216">
        <f>Volume!M75</f>
        <v>-0.10628730275529022</v>
      </c>
      <c r="E75" s="207">
        <f>Volume!C75*100</f>
        <v>-46</v>
      </c>
      <c r="F75" s="217">
        <f>'Open Int.'!D75*100</f>
        <v>-8</v>
      </c>
      <c r="G75" s="208">
        <f>'Open Int.'!R75</f>
        <v>79.569725</v>
      </c>
      <c r="H75" s="208">
        <f>'Open Int.'!Z75</f>
        <v>-5.970831249999989</v>
      </c>
      <c r="I75" s="196">
        <f>'Open Int.'!O75</f>
        <v>0.982725527831094</v>
      </c>
      <c r="J75" s="221">
        <f>IF(Volume!D75=0,0,Volume!F75/Volume!D75)</f>
        <v>0</v>
      </c>
      <c r="K75" s="225">
        <f>IF('Open Int.'!E75=0,0,'Open Int.'!H75/'Open Int.'!E75)</f>
        <v>0</v>
      </c>
      <c r="L75" s="178"/>
    </row>
    <row r="76" spans="1:12" ht="15">
      <c r="A76" s="254" t="s">
        <v>192</v>
      </c>
      <c r="B76" s="211">
        <f>'Margin &amp; Volatility'!B76</f>
        <v>1200</v>
      </c>
      <c r="C76" s="417">
        <f>Volume!J76</f>
        <v>301.05</v>
      </c>
      <c r="D76" s="216">
        <f>Volume!M76</f>
        <v>-5.965953459315935</v>
      </c>
      <c r="E76" s="207">
        <f>Volume!C76*100</f>
        <v>166</v>
      </c>
      <c r="F76" s="217">
        <f>'Open Int.'!D76*100</f>
        <v>-4</v>
      </c>
      <c r="G76" s="208">
        <f>'Open Int.'!R76</f>
        <v>64.30428</v>
      </c>
      <c r="H76" s="208">
        <f>'Open Int.'!Z76</f>
        <v>-7.268453999999991</v>
      </c>
      <c r="I76" s="196">
        <f>'Open Int.'!O76</f>
        <v>0.996629213483146</v>
      </c>
      <c r="J76" s="221">
        <f>IF(Volume!D76=0,0,Volume!F76/Volume!D76)</f>
        <v>0</v>
      </c>
      <c r="K76" s="225">
        <f>IF('Open Int.'!E76=0,0,'Open Int.'!H76/'Open Int.'!E76)</f>
        <v>0</v>
      </c>
      <c r="L76" s="178"/>
    </row>
    <row r="77" spans="1:12" ht="15">
      <c r="A77" s="254" t="s">
        <v>249</v>
      </c>
      <c r="B77" s="211">
        <f>'Margin &amp; Volatility'!B77</f>
        <v>800</v>
      </c>
      <c r="C77" s="417">
        <f>Volume!J77</f>
        <v>735</v>
      </c>
      <c r="D77" s="216">
        <f>Volume!M77</f>
        <v>-4.4026793262665045</v>
      </c>
      <c r="E77" s="207">
        <f>Volume!C77*100</f>
        <v>19</v>
      </c>
      <c r="F77" s="217">
        <f>'Open Int.'!D77*100</f>
        <v>6</v>
      </c>
      <c r="G77" s="208">
        <f>'Open Int.'!R77</f>
        <v>106.3692</v>
      </c>
      <c r="H77" s="208">
        <f>'Open Int.'!Z77</f>
        <v>1.1905200000000065</v>
      </c>
      <c r="I77" s="196">
        <f>'Open Int.'!O77</f>
        <v>0.9983416252072969</v>
      </c>
      <c r="J77" s="221">
        <f>IF(Volume!D77=0,0,Volume!F77/Volume!D77)</f>
        <v>0</v>
      </c>
      <c r="K77" s="225">
        <f>IF('Open Int.'!E77=0,0,'Open Int.'!H77/'Open Int.'!E77)</f>
        <v>0.06666666666666667</v>
      </c>
      <c r="L77" s="178"/>
    </row>
    <row r="78" spans="1:12" ht="15">
      <c r="A78" s="254" t="s">
        <v>230</v>
      </c>
      <c r="B78" s="211">
        <f>'Margin &amp; Volatility'!B78</f>
        <v>1250</v>
      </c>
      <c r="C78" s="417">
        <f>Volume!J78</f>
        <v>241.9</v>
      </c>
      <c r="D78" s="216">
        <f>Volume!M78</f>
        <v>-4.084060269627273</v>
      </c>
      <c r="E78" s="207">
        <f>Volume!C78*100</f>
        <v>54</v>
      </c>
      <c r="F78" s="217">
        <f>'Open Int.'!D78*100</f>
        <v>-1</v>
      </c>
      <c r="G78" s="208">
        <f>'Open Int.'!R78</f>
        <v>154.0903</v>
      </c>
      <c r="H78" s="208">
        <f>'Open Int.'!Z78</f>
        <v>-8.200399999999973</v>
      </c>
      <c r="I78" s="196">
        <f>'Open Int.'!O78</f>
        <v>1</v>
      </c>
      <c r="J78" s="221">
        <f>IF(Volume!D78=0,0,Volume!F78/Volume!D78)</f>
        <v>0.5</v>
      </c>
      <c r="K78" s="225">
        <f>IF('Open Int.'!E78=0,0,'Open Int.'!H78/'Open Int.'!E78)</f>
        <v>0.09523809523809523</v>
      </c>
      <c r="L78" s="178"/>
    </row>
    <row r="79" spans="1:12" ht="15">
      <c r="A79" s="254" t="s">
        <v>193</v>
      </c>
      <c r="B79" s="211">
        <f>'Margin &amp; Volatility'!B79</f>
        <v>1600</v>
      </c>
      <c r="C79" s="417">
        <f>Volume!J79</f>
        <v>191</v>
      </c>
      <c r="D79" s="216">
        <f>Volume!M79</f>
        <v>-0.7534424525850811</v>
      </c>
      <c r="E79" s="207">
        <f>Volume!C79*100</f>
        <v>-4</v>
      </c>
      <c r="F79" s="217">
        <f>'Open Int.'!D79*100</f>
        <v>0</v>
      </c>
      <c r="G79" s="208">
        <f>'Open Int.'!R79</f>
        <v>48.22368</v>
      </c>
      <c r="H79" s="208">
        <f>'Open Int.'!Z79</f>
        <v>-0.15055199999999758</v>
      </c>
      <c r="I79" s="196">
        <f>'Open Int.'!O79</f>
        <v>1</v>
      </c>
      <c r="J79" s="221">
        <f>IF(Volume!D79=0,0,Volume!F79/Volume!D79)</f>
        <v>0</v>
      </c>
      <c r="K79" s="225">
        <f>IF('Open Int.'!E79=0,0,'Open Int.'!H79/'Open Int.'!E79)</f>
        <v>0</v>
      </c>
      <c r="L79" s="178"/>
    </row>
    <row r="80" spans="1:12" ht="15">
      <c r="A80" s="254" t="s">
        <v>168</v>
      </c>
      <c r="B80" s="211">
        <f>'Margin &amp; Volatility'!B80</f>
        <v>4450</v>
      </c>
      <c r="C80" s="417">
        <f>Volume!J80</f>
        <v>42.75</v>
      </c>
      <c r="D80" s="216">
        <f>Volume!M80</f>
        <v>-4.788418708240531</v>
      </c>
      <c r="E80" s="207">
        <f>Volume!C80*100</f>
        <v>35</v>
      </c>
      <c r="F80" s="217">
        <f>'Open Int.'!D80*100</f>
        <v>-5</v>
      </c>
      <c r="G80" s="208">
        <f>'Open Int.'!R80</f>
        <v>33.405705</v>
      </c>
      <c r="H80" s="208">
        <f>'Open Int.'!Z80</f>
        <v>-3.1785905000000056</v>
      </c>
      <c r="I80" s="196">
        <f>'Open Int.'!O80</f>
        <v>0.9960136674259681</v>
      </c>
      <c r="J80" s="221">
        <f>IF(Volume!D80=0,0,Volume!F80/Volume!D80)</f>
        <v>0.07692307692307693</v>
      </c>
      <c r="K80" s="225">
        <f>IF('Open Int.'!E80=0,0,'Open Int.'!H80/'Open Int.'!E80)</f>
        <v>0.031578947368421054</v>
      </c>
      <c r="L80" s="178"/>
    </row>
    <row r="81" spans="1:12" ht="15">
      <c r="A81" s="254" t="s">
        <v>8</v>
      </c>
      <c r="B81" s="211">
        <f>'Margin &amp; Volatility'!B81</f>
        <v>1600</v>
      </c>
      <c r="C81" s="417">
        <f>Volume!J81</f>
        <v>157.5</v>
      </c>
      <c r="D81" s="216">
        <f>Volume!M81</f>
        <v>-6.082289803220029</v>
      </c>
      <c r="E81" s="207">
        <f>Volume!C81*100</f>
        <v>98</v>
      </c>
      <c r="F81" s="217">
        <f>'Open Int.'!D81*100</f>
        <v>-5</v>
      </c>
      <c r="G81" s="208">
        <f>'Open Int.'!R81</f>
        <v>368.424</v>
      </c>
      <c r="H81" s="208">
        <f>'Open Int.'!Z81</f>
        <v>-40.52251199999995</v>
      </c>
      <c r="I81" s="196">
        <f>'Open Int.'!O81</f>
        <v>0.9983584131326949</v>
      </c>
      <c r="J81" s="221">
        <f>IF(Volume!D81=0,0,Volume!F81/Volume!D81)</f>
        <v>0.08349146110056926</v>
      </c>
      <c r="K81" s="225">
        <f>IF('Open Int.'!E81=0,0,'Open Int.'!H81/'Open Int.'!E81)</f>
        <v>0.0665083135391924</v>
      </c>
      <c r="L81" s="178"/>
    </row>
    <row r="82" spans="1:12" ht="15">
      <c r="A82" s="254" t="s">
        <v>202</v>
      </c>
      <c r="B82" s="211">
        <f>'Margin &amp; Volatility'!B82</f>
        <v>14000</v>
      </c>
      <c r="C82" s="417">
        <f>Volume!J82</f>
        <v>14.2</v>
      </c>
      <c r="D82" s="216">
        <f>Volume!M82</f>
        <v>-4.377104377104379</v>
      </c>
      <c r="E82" s="207">
        <f>Volume!C82*100</f>
        <v>110.00000000000001</v>
      </c>
      <c r="F82" s="217">
        <f>'Open Int.'!D82*100</f>
        <v>-3</v>
      </c>
      <c r="G82" s="208">
        <f>'Open Int.'!R82</f>
        <v>39.6606</v>
      </c>
      <c r="H82" s="208">
        <f>'Open Int.'!Z82</f>
        <v>-2.314409999999995</v>
      </c>
      <c r="I82" s="196">
        <f>'Open Int.'!O82</f>
        <v>0.9984962406015038</v>
      </c>
      <c r="J82" s="221">
        <f>IF(Volume!D82=0,0,Volume!F82/Volume!D82)</f>
        <v>0.16326530612244897</v>
      </c>
      <c r="K82" s="225">
        <f>IF('Open Int.'!E82=0,0,'Open Int.'!H82/'Open Int.'!E82)</f>
        <v>0.07216494845360824</v>
      </c>
      <c r="L82" s="178"/>
    </row>
    <row r="83" spans="1:12" ht="15">
      <c r="A83" s="254" t="s">
        <v>225</v>
      </c>
      <c r="B83" s="211">
        <f>'Margin &amp; Volatility'!B83</f>
        <v>1150</v>
      </c>
      <c r="C83" s="417">
        <f>Volume!J83</f>
        <v>222.7</v>
      </c>
      <c r="D83" s="216">
        <f>Volume!M83</f>
        <v>-6.761565836298936</v>
      </c>
      <c r="E83" s="207">
        <f>Volume!C83*100</f>
        <v>141</v>
      </c>
      <c r="F83" s="217">
        <f>'Open Int.'!D83*100</f>
        <v>13</v>
      </c>
      <c r="G83" s="208">
        <f>'Open Int.'!R83</f>
        <v>84.0280505</v>
      </c>
      <c r="H83" s="208">
        <f>'Open Int.'!Z83</f>
        <v>4.4539787500000045</v>
      </c>
      <c r="I83" s="196">
        <f>'Open Int.'!O83</f>
        <v>0.9942090825967693</v>
      </c>
      <c r="J83" s="221">
        <f>IF(Volume!D83=0,0,Volume!F83/Volume!D83)</f>
        <v>0</v>
      </c>
      <c r="K83" s="225">
        <f>IF('Open Int.'!E83=0,0,'Open Int.'!H83/'Open Int.'!E83)</f>
        <v>0</v>
      </c>
      <c r="L83" s="178"/>
    </row>
    <row r="84" spans="1:12" ht="15">
      <c r="A84" s="254" t="s">
        <v>194</v>
      </c>
      <c r="B84" s="211">
        <f>'Margin &amp; Volatility'!B84</f>
        <v>1100</v>
      </c>
      <c r="C84" s="417">
        <f>Volume!J84</f>
        <v>203.15</v>
      </c>
      <c r="D84" s="216">
        <f>Volume!M84</f>
        <v>-6.425610317825882</v>
      </c>
      <c r="E84" s="207">
        <f>Volume!C84*100</f>
        <v>77</v>
      </c>
      <c r="F84" s="217">
        <f>'Open Int.'!D84*100</f>
        <v>-2</v>
      </c>
      <c r="G84" s="208">
        <f>'Open Int.'!R84</f>
        <v>37.0281505</v>
      </c>
      <c r="H84" s="208">
        <f>'Open Int.'!Z84</f>
        <v>-3.2590964999999983</v>
      </c>
      <c r="I84" s="196">
        <f>'Open Int.'!O84</f>
        <v>0.9975859987929994</v>
      </c>
      <c r="J84" s="221">
        <f>IF(Volume!D84=0,0,Volume!F84/Volume!D84)</f>
        <v>0</v>
      </c>
      <c r="K84" s="225">
        <f>IF('Open Int.'!E84=0,0,'Open Int.'!H84/'Open Int.'!E84)</f>
        <v>0</v>
      </c>
      <c r="L84" s="178"/>
    </row>
    <row r="85" spans="1:12" ht="15">
      <c r="A85" s="254" t="s">
        <v>169</v>
      </c>
      <c r="B85" s="211">
        <f>'Margin &amp; Volatility'!B85</f>
        <v>2950</v>
      </c>
      <c r="C85" s="417">
        <f>Volume!J85</f>
        <v>75.55</v>
      </c>
      <c r="D85" s="216">
        <f>Volume!M85</f>
        <v>-3.696622052262595</v>
      </c>
      <c r="E85" s="207">
        <f>Volume!C85*100</f>
        <v>-8</v>
      </c>
      <c r="F85" s="217">
        <f>'Open Int.'!D85*100</f>
        <v>0</v>
      </c>
      <c r="G85" s="208">
        <f>'Open Int.'!R85</f>
        <v>22.554697</v>
      </c>
      <c r="H85" s="208">
        <f>'Open Int.'!Z85</f>
        <v>-0.65748125</v>
      </c>
      <c r="I85" s="196">
        <f>'Open Int.'!O85</f>
        <v>0.9970355731225297</v>
      </c>
      <c r="J85" s="221">
        <f>IF(Volume!D85=0,0,Volume!F85/Volume!D85)</f>
        <v>0</v>
      </c>
      <c r="K85" s="225">
        <f>IF('Open Int.'!E85=0,0,'Open Int.'!H85/'Open Int.'!E85)</f>
        <v>0</v>
      </c>
      <c r="L85" s="178"/>
    </row>
    <row r="86" spans="1:12" ht="15">
      <c r="A86" s="254" t="s">
        <v>170</v>
      </c>
      <c r="B86" s="211">
        <f>'Margin &amp; Volatility'!B86</f>
        <v>1045</v>
      </c>
      <c r="C86" s="417">
        <f>Volume!J86</f>
        <v>191.5</v>
      </c>
      <c r="D86" s="216">
        <f>Volume!M86</f>
        <v>-3.647798742138365</v>
      </c>
      <c r="E86" s="207">
        <f>Volume!C86*100</f>
        <v>185</v>
      </c>
      <c r="F86" s="217">
        <f>'Open Int.'!D86*100</f>
        <v>-7.000000000000001</v>
      </c>
      <c r="G86" s="208">
        <f>'Open Int.'!R86</f>
        <v>20.411985</v>
      </c>
      <c r="H86" s="208">
        <f>'Open Int.'!Z86</f>
        <v>-2.288941874999999</v>
      </c>
      <c r="I86" s="196">
        <f>'Open Int.'!O86</f>
        <v>0.9980392156862745</v>
      </c>
      <c r="J86" s="221">
        <f>IF(Volume!D86=0,0,Volume!F86/Volume!D86)</f>
        <v>0</v>
      </c>
      <c r="K86" s="225">
        <f>IF('Open Int.'!E86=0,0,'Open Int.'!H86/'Open Int.'!E86)</f>
        <v>0</v>
      </c>
      <c r="L86" s="178"/>
    </row>
    <row r="87" spans="1:12" ht="15">
      <c r="A87" s="254" t="s">
        <v>140</v>
      </c>
      <c r="B87" s="211">
        <f>'Margin &amp; Volatility'!B87</f>
        <v>3250</v>
      </c>
      <c r="C87" s="417">
        <f>Volume!J87</f>
        <v>112.4</v>
      </c>
      <c r="D87" s="216">
        <f>Volume!M87</f>
        <v>-2.090592334494766</v>
      </c>
      <c r="E87" s="207">
        <f>Volume!C87*100</f>
        <v>77</v>
      </c>
      <c r="F87" s="217">
        <f>'Open Int.'!D87*100</f>
        <v>-9</v>
      </c>
      <c r="G87" s="208">
        <f>'Open Int.'!R87</f>
        <v>158.21143</v>
      </c>
      <c r="H87" s="208">
        <f>'Open Int.'!Z87</f>
        <v>-14.571179999999998</v>
      </c>
      <c r="I87" s="196">
        <f>'Open Int.'!O87</f>
        <v>0.9916878319094897</v>
      </c>
      <c r="J87" s="221">
        <f>IF(Volume!D87=0,0,Volume!F87/Volume!D87)</f>
        <v>0.0718562874251497</v>
      </c>
      <c r="K87" s="225">
        <f>IF('Open Int.'!E87=0,0,'Open Int.'!H87/'Open Int.'!E87)</f>
        <v>0.05518394648829431</v>
      </c>
      <c r="L87" s="178"/>
    </row>
    <row r="88" spans="1:12" ht="15">
      <c r="A88" s="254" t="s">
        <v>52</v>
      </c>
      <c r="B88" s="211">
        <f>'Margin &amp; Volatility'!B88</f>
        <v>300</v>
      </c>
      <c r="C88" s="417">
        <f>Volume!J88</f>
        <v>1116.25</v>
      </c>
      <c r="D88" s="216">
        <f>Volume!M88</f>
        <v>-5.334351015562064</v>
      </c>
      <c r="E88" s="207">
        <f>Volume!C88*100</f>
        <v>64</v>
      </c>
      <c r="F88" s="217">
        <f>'Open Int.'!D88*100</f>
        <v>6</v>
      </c>
      <c r="G88" s="208">
        <f>'Open Int.'!R88</f>
        <v>414.642225</v>
      </c>
      <c r="H88" s="208">
        <f>'Open Int.'!Z88</f>
        <v>3.307538999999963</v>
      </c>
      <c r="I88" s="196">
        <f>'Open Int.'!O88</f>
        <v>0.9970117913099661</v>
      </c>
      <c r="J88" s="221">
        <f>IF(Volume!D88=0,0,Volume!F88/Volume!D88)</f>
        <v>0</v>
      </c>
      <c r="K88" s="225">
        <f>IF('Open Int.'!E88=0,0,'Open Int.'!H88/'Open Int.'!E88)</f>
        <v>0.0024630541871921183</v>
      </c>
      <c r="L88" s="178"/>
    </row>
    <row r="89" spans="1:12" ht="15">
      <c r="A89" s="254" t="s">
        <v>195</v>
      </c>
      <c r="B89" s="211">
        <f>'Margin &amp; Volatility'!B89</f>
        <v>1050</v>
      </c>
      <c r="C89" s="417">
        <f>Volume!J89</f>
        <v>224.95</v>
      </c>
      <c r="D89" s="216">
        <f>Volume!M89</f>
        <v>-3.0596854126265987</v>
      </c>
      <c r="E89" s="207">
        <f>Volume!C89*100</f>
        <v>71</v>
      </c>
      <c r="F89" s="217">
        <f>'Open Int.'!D89*100</f>
        <v>-7.000000000000001</v>
      </c>
      <c r="G89" s="208">
        <f>'Open Int.'!R89</f>
        <v>71.7568005</v>
      </c>
      <c r="H89" s="208">
        <f>'Open Int.'!Z89</f>
        <v>-7.795740750000007</v>
      </c>
      <c r="I89" s="196">
        <f>'Open Int.'!O89</f>
        <v>0.9960500329163924</v>
      </c>
      <c r="J89" s="221">
        <f>IF(Volume!D89=0,0,Volume!F89/Volume!D89)</f>
        <v>0</v>
      </c>
      <c r="K89" s="225">
        <f>IF('Open Int.'!E89=0,0,'Open Int.'!H89/'Open Int.'!E89)</f>
        <v>0.041666666666666664</v>
      </c>
      <c r="L89" s="178"/>
    </row>
    <row r="90" spans="1:12" ht="15">
      <c r="A90" s="254" t="s">
        <v>96</v>
      </c>
      <c r="B90" s="211">
        <f>'Margin &amp; Volatility'!B90</f>
        <v>600</v>
      </c>
      <c r="C90" s="417">
        <f>Volume!J90</f>
        <v>202.45</v>
      </c>
      <c r="D90" s="216">
        <f>Volume!M90</f>
        <v>-3.7098692033293754</v>
      </c>
      <c r="E90" s="207">
        <f>Volume!C90*100</f>
        <v>28.999999999999996</v>
      </c>
      <c r="F90" s="217">
        <f>'Open Int.'!D90*100</f>
        <v>-4</v>
      </c>
      <c r="G90" s="208">
        <f>'Open Int.'!R90</f>
        <v>73.477203</v>
      </c>
      <c r="H90" s="208">
        <f>'Open Int.'!Z90</f>
        <v>-5.517927</v>
      </c>
      <c r="I90" s="196">
        <f>'Open Int.'!O90</f>
        <v>0.9986774673499752</v>
      </c>
      <c r="J90" s="221">
        <f>IF(Volume!D90=0,0,Volume!F90/Volume!D90)</f>
        <v>0</v>
      </c>
      <c r="K90" s="225">
        <f>IF('Open Int.'!E90=0,0,'Open Int.'!H90/'Open Int.'!E90)</f>
        <v>0</v>
      </c>
      <c r="L90" s="178"/>
    </row>
    <row r="91" spans="1:12" ht="15">
      <c r="A91" s="254" t="s">
        <v>250</v>
      </c>
      <c r="B91" s="211">
        <f>'Margin &amp; Volatility'!B91</f>
        <v>650</v>
      </c>
      <c r="C91" s="417">
        <f>Volume!J91</f>
        <v>370.15</v>
      </c>
      <c r="D91" s="216">
        <f>Volume!M91</f>
        <v>0.2030319436924743</v>
      </c>
      <c r="E91" s="207">
        <f>Volume!C91*100</f>
        <v>88</v>
      </c>
      <c r="F91" s="217">
        <f>'Open Int.'!D91*100</f>
        <v>-12</v>
      </c>
      <c r="G91" s="208">
        <f>'Open Int.'!R91</f>
        <v>16.649347</v>
      </c>
      <c r="H91" s="208">
        <f>'Open Int.'!Z91</f>
        <v>-2.223299000000001</v>
      </c>
      <c r="I91" s="196">
        <f>'Open Int.'!O91</f>
        <v>1</v>
      </c>
      <c r="J91" s="221">
        <f>IF(Volume!D91=0,0,Volume!F91/Volume!D91)</f>
        <v>0</v>
      </c>
      <c r="K91" s="225">
        <f>IF('Open Int.'!E91=0,0,'Open Int.'!H91/'Open Int.'!E91)</f>
        <v>0</v>
      </c>
      <c r="L91" s="178"/>
    </row>
    <row r="92" spans="1:12" ht="15">
      <c r="A92" s="254" t="s">
        <v>97</v>
      </c>
      <c r="B92" s="211">
        <f>'Margin &amp; Volatility'!B92</f>
        <v>600</v>
      </c>
      <c r="C92" s="417">
        <f>Volume!J92</f>
        <v>404.95</v>
      </c>
      <c r="D92" s="216">
        <f>Volume!M92</f>
        <v>-2.386404724599261</v>
      </c>
      <c r="E92" s="207">
        <f>Volume!C92*100</f>
        <v>44</v>
      </c>
      <c r="F92" s="217">
        <f>'Open Int.'!D92*100</f>
        <v>0</v>
      </c>
      <c r="G92" s="208">
        <f>'Open Int.'!R92</f>
        <v>116.674194</v>
      </c>
      <c r="H92" s="208">
        <f>'Open Int.'!Z92</f>
        <v>-3.275535000000005</v>
      </c>
      <c r="I92" s="196">
        <f>'Open Int.'!O92</f>
        <v>0.6911703456892961</v>
      </c>
      <c r="J92" s="221">
        <f>IF(Volume!D92=0,0,Volume!F92/Volume!D92)</f>
        <v>0</v>
      </c>
      <c r="K92" s="225">
        <f>IF('Open Int.'!E92=0,0,'Open Int.'!H92/'Open Int.'!E92)</f>
        <v>0.05555555555555555</v>
      </c>
      <c r="L92" s="178"/>
    </row>
    <row r="93" spans="1:12" ht="15">
      <c r="A93" s="254" t="s">
        <v>251</v>
      </c>
      <c r="B93" s="211">
        <f>'Margin &amp; Volatility'!B93</f>
        <v>2800</v>
      </c>
      <c r="C93" s="417">
        <f>Volume!J93</f>
        <v>86.35</v>
      </c>
      <c r="D93" s="216">
        <f>Volume!M93</f>
        <v>-3.6809815950920375</v>
      </c>
      <c r="E93" s="207">
        <f>Volume!C93*100</f>
        <v>-18</v>
      </c>
      <c r="F93" s="217">
        <f>'Open Int.'!D93*100</f>
        <v>0</v>
      </c>
      <c r="G93" s="208">
        <f>'Open Int.'!R93</f>
        <v>60.56589</v>
      </c>
      <c r="H93" s="208">
        <f>'Open Int.'!Z93</f>
        <v>-2.4652320000000003</v>
      </c>
      <c r="I93" s="196">
        <f>'Open Int.'!O93</f>
        <v>0.9952095808383233</v>
      </c>
      <c r="J93" s="221">
        <f>IF(Volume!D93=0,0,Volume!F93/Volume!D93)</f>
        <v>0.14285714285714285</v>
      </c>
      <c r="K93" s="225">
        <f>IF('Open Int.'!E93=0,0,'Open Int.'!H93/'Open Int.'!E93)</f>
        <v>0.13793103448275862</v>
      </c>
      <c r="L93" s="178"/>
    </row>
    <row r="94" spans="1:12" ht="15">
      <c r="A94" s="254" t="s">
        <v>252</v>
      </c>
      <c r="B94" s="211">
        <f>'Margin &amp; Volatility'!B94</f>
        <v>300</v>
      </c>
      <c r="C94" s="417">
        <f>Volume!J94</f>
        <v>884.45</v>
      </c>
      <c r="D94" s="216">
        <f>Volume!M94</f>
        <v>-5.208724076951922</v>
      </c>
      <c r="E94" s="207">
        <f>Volume!C94*100</f>
        <v>56.99999999999999</v>
      </c>
      <c r="F94" s="217">
        <f>'Open Int.'!D94*100</f>
        <v>-3</v>
      </c>
      <c r="G94" s="208">
        <f>'Open Int.'!R94</f>
        <v>74.346867</v>
      </c>
      <c r="H94" s="208">
        <f>'Open Int.'!Z94</f>
        <v>-6.4366019999999935</v>
      </c>
      <c r="I94" s="196">
        <f>'Open Int.'!O94</f>
        <v>0.9989293361884368</v>
      </c>
      <c r="J94" s="221">
        <f>IF(Volume!D94=0,0,Volume!F94/Volume!D94)</f>
        <v>0</v>
      </c>
      <c r="K94" s="225">
        <f>IF('Open Int.'!E94=0,0,'Open Int.'!H94/'Open Int.'!E94)</f>
        <v>0</v>
      </c>
      <c r="L94" s="178"/>
    </row>
    <row r="95" spans="1:12" ht="15">
      <c r="A95" s="254" t="s">
        <v>253</v>
      </c>
      <c r="B95" s="211">
        <f>'Margin &amp; Volatility'!B95</f>
        <v>400</v>
      </c>
      <c r="C95" s="417">
        <f>Volume!J95</f>
        <v>411.3</v>
      </c>
      <c r="D95" s="216">
        <f>Volume!M95</f>
        <v>-1.9430206222434088</v>
      </c>
      <c r="E95" s="207">
        <f>Volume!C95*100</f>
        <v>15</v>
      </c>
      <c r="F95" s="217">
        <f>'Open Int.'!D95*100</f>
        <v>-5</v>
      </c>
      <c r="G95" s="208">
        <f>'Open Int.'!R95</f>
        <v>126.02232</v>
      </c>
      <c r="H95" s="208">
        <f>'Open Int.'!Z95</f>
        <v>-8.218458000000012</v>
      </c>
      <c r="I95" s="196">
        <f>'Open Int.'!O95</f>
        <v>0.9959530026109661</v>
      </c>
      <c r="J95" s="221">
        <f>IF(Volume!D95=0,0,Volume!F95/Volume!D95)</f>
        <v>0.10144927536231885</v>
      </c>
      <c r="K95" s="225">
        <f>IF('Open Int.'!E95=0,0,'Open Int.'!H95/'Open Int.'!E95)</f>
        <v>0.05555555555555555</v>
      </c>
      <c r="L95" s="178"/>
    </row>
    <row r="96" spans="1:12" ht="15">
      <c r="A96" s="254" t="s">
        <v>115</v>
      </c>
      <c r="B96" s="211">
        <f>'Margin &amp; Volatility'!B96</f>
        <v>550</v>
      </c>
      <c r="C96" s="417">
        <f>Volume!J96</f>
        <v>492.55</v>
      </c>
      <c r="D96" s="216">
        <f>Volume!M96</f>
        <v>-4.66466660214845</v>
      </c>
      <c r="E96" s="207">
        <f>Volume!C96*100</f>
        <v>76</v>
      </c>
      <c r="F96" s="217">
        <f>'Open Int.'!D96*100</f>
        <v>0</v>
      </c>
      <c r="G96" s="208">
        <f>'Open Int.'!R96</f>
        <v>307.203435</v>
      </c>
      <c r="H96" s="208">
        <f>'Open Int.'!Z96</f>
        <v>-15.769979499999977</v>
      </c>
      <c r="I96" s="196">
        <f>'Open Int.'!O96</f>
        <v>0.9783068783068783</v>
      </c>
      <c r="J96" s="221">
        <f>IF(Volume!D96=0,0,Volume!F96/Volume!D96)</f>
        <v>0</v>
      </c>
      <c r="K96" s="225">
        <f>IF('Open Int.'!E96=0,0,'Open Int.'!H96/'Open Int.'!E96)</f>
        <v>0.02</v>
      </c>
      <c r="L96" s="178"/>
    </row>
    <row r="97" spans="1:12" ht="15">
      <c r="A97" s="254" t="s">
        <v>171</v>
      </c>
      <c r="B97" s="211">
        <f>'Margin &amp; Volatility'!B97</f>
        <v>1100</v>
      </c>
      <c r="C97" s="417">
        <f>Volume!J97</f>
        <v>513.55</v>
      </c>
      <c r="D97" s="216">
        <f>Volume!M97</f>
        <v>3.6114193483304704</v>
      </c>
      <c r="E97" s="207">
        <f>Volume!C97*100</f>
        <v>46</v>
      </c>
      <c r="F97" s="217">
        <f>'Open Int.'!D97*100</f>
        <v>-5</v>
      </c>
      <c r="G97" s="208">
        <f>'Open Int.'!R97</f>
        <v>330.6953869999999</v>
      </c>
      <c r="H97" s="208">
        <f>'Open Int.'!Z97</f>
        <v>-2.321935000000053</v>
      </c>
      <c r="I97" s="196">
        <f>'Open Int.'!O97</f>
        <v>0.9962418858899897</v>
      </c>
      <c r="J97" s="221">
        <f>IF(Volume!D97=0,0,Volume!F97/Volume!D97)</f>
        <v>0.125</v>
      </c>
      <c r="K97" s="225">
        <f>IF('Open Int.'!E97=0,0,'Open Int.'!H97/'Open Int.'!E97)</f>
        <v>0.24096385542168675</v>
      </c>
      <c r="L97" s="178"/>
    </row>
    <row r="98" spans="1:12" ht="15">
      <c r="A98" s="254" t="s">
        <v>226</v>
      </c>
      <c r="B98" s="211">
        <f>'Margin &amp; Volatility'!B98</f>
        <v>600</v>
      </c>
      <c r="C98" s="417">
        <f>Volume!J98</f>
        <v>954.15</v>
      </c>
      <c r="D98" s="216">
        <f>Volume!M98</f>
        <v>-0.08377401958218421</v>
      </c>
      <c r="E98" s="207">
        <f>Volume!C98*100</f>
        <v>104</v>
      </c>
      <c r="F98" s="217">
        <f>'Open Int.'!D98*100</f>
        <v>0</v>
      </c>
      <c r="G98" s="208">
        <f>'Open Int.'!R98</f>
        <v>2129.433804</v>
      </c>
      <c r="H98" s="208">
        <f>'Open Int.'!Z98</f>
        <v>28.983080999999856</v>
      </c>
      <c r="I98" s="196">
        <f>'Open Int.'!O98</f>
        <v>0.998091192601355</v>
      </c>
      <c r="J98" s="221">
        <f>IF(Volume!D98=0,0,Volume!F98/Volume!D98)</f>
        <v>0.3357142857142857</v>
      </c>
      <c r="K98" s="225">
        <f>IF('Open Int.'!E98=0,0,'Open Int.'!H98/'Open Int.'!E98)</f>
        <v>0.22068733153638814</v>
      </c>
      <c r="L98" s="178"/>
    </row>
    <row r="99" spans="1:12" ht="15">
      <c r="A99" s="254" t="s">
        <v>242</v>
      </c>
      <c r="B99" s="211">
        <f>'Margin &amp; Volatility'!B99</f>
        <v>3350</v>
      </c>
      <c r="C99" s="417">
        <f>Volume!J99</f>
        <v>68.6</v>
      </c>
      <c r="D99" s="216">
        <f>Volume!M99</f>
        <v>-2.3487544483985845</v>
      </c>
      <c r="E99" s="207">
        <f>Volume!C99*100</f>
        <v>72</v>
      </c>
      <c r="F99" s="217">
        <f>'Open Int.'!D99*100</f>
        <v>1</v>
      </c>
      <c r="G99" s="208">
        <f>'Open Int.'!R99</f>
        <v>395.84772499999997</v>
      </c>
      <c r="H99" s="208">
        <f>'Open Int.'!Z99</f>
        <v>-3.8730187500000284</v>
      </c>
      <c r="I99" s="196">
        <f>'Open Int.'!O99</f>
        <v>0.9435703918722786</v>
      </c>
      <c r="J99" s="221">
        <f>IF(Volume!D99=0,0,Volume!F99/Volume!D99)</f>
        <v>0.12137203166226913</v>
      </c>
      <c r="K99" s="225">
        <f>IF('Open Int.'!E99=0,0,'Open Int.'!H99/'Open Int.'!E99)</f>
        <v>0.08204102051025512</v>
      </c>
      <c r="L99" s="178"/>
    </row>
    <row r="100" spans="1:12" ht="15">
      <c r="A100" s="254" t="s">
        <v>227</v>
      </c>
      <c r="B100" s="211">
        <f>'Margin &amp; Volatility'!B100</f>
        <v>600</v>
      </c>
      <c r="C100" s="417">
        <f>Volume!J100</f>
        <v>691.65</v>
      </c>
      <c r="D100" s="216">
        <f>Volume!M100</f>
        <v>-2.5776463131206517</v>
      </c>
      <c r="E100" s="207">
        <f>Volume!C100*100</f>
        <v>-3</v>
      </c>
      <c r="F100" s="217">
        <f>'Open Int.'!D100*100</f>
        <v>-3</v>
      </c>
      <c r="G100" s="208">
        <f>'Open Int.'!R100</f>
        <v>348.508602</v>
      </c>
      <c r="H100" s="208">
        <f>'Open Int.'!Z100</f>
        <v>-14.204853000000014</v>
      </c>
      <c r="I100" s="196">
        <f>'Open Int.'!O100</f>
        <v>0.9986901643248393</v>
      </c>
      <c r="J100" s="221">
        <f>IF(Volume!D100=0,0,Volume!F100/Volume!D100)</f>
        <v>0.18518518518518517</v>
      </c>
      <c r="K100" s="225">
        <f>IF('Open Int.'!E100=0,0,'Open Int.'!H100/'Open Int.'!E100)</f>
        <v>0.22945205479452055</v>
      </c>
      <c r="L100" s="178"/>
    </row>
    <row r="101" spans="1:12" ht="15">
      <c r="A101" s="254" t="s">
        <v>228</v>
      </c>
      <c r="B101" s="211">
        <f>'Margin &amp; Volatility'!B101</f>
        <v>500</v>
      </c>
      <c r="C101" s="417">
        <f>Volume!J101</f>
        <v>832.65</v>
      </c>
      <c r="D101" s="216">
        <f>Volume!M101</f>
        <v>-3.2083696599825657</v>
      </c>
      <c r="E101" s="207">
        <f>Volume!C101*100</f>
        <v>64</v>
      </c>
      <c r="F101" s="217">
        <f>'Open Int.'!D101*100</f>
        <v>-1</v>
      </c>
      <c r="G101" s="208">
        <f>'Open Int.'!R101</f>
        <v>475.27662</v>
      </c>
      <c r="H101" s="208">
        <f>'Open Int.'!Z101</f>
        <v>-12.743205000000046</v>
      </c>
      <c r="I101" s="196">
        <f>'Open Int.'!O101</f>
        <v>0.9972845129642607</v>
      </c>
      <c r="J101" s="221">
        <f>IF(Volume!D101=0,0,Volume!F101/Volume!D101)</f>
        <v>0.211864406779661</v>
      </c>
      <c r="K101" s="225">
        <f>IF('Open Int.'!E101=0,0,'Open Int.'!H101/'Open Int.'!E101)</f>
        <v>0.08866279069767442</v>
      </c>
      <c r="L101" s="178"/>
    </row>
    <row r="102" spans="1:12" ht="15">
      <c r="A102" s="254" t="s">
        <v>53</v>
      </c>
      <c r="B102" s="211">
        <f>'Margin &amp; Volatility'!B102</f>
        <v>1600</v>
      </c>
      <c r="C102" s="417">
        <f>Volume!J102</f>
        <v>137.15</v>
      </c>
      <c r="D102" s="216">
        <f>Volume!M102</f>
        <v>-2.3843416370106723</v>
      </c>
      <c r="E102" s="207">
        <f>Volume!C102*100</f>
        <v>48</v>
      </c>
      <c r="F102" s="217">
        <f>'Open Int.'!D102*100</f>
        <v>-5</v>
      </c>
      <c r="G102" s="208">
        <f>'Open Int.'!R102</f>
        <v>43.536896</v>
      </c>
      <c r="H102" s="208">
        <f>'Open Int.'!Z102</f>
        <v>-3.3563839999999985</v>
      </c>
      <c r="I102" s="196">
        <f>'Open Int.'!O102</f>
        <v>0.9984879032258065</v>
      </c>
      <c r="J102" s="221">
        <f>IF(Volume!D102=0,0,Volume!F102/Volume!D102)</f>
        <v>0</v>
      </c>
      <c r="K102" s="225">
        <f>IF('Open Int.'!E102=0,0,'Open Int.'!H102/'Open Int.'!E102)</f>
        <v>0.0547945205479452</v>
      </c>
      <c r="L102" s="178"/>
    </row>
    <row r="103" spans="1:12" ht="15">
      <c r="A103" s="254" t="s">
        <v>254</v>
      </c>
      <c r="B103" s="211">
        <f>'Margin &amp; Volatility'!B103</f>
        <v>150</v>
      </c>
      <c r="C103" s="417">
        <f>Volume!J103</f>
        <v>4917.05</v>
      </c>
      <c r="D103" s="216">
        <f>Volume!M103</f>
        <v>-0.5792911013607708</v>
      </c>
      <c r="E103" s="207">
        <f>Volume!C103*100</f>
        <v>198</v>
      </c>
      <c r="F103" s="217">
        <f>'Open Int.'!D103*100</f>
        <v>-13</v>
      </c>
      <c r="G103" s="208">
        <f>'Open Int.'!R103</f>
        <v>138.5132985</v>
      </c>
      <c r="H103" s="208">
        <f>'Open Int.'!Z103</f>
        <v>-21.133897500000018</v>
      </c>
      <c r="I103" s="196">
        <f>'Open Int.'!O103</f>
        <v>0.9973375931842385</v>
      </c>
      <c r="J103" s="221">
        <f>IF(Volume!D103=0,0,Volume!F103/Volume!D103)</f>
        <v>0</v>
      </c>
      <c r="K103" s="225">
        <f>IF('Open Int.'!E103=0,0,'Open Int.'!H103/'Open Int.'!E103)</f>
        <v>0.07142857142857142</v>
      </c>
      <c r="L103" s="178"/>
    </row>
    <row r="104" spans="1:12" ht="15">
      <c r="A104" s="254" t="s">
        <v>203</v>
      </c>
      <c r="B104" s="211">
        <f>'Margin &amp; Volatility'!B104</f>
        <v>1500</v>
      </c>
      <c r="C104" s="417">
        <f>Volume!J104</f>
        <v>217.15</v>
      </c>
      <c r="D104" s="216">
        <f>Volume!M104</f>
        <v>-4.800526085050412</v>
      </c>
      <c r="E104" s="207">
        <f>Volume!C104*100</f>
        <v>-26</v>
      </c>
      <c r="F104" s="217">
        <f>'Open Int.'!D104*100</f>
        <v>-2</v>
      </c>
      <c r="G104" s="208">
        <f>'Open Int.'!R104</f>
        <v>75.893925</v>
      </c>
      <c r="H104" s="208">
        <f>'Open Int.'!Z104</f>
        <v>-5.195625000000007</v>
      </c>
      <c r="I104" s="196">
        <f>'Open Int.'!O104</f>
        <v>0.9978540772532188</v>
      </c>
      <c r="J104" s="221">
        <f>IF(Volume!D104=0,0,Volume!F104/Volume!D104)</f>
        <v>0</v>
      </c>
      <c r="K104" s="225">
        <f>IF('Open Int.'!E104=0,0,'Open Int.'!H104/'Open Int.'!E104)</f>
        <v>0</v>
      </c>
      <c r="L104" s="178"/>
    </row>
    <row r="105" spans="1:12" ht="15">
      <c r="A105" s="254" t="s">
        <v>204</v>
      </c>
      <c r="B105" s="211">
        <f>'Margin &amp; Volatility'!B105</f>
        <v>850</v>
      </c>
      <c r="C105" s="417">
        <f>Volume!J105</f>
        <v>268</v>
      </c>
      <c r="D105" s="216">
        <f>Volume!M105</f>
        <v>-1.5429831006612744</v>
      </c>
      <c r="E105" s="207">
        <f>Volume!C105*100</f>
        <v>-1</v>
      </c>
      <c r="F105" s="217">
        <f>'Open Int.'!D105*100</f>
        <v>-4</v>
      </c>
      <c r="G105" s="208">
        <f>'Open Int.'!R105</f>
        <v>13.64522</v>
      </c>
      <c r="H105" s="208">
        <f>'Open Int.'!Z105</f>
        <v>-0.7228569999999994</v>
      </c>
      <c r="I105" s="196">
        <f>'Open Int.'!O105</f>
        <v>1</v>
      </c>
      <c r="J105" s="221">
        <f>IF(Volume!D105=0,0,Volume!F105/Volume!D105)</f>
        <v>0</v>
      </c>
      <c r="K105" s="225">
        <f>IF('Open Int.'!E105=0,0,'Open Int.'!H105/'Open Int.'!E105)</f>
        <v>0</v>
      </c>
      <c r="L105" s="178"/>
    </row>
    <row r="106" spans="1:12" ht="15">
      <c r="A106" s="254" t="s">
        <v>172</v>
      </c>
      <c r="B106" s="211">
        <f>'Margin &amp; Volatility'!B106</f>
        <v>1750</v>
      </c>
      <c r="C106" s="417">
        <f>Volume!J106</f>
        <v>430.35</v>
      </c>
      <c r="D106" s="216">
        <f>Volume!M106</f>
        <v>-1.3298177232603359</v>
      </c>
      <c r="E106" s="207">
        <f>Volume!C106*100</f>
        <v>5</v>
      </c>
      <c r="F106" s="217">
        <f>'Open Int.'!D106*100</f>
        <v>-1</v>
      </c>
      <c r="G106" s="208">
        <f>'Open Int.'!R106</f>
        <v>298.45848375</v>
      </c>
      <c r="H106" s="208">
        <f>'Open Int.'!Z106</f>
        <v>-7.380799999999965</v>
      </c>
      <c r="I106" s="196">
        <f>'Open Int.'!O106</f>
        <v>0.9964673227353016</v>
      </c>
      <c r="J106" s="221">
        <f>IF(Volume!D106=0,0,Volume!F106/Volume!D106)</f>
        <v>0</v>
      </c>
      <c r="K106" s="225">
        <f>IF('Open Int.'!E106=0,0,'Open Int.'!H106/'Open Int.'!E106)</f>
        <v>0</v>
      </c>
      <c r="L106" s="178"/>
    </row>
    <row r="107" spans="1:12" ht="15">
      <c r="A107" s="254" t="s">
        <v>173</v>
      </c>
      <c r="B107" s="211">
        <f>'Margin &amp; Volatility'!B107</f>
        <v>450</v>
      </c>
      <c r="C107" s="417">
        <f>Volume!J107</f>
        <v>805.4</v>
      </c>
      <c r="D107" s="216">
        <f>Volume!M107</f>
        <v>-0.837232208815571</v>
      </c>
      <c r="E107" s="207">
        <f>Volume!C107*100</f>
        <v>-27</v>
      </c>
      <c r="F107" s="217">
        <f>'Open Int.'!D107*100</f>
        <v>1</v>
      </c>
      <c r="G107" s="208">
        <f>'Open Int.'!R107</f>
        <v>120.073059</v>
      </c>
      <c r="H107" s="208">
        <f>'Open Int.'!Z107</f>
        <v>0.6674760000000077</v>
      </c>
      <c r="I107" s="196">
        <f>'Open Int.'!O107</f>
        <v>0.9969815876848778</v>
      </c>
      <c r="J107" s="221">
        <f>IF(Volume!D107=0,0,Volume!F107/Volume!D107)</f>
        <v>0</v>
      </c>
      <c r="K107" s="225">
        <f>IF('Open Int.'!E107=0,0,'Open Int.'!H107/'Open Int.'!E107)</f>
        <v>0</v>
      </c>
      <c r="L107" s="178"/>
    </row>
    <row r="108" spans="1:12" ht="15">
      <c r="A108" s="254" t="s">
        <v>239</v>
      </c>
      <c r="B108" s="211">
        <f>'Margin &amp; Volatility'!B108</f>
        <v>250</v>
      </c>
      <c r="C108" s="417">
        <f>Volume!J108</f>
        <v>1210.6</v>
      </c>
      <c r="D108" s="216">
        <f>Volume!M108</f>
        <v>1.2673051988790718</v>
      </c>
      <c r="E108" s="207">
        <f>Volume!C108*100</f>
        <v>227.99999999999997</v>
      </c>
      <c r="F108" s="217">
        <f>'Open Int.'!D108*100</f>
        <v>-4</v>
      </c>
      <c r="G108" s="208">
        <f>'Open Int.'!R108</f>
        <v>6.416179999999999</v>
      </c>
      <c r="H108" s="208">
        <f>'Open Int.'!Z108</f>
        <v>-0.15879500000000135</v>
      </c>
      <c r="I108" s="196">
        <f>'Open Int.'!O108</f>
        <v>0.9905660377358491</v>
      </c>
      <c r="J108" s="221">
        <f>IF(Volume!D108=0,0,Volume!F108/Volume!D108)</f>
        <v>0</v>
      </c>
      <c r="K108" s="225">
        <f>IF('Open Int.'!E108=0,0,'Open Int.'!H108/'Open Int.'!E108)</f>
        <v>0</v>
      </c>
      <c r="L108" s="178"/>
    </row>
    <row r="109" spans="1:12" ht="15">
      <c r="A109" s="254" t="s">
        <v>255</v>
      </c>
      <c r="B109" s="211">
        <f>'Margin &amp; Volatility'!B109</f>
        <v>400</v>
      </c>
      <c r="C109" s="417">
        <f>Volume!J109</f>
        <v>979.4</v>
      </c>
      <c r="D109" s="216">
        <f>Volume!M109</f>
        <v>-4.71835781690827</v>
      </c>
      <c r="E109" s="207">
        <f>Volume!C109*100</f>
        <v>-33</v>
      </c>
      <c r="F109" s="217">
        <f>'Open Int.'!D109*100</f>
        <v>-4</v>
      </c>
      <c r="G109" s="208">
        <f>'Open Int.'!R109</f>
        <v>108.478344</v>
      </c>
      <c r="H109" s="208">
        <f>'Open Int.'!Z109</f>
        <v>-9.812387999999999</v>
      </c>
      <c r="I109" s="196">
        <f>'Open Int.'!O109</f>
        <v>0.9981942939689419</v>
      </c>
      <c r="J109" s="221">
        <f>IF(Volume!D109=0,0,Volume!F109/Volume!D109)</f>
        <v>0</v>
      </c>
      <c r="K109" s="225">
        <f>IF('Open Int.'!E109=0,0,'Open Int.'!H109/'Open Int.'!E109)</f>
        <v>0</v>
      </c>
      <c r="L109" s="178"/>
    </row>
    <row r="110" spans="1:12" ht="15">
      <c r="A110" s="254" t="s">
        <v>107</v>
      </c>
      <c r="B110" s="211">
        <f>'Margin &amp; Volatility'!B110</f>
        <v>3800</v>
      </c>
      <c r="C110" s="417">
        <f>Volume!J110</f>
        <v>68.85</v>
      </c>
      <c r="D110" s="216">
        <f>Volume!M110</f>
        <v>-4.771784232365149</v>
      </c>
      <c r="E110" s="207">
        <f>Volume!C110*100</f>
        <v>76</v>
      </c>
      <c r="F110" s="217">
        <f>'Open Int.'!D110*100</f>
        <v>-5</v>
      </c>
      <c r="G110" s="208">
        <f>'Open Int.'!R110</f>
        <v>28.203714</v>
      </c>
      <c r="H110" s="208">
        <f>'Open Int.'!Z110</f>
        <v>-2.6770619999999994</v>
      </c>
      <c r="I110" s="196">
        <f>'Open Int.'!O110</f>
        <v>0.9916512059369202</v>
      </c>
      <c r="J110" s="221">
        <f>IF(Volume!D110=0,0,Volume!F110/Volume!D110)</f>
        <v>0</v>
      </c>
      <c r="K110" s="225">
        <f>IF('Open Int.'!E110=0,0,'Open Int.'!H110/'Open Int.'!E110)</f>
        <v>0</v>
      </c>
      <c r="L110" s="178"/>
    </row>
    <row r="111" spans="1:12" ht="15">
      <c r="A111" s="254" t="s">
        <v>174</v>
      </c>
      <c r="B111" s="211">
        <f>'Margin &amp; Volatility'!B111</f>
        <v>1350</v>
      </c>
      <c r="C111" s="417">
        <f>Volume!J111</f>
        <v>229.35</v>
      </c>
      <c r="D111" s="216">
        <f>Volume!M111</f>
        <v>-2.5907836058611147</v>
      </c>
      <c r="E111" s="207">
        <f>Volume!C111*100</f>
        <v>51</v>
      </c>
      <c r="F111" s="217">
        <f>'Open Int.'!D111*100</f>
        <v>-6</v>
      </c>
      <c r="G111" s="208">
        <f>'Open Int.'!R111</f>
        <v>79.4491335</v>
      </c>
      <c r="H111" s="208">
        <f>'Open Int.'!Z111</f>
        <v>-7.0716779999999915</v>
      </c>
      <c r="I111" s="196">
        <f>'Open Int.'!O111</f>
        <v>0.9933749025720966</v>
      </c>
      <c r="J111" s="221">
        <f>IF(Volume!D111=0,0,Volume!F111/Volume!D111)</f>
        <v>0</v>
      </c>
      <c r="K111" s="225">
        <f>IF('Open Int.'!E111=0,0,'Open Int.'!H111/'Open Int.'!E111)</f>
        <v>0.17391304347826086</v>
      </c>
      <c r="L111" s="178"/>
    </row>
    <row r="112" spans="1:12" ht="15">
      <c r="A112" s="254" t="s">
        <v>231</v>
      </c>
      <c r="B112" s="211">
        <f>'Margin &amp; Volatility'!B112</f>
        <v>825</v>
      </c>
      <c r="C112" s="417">
        <f>Volume!J112</f>
        <v>788.05</v>
      </c>
      <c r="D112" s="216">
        <f>Volume!M112</f>
        <v>-0.06974384986052096</v>
      </c>
      <c r="E112" s="207">
        <f>Volume!C112*100</f>
        <v>3</v>
      </c>
      <c r="F112" s="217">
        <f>'Open Int.'!D112*100</f>
        <v>-2</v>
      </c>
      <c r="G112" s="208">
        <f>'Open Int.'!R112</f>
        <v>257.781005625</v>
      </c>
      <c r="H112" s="208">
        <f>'Open Int.'!Z112</f>
        <v>-4.083481875000018</v>
      </c>
      <c r="I112" s="196">
        <f>'Open Int.'!O112</f>
        <v>0.9984867591424968</v>
      </c>
      <c r="J112" s="221">
        <f>IF(Volume!D112=0,0,Volume!F112/Volume!D112)</f>
        <v>0</v>
      </c>
      <c r="K112" s="225">
        <f>IF('Open Int.'!E112=0,0,'Open Int.'!H112/'Open Int.'!E112)</f>
        <v>0.10526315789473684</v>
      </c>
      <c r="L112" s="178"/>
    </row>
    <row r="113" spans="1:12" ht="15">
      <c r="A113" s="254" t="s">
        <v>256</v>
      </c>
      <c r="B113" s="211">
        <f>'Margin &amp; Volatility'!B113</f>
        <v>800</v>
      </c>
      <c r="C113" s="417">
        <f>Volume!J113</f>
        <v>500.1</v>
      </c>
      <c r="D113" s="216">
        <f>Volume!M113</f>
        <v>-3.3249565049294287</v>
      </c>
      <c r="E113" s="207">
        <f>Volume!C113*100</f>
        <v>-18</v>
      </c>
      <c r="F113" s="217">
        <f>'Open Int.'!D113*100</f>
        <v>3</v>
      </c>
      <c r="G113" s="208">
        <f>'Open Int.'!R113</f>
        <v>74.294856</v>
      </c>
      <c r="H113" s="208">
        <f>'Open Int.'!Z113</f>
        <v>-0.030807999999993285</v>
      </c>
      <c r="I113" s="196">
        <f>'Open Int.'!O113</f>
        <v>0.9967689822294022</v>
      </c>
      <c r="J113" s="221">
        <f>IF(Volume!D113=0,0,Volume!F113/Volume!D113)</f>
        <v>0</v>
      </c>
      <c r="K113" s="225">
        <f>IF('Open Int.'!E113=0,0,'Open Int.'!H113/'Open Int.'!E113)</f>
        <v>0</v>
      </c>
      <c r="L113" s="178"/>
    </row>
    <row r="114" spans="1:12" ht="15">
      <c r="A114" s="254" t="s">
        <v>208</v>
      </c>
      <c r="B114" s="211">
        <f>'Margin &amp; Volatility'!B114</f>
        <v>675</v>
      </c>
      <c r="C114" s="417">
        <f>Volume!J114</f>
        <v>517.2</v>
      </c>
      <c r="D114" s="216">
        <f>Volume!M114</f>
        <v>-5.447897623400357</v>
      </c>
      <c r="E114" s="207">
        <f>Volume!C114*100</f>
        <v>52</v>
      </c>
      <c r="F114" s="217">
        <f>'Open Int.'!D114*100</f>
        <v>-2</v>
      </c>
      <c r="G114" s="208">
        <f>'Open Int.'!R114</f>
        <v>554.8056120000001</v>
      </c>
      <c r="H114" s="208">
        <f>'Open Int.'!Z114</f>
        <v>-25.39455299999986</v>
      </c>
      <c r="I114" s="196">
        <f>'Open Int.'!O114</f>
        <v>0.9964132897055122</v>
      </c>
      <c r="J114" s="221">
        <f>IF(Volume!D114=0,0,Volume!F114/Volume!D114)</f>
        <v>0.26555023923444976</v>
      </c>
      <c r="K114" s="225">
        <f>IF('Open Int.'!E114=0,0,'Open Int.'!H114/'Open Int.'!E114)</f>
        <v>0.15729847494553376</v>
      </c>
      <c r="L114" s="178"/>
    </row>
    <row r="115" spans="1:12" ht="15">
      <c r="A115" s="254" t="s">
        <v>229</v>
      </c>
      <c r="B115" s="211">
        <f>'Margin &amp; Volatility'!B115</f>
        <v>550</v>
      </c>
      <c r="C115" s="417">
        <f>Volume!J115</f>
        <v>716.25</v>
      </c>
      <c r="D115" s="216">
        <f>Volume!M115</f>
        <v>-1.600494573430413</v>
      </c>
      <c r="E115" s="207">
        <f>Volume!C115*100</f>
        <v>20</v>
      </c>
      <c r="F115" s="217">
        <f>'Open Int.'!D115*100</f>
        <v>-4</v>
      </c>
      <c r="G115" s="208">
        <f>'Open Int.'!R115</f>
        <v>66.53604375</v>
      </c>
      <c r="H115" s="208">
        <f>'Open Int.'!Z115</f>
        <v>-3.8045727499999913</v>
      </c>
      <c r="I115" s="196">
        <f>'Open Int.'!O115</f>
        <v>0.9982238010657194</v>
      </c>
      <c r="J115" s="221">
        <f>IF(Volume!D115=0,0,Volume!F115/Volume!D115)</f>
        <v>0</v>
      </c>
      <c r="K115" s="225">
        <f>IF('Open Int.'!E115=0,0,'Open Int.'!H115/'Open Int.'!E115)</f>
        <v>0</v>
      </c>
      <c r="L115" s="178"/>
    </row>
    <row r="116" spans="1:12" ht="15">
      <c r="A116" s="254" t="s">
        <v>136</v>
      </c>
      <c r="B116" s="211">
        <f>'Margin &amp; Volatility'!B116</f>
        <v>250</v>
      </c>
      <c r="C116" s="417">
        <f>Volume!J116</f>
        <v>1782.9</v>
      </c>
      <c r="D116" s="216">
        <f>Volume!M116</f>
        <v>-4.1631950976966605</v>
      </c>
      <c r="E116" s="207">
        <f>Volume!C116*100</f>
        <v>-7.000000000000001</v>
      </c>
      <c r="F116" s="217">
        <f>'Open Int.'!D116*100</f>
        <v>12</v>
      </c>
      <c r="G116" s="208">
        <f>'Open Int.'!R116</f>
        <v>253.6620975</v>
      </c>
      <c r="H116" s="208">
        <f>'Open Int.'!Z116</f>
        <v>17.118595</v>
      </c>
      <c r="I116" s="196">
        <f>'Open Int.'!O116</f>
        <v>0.9991214197856264</v>
      </c>
      <c r="J116" s="221">
        <f>IF(Volume!D116=0,0,Volume!F116/Volume!D116)</f>
        <v>0</v>
      </c>
      <c r="K116" s="225">
        <f>IF('Open Int.'!E116=0,0,'Open Int.'!H116/'Open Int.'!E116)</f>
        <v>0.009900990099009901</v>
      </c>
      <c r="L116" s="178"/>
    </row>
    <row r="117" spans="1:12" ht="15">
      <c r="A117" s="254" t="s">
        <v>257</v>
      </c>
      <c r="B117" s="211">
        <f>'Margin &amp; Volatility'!B117</f>
        <v>822</v>
      </c>
      <c r="C117" s="417">
        <f>Volume!J117</f>
        <v>696.9</v>
      </c>
      <c r="D117" s="216">
        <f>Volume!M117</f>
        <v>-1.022582019599495</v>
      </c>
      <c r="E117" s="207">
        <f>Volume!C117*100</f>
        <v>-42</v>
      </c>
      <c r="F117" s="217">
        <f>'Open Int.'!D117*100</f>
        <v>6</v>
      </c>
      <c r="G117" s="208">
        <f>'Open Int.'!R117</f>
        <v>92.63013606</v>
      </c>
      <c r="H117" s="208">
        <f>'Open Int.'!Z117</f>
        <v>4.194049499999991</v>
      </c>
      <c r="I117" s="196">
        <f>'Open Int.'!O117</f>
        <v>0.9981447124304267</v>
      </c>
      <c r="J117" s="221">
        <f>IF(Volume!D117=0,0,Volume!F117/Volume!D117)</f>
        <v>0</v>
      </c>
      <c r="K117" s="225">
        <f>IF('Open Int.'!E117=0,0,'Open Int.'!H117/'Open Int.'!E117)</f>
        <v>0.16666666666666666</v>
      </c>
      <c r="L117" s="178"/>
    </row>
    <row r="118" spans="1:12" ht="15">
      <c r="A118" s="254" t="s">
        <v>196</v>
      </c>
      <c r="B118" s="211">
        <f>'Margin &amp; Volatility'!B118</f>
        <v>2950</v>
      </c>
      <c r="C118" s="417">
        <f>Volume!J118</f>
        <v>123.85</v>
      </c>
      <c r="D118" s="216">
        <f>Volume!M118</f>
        <v>-1.1572226656025562</v>
      </c>
      <c r="E118" s="207">
        <f>Volume!C118*100</f>
        <v>57.99999999999999</v>
      </c>
      <c r="F118" s="217">
        <f>'Open Int.'!D118*100</f>
        <v>-10</v>
      </c>
      <c r="G118" s="208">
        <f>'Open Int.'!R118</f>
        <v>20.13119825</v>
      </c>
      <c r="H118" s="208">
        <f>'Open Int.'!Z118</f>
        <v>-2.416536749999999</v>
      </c>
      <c r="I118" s="196">
        <f>'Open Int.'!O118</f>
        <v>0.9945553539019963</v>
      </c>
      <c r="J118" s="221">
        <f>IF(Volume!D118=0,0,Volume!F118/Volume!D118)</f>
        <v>0</v>
      </c>
      <c r="K118" s="225">
        <f>IF('Open Int.'!E118=0,0,'Open Int.'!H118/'Open Int.'!E118)</f>
        <v>0</v>
      </c>
      <c r="L118" s="178"/>
    </row>
    <row r="119" spans="1:12" ht="15">
      <c r="A119" s="254" t="s">
        <v>98</v>
      </c>
      <c r="B119" s="211">
        <f>'Margin &amp; Volatility'!B119</f>
        <v>2100</v>
      </c>
      <c r="C119" s="417">
        <f>Volume!J119</f>
        <v>106.95</v>
      </c>
      <c r="D119" s="216">
        <f>Volume!M119</f>
        <v>-1.9706691109074168</v>
      </c>
      <c r="E119" s="207">
        <f>Volume!C119*100</f>
        <v>24</v>
      </c>
      <c r="F119" s="217">
        <f>'Open Int.'!D119*100</f>
        <v>-6</v>
      </c>
      <c r="G119" s="208">
        <f>'Open Int.'!R119</f>
        <v>29.960973</v>
      </c>
      <c r="H119" s="208">
        <f>'Open Int.'!Z119</f>
        <v>-2.2748039999999996</v>
      </c>
      <c r="I119" s="196">
        <f>'Open Int.'!O119</f>
        <v>0.9932533733133433</v>
      </c>
      <c r="J119" s="221">
        <f>IF(Volume!D119=0,0,Volume!F119/Volume!D119)</f>
        <v>0</v>
      </c>
      <c r="K119" s="225">
        <f>IF('Open Int.'!E119=0,0,'Open Int.'!H119/'Open Int.'!E119)</f>
        <v>0</v>
      </c>
      <c r="L119" s="178"/>
    </row>
    <row r="120" spans="1:12" ht="15">
      <c r="A120" s="254" t="s">
        <v>175</v>
      </c>
      <c r="B120" s="211">
        <f>'Margin &amp; Volatility'!B120</f>
        <v>900</v>
      </c>
      <c r="C120" s="417">
        <f>Volume!J120</f>
        <v>285.25</v>
      </c>
      <c r="D120" s="216">
        <f>Volume!M120</f>
        <v>-5.5150712156343085</v>
      </c>
      <c r="E120" s="207">
        <f>Volume!C120*100</f>
        <v>89</v>
      </c>
      <c r="F120" s="217">
        <f>'Open Int.'!D120*100</f>
        <v>4</v>
      </c>
      <c r="G120" s="208">
        <f>'Open Int.'!R120</f>
        <v>17.55999</v>
      </c>
      <c r="H120" s="208">
        <f>'Open Int.'!Z120</f>
        <v>-0.26418600000000225</v>
      </c>
      <c r="I120" s="196">
        <f>'Open Int.'!O120</f>
        <v>1</v>
      </c>
      <c r="J120" s="221">
        <f>IF(Volume!D120=0,0,Volume!F120/Volume!D120)</f>
        <v>0</v>
      </c>
      <c r="K120" s="225">
        <f>IF('Open Int.'!E120=0,0,'Open Int.'!H120/'Open Int.'!E120)</f>
        <v>0</v>
      </c>
      <c r="L120" s="178"/>
    </row>
    <row r="121" spans="1:12" ht="15">
      <c r="A121" s="254" t="s">
        <v>176</v>
      </c>
      <c r="B121" s="211">
        <f>'Margin &amp; Volatility'!B121</f>
        <v>3450</v>
      </c>
      <c r="C121" s="417">
        <f>Volume!J121</f>
        <v>43.95</v>
      </c>
      <c r="D121" s="216">
        <f>Volume!M121</f>
        <v>-3.6184210526315757</v>
      </c>
      <c r="E121" s="207">
        <f>Volume!C121*100</f>
        <v>53</v>
      </c>
      <c r="F121" s="217">
        <f>'Open Int.'!D121*100</f>
        <v>-3</v>
      </c>
      <c r="G121" s="208">
        <f>'Open Int.'!R121</f>
        <v>22.81993875</v>
      </c>
      <c r="H121" s="208">
        <f>'Open Int.'!Z121</f>
        <v>-1.4545372500000013</v>
      </c>
      <c r="I121" s="196">
        <f>'Open Int.'!O121</f>
        <v>0.9960132890365448</v>
      </c>
      <c r="J121" s="221">
        <f>IF(Volume!D121=0,0,Volume!F121/Volume!D121)</f>
        <v>0.2</v>
      </c>
      <c r="K121" s="225">
        <f>IF('Open Int.'!E121=0,0,'Open Int.'!H121/'Open Int.'!E121)</f>
        <v>0.027777777777777776</v>
      </c>
      <c r="L121" s="178"/>
    </row>
    <row r="122" spans="1:16" ht="15">
      <c r="A122" s="254" t="s">
        <v>177</v>
      </c>
      <c r="B122" s="211">
        <f>'Margin &amp; Volatility'!B122</f>
        <v>1050</v>
      </c>
      <c r="C122" s="417">
        <f>Volume!J122</f>
        <v>380.5</v>
      </c>
      <c r="D122" s="216">
        <f>Volume!M122</f>
        <v>-5.005617276245165</v>
      </c>
      <c r="E122" s="207">
        <f>Volume!C122*100</f>
        <v>-20</v>
      </c>
      <c r="F122" s="217">
        <f>'Open Int.'!D122*100</f>
        <v>-3</v>
      </c>
      <c r="G122" s="208">
        <f>'Open Int.'!R122</f>
        <v>160.6490025</v>
      </c>
      <c r="H122" s="208">
        <f>'Open Int.'!Z122</f>
        <v>-13.217736000000002</v>
      </c>
      <c r="I122" s="196">
        <f>'Open Int.'!O122</f>
        <v>0.9977617508082567</v>
      </c>
      <c r="J122" s="221">
        <f>IF(Volume!D122=0,0,Volume!F122/Volume!D122)</f>
        <v>0.03125</v>
      </c>
      <c r="K122" s="225">
        <f>IF('Open Int.'!E122=0,0,'Open Int.'!H122/'Open Int.'!E122)</f>
        <v>0</v>
      </c>
      <c r="L122" s="178"/>
      <c r="P122" s="103"/>
    </row>
    <row r="123" spans="1:16" ht="15">
      <c r="A123" s="254" t="s">
        <v>54</v>
      </c>
      <c r="B123" s="211">
        <f>'Margin &amp; Volatility'!B123</f>
        <v>600</v>
      </c>
      <c r="C123" s="417">
        <f>Volume!J123</f>
        <v>449.7</v>
      </c>
      <c r="D123" s="216">
        <f>Volume!M123</f>
        <v>-4.542559966036942</v>
      </c>
      <c r="E123" s="207">
        <f>Volume!C123*100</f>
        <v>-3</v>
      </c>
      <c r="F123" s="217">
        <f>'Open Int.'!D123*100</f>
        <v>9</v>
      </c>
      <c r="G123" s="208">
        <f>'Open Int.'!R123</f>
        <v>201.339684</v>
      </c>
      <c r="H123" s="208">
        <f>'Open Int.'!Z123</f>
        <v>7.321860000000015</v>
      </c>
      <c r="I123" s="196">
        <f>'Open Int.'!O123</f>
        <v>0.9698472259447869</v>
      </c>
      <c r="J123" s="221">
        <f>IF(Volume!D123=0,0,Volume!F123/Volume!D123)</f>
        <v>0</v>
      </c>
      <c r="K123" s="225">
        <f>IF('Open Int.'!E123=0,0,'Open Int.'!H123/'Open Int.'!E123)</f>
        <v>0</v>
      </c>
      <c r="L123" s="178"/>
      <c r="P123" s="103"/>
    </row>
    <row r="124" spans="1:11" ht="15.75" thickBot="1">
      <c r="A124" s="337" t="s">
        <v>178</v>
      </c>
      <c r="B124" s="212">
        <f>'Margin &amp; Volatility'!B124</f>
        <v>600</v>
      </c>
      <c r="C124" s="418">
        <f>Volume!J124</f>
        <v>360.1</v>
      </c>
      <c r="D124" s="387">
        <f>Volume!M124</f>
        <v>-6.028183716075148</v>
      </c>
      <c r="E124" s="388">
        <f>Volume!C124*100</f>
        <v>65</v>
      </c>
      <c r="F124" s="389">
        <f>'Open Int.'!D124*100</f>
        <v>1</v>
      </c>
      <c r="G124" s="223">
        <f>'Open Int.'!R124</f>
        <v>54.965664</v>
      </c>
      <c r="H124" s="223">
        <f>'Open Int.'!Z124</f>
        <v>-2.767248000000002</v>
      </c>
      <c r="I124" s="390">
        <f>'Open Int.'!O124</f>
        <v>1</v>
      </c>
      <c r="J124" s="222">
        <f>IF(Volume!D124=0,0,Volume!F124/Volume!D124)</f>
        <v>0</v>
      </c>
      <c r="K124" s="391">
        <f>IF('Open Int.'!E124=0,0,'Open Int.'!H124/'Open Int.'!E124)</f>
        <v>0</v>
      </c>
    </row>
    <row r="125" spans="2:11" ht="15" hidden="1">
      <c r="B125" s="205">
        <f>'Margin &amp; Volatility'!B125</f>
        <v>0</v>
      </c>
      <c r="C125" s="205">
        <f>Volume!J126</f>
        <v>0</v>
      </c>
      <c r="D125" s="206">
        <f>Volume!M125</f>
        <v>0</v>
      </c>
      <c r="E125" s="207">
        <f>Volume!C125*100</f>
        <v>0</v>
      </c>
      <c r="F125" s="419">
        <f>'Open Int.'!D125*100</f>
        <v>0</v>
      </c>
      <c r="G125" s="203">
        <f>SUM(G4:G124)</f>
        <v>26370.653900209996</v>
      </c>
      <c r="H125" s="144">
        <f>SUM(H4:H124)</f>
        <v>-25.190748849999906</v>
      </c>
      <c r="I125" s="204"/>
      <c r="J125" s="144"/>
      <c r="K125" s="177"/>
    </row>
    <row r="126" spans="6:9" ht="15" hidden="1">
      <c r="F126" s="11"/>
      <c r="I126" s="107"/>
    </row>
    <row r="127" spans="1:8" ht="15.75">
      <c r="A127" s="14"/>
      <c r="B127" s="14"/>
      <c r="C127" s="14"/>
      <c r="D127" s="15"/>
      <c r="E127" s="16"/>
      <c r="F127" s="9"/>
      <c r="G127" s="77"/>
      <c r="H127" s="77"/>
    </row>
    <row r="128" spans="2:10" ht="15.75" thickBot="1">
      <c r="B128" s="43" t="s">
        <v>69</v>
      </c>
      <c r="C128" s="44"/>
      <c r="D128" s="17"/>
      <c r="E128" s="12"/>
      <c r="F128" s="12"/>
      <c r="G128" s="13"/>
      <c r="H128" s="18"/>
      <c r="I128" s="18"/>
      <c r="J128" s="8"/>
    </row>
    <row r="129" spans="1:11" ht="15.75" thickBot="1">
      <c r="A129" s="30"/>
      <c r="B129" s="143" t="s">
        <v>205</v>
      </c>
      <c r="C129" s="143" t="s">
        <v>90</v>
      </c>
      <c r="D129" s="328" t="s">
        <v>9</v>
      </c>
      <c r="E129" s="143" t="s">
        <v>100</v>
      </c>
      <c r="F129" s="143" t="s">
        <v>65</v>
      </c>
      <c r="G129" s="19"/>
      <c r="I129" s="12"/>
      <c r="K129" s="13"/>
    </row>
    <row r="130" spans="1:13" ht="15">
      <c r="A130" s="233" t="s">
        <v>76</v>
      </c>
      <c r="B130" s="298">
        <f>'Open Int.'!$V$4</f>
        <v>53.60615</v>
      </c>
      <c r="C130" s="298">
        <f>'Open Int.'!$V$5</f>
        <v>8.9388915</v>
      </c>
      <c r="D130" s="329">
        <f>'Open Int.'!$V$6</f>
        <v>7238.0656135</v>
      </c>
      <c r="E130" s="323">
        <f>F130-(D130+C130+B130)</f>
        <v>15175.913980275007</v>
      </c>
      <c r="F130" s="323">
        <f>'Open Int.'!$V$125</f>
        <v>22476.524635275007</v>
      </c>
      <c r="G130" s="20"/>
      <c r="H130" s="45" t="s">
        <v>75</v>
      </c>
      <c r="I130" s="46"/>
      <c r="J130" s="69">
        <f>F133</f>
        <v>26370.653900210007</v>
      </c>
      <c r="K130" s="18"/>
      <c r="M130" s="50"/>
    </row>
    <row r="131" spans="1:12" ht="15">
      <c r="A131" s="255" t="s">
        <v>77</v>
      </c>
      <c r="B131" s="299">
        <f>'Open Int.'!$W$4</f>
        <v>0</v>
      </c>
      <c r="C131" s="299">
        <f>'Open Int.'!$W$5</f>
        <v>0</v>
      </c>
      <c r="D131" s="330">
        <f>'Open Int.'!$W$6</f>
        <v>1649.2766920000001</v>
      </c>
      <c r="E131" s="327">
        <f>F131-(D131+C131+B131)</f>
        <v>737.647641355001</v>
      </c>
      <c r="F131" s="299">
        <f>'Open Int.'!$W$125</f>
        <v>2386.924333355001</v>
      </c>
      <c r="G131" s="21"/>
      <c r="H131" s="45" t="s">
        <v>82</v>
      </c>
      <c r="I131" s="46"/>
      <c r="J131" s="85">
        <f>'Open Int.'!$Z$125</f>
        <v>-25.190748849999906</v>
      </c>
      <c r="K131" s="145">
        <f>J131/(J130-J131)</f>
        <v>-0.0009543452458111426</v>
      </c>
      <c r="L131" s="179"/>
    </row>
    <row r="132" spans="1:12" ht="15.75" thickBot="1">
      <c r="A132" s="257" t="s">
        <v>78</v>
      </c>
      <c r="B132" s="300">
        <f>'Open Int.'!$X$4</f>
        <v>0</v>
      </c>
      <c r="C132" s="300">
        <f>'Open Int.'!$X$5</f>
        <v>0</v>
      </c>
      <c r="D132" s="331">
        <f>'Open Int.'!$X$6</f>
        <v>1406.233795</v>
      </c>
      <c r="E132" s="324">
        <f>F132-(D132+C132+B132)</f>
        <v>100.9711365800008</v>
      </c>
      <c r="F132" s="324">
        <f>'Open Int.'!$X$125</f>
        <v>1507.204931580001</v>
      </c>
      <c r="G132" s="20"/>
      <c r="H132" s="146"/>
      <c r="I132" s="146"/>
      <c r="J132" s="147"/>
      <c r="K132" s="148"/>
      <c r="L132" s="180"/>
    </row>
    <row r="133" spans="1:12" ht="15.75" thickBot="1">
      <c r="A133" s="254" t="s">
        <v>11</v>
      </c>
      <c r="B133" s="31">
        <f>SUM(B130:B132)</f>
        <v>53.60615</v>
      </c>
      <c r="C133" s="31">
        <f>SUM(C130:C132)</f>
        <v>8.9388915</v>
      </c>
      <c r="D133" s="332">
        <f>SUM(D130:D132)</f>
        <v>10293.5761005</v>
      </c>
      <c r="E133" s="31">
        <f>SUM(E130:E132)</f>
        <v>16014.532758210009</v>
      </c>
      <c r="F133" s="31">
        <f>SUM(F130:F132)</f>
        <v>26370.653900210007</v>
      </c>
      <c r="G133" s="23"/>
      <c r="H133" s="47" t="s">
        <v>83</v>
      </c>
      <c r="I133" s="48"/>
      <c r="J133" s="22">
        <f>Volume!P126</f>
        <v>0.2996350415089635</v>
      </c>
      <c r="L133" s="181"/>
    </row>
    <row r="134" spans="1:13" ht="15">
      <c r="A134" s="233" t="s">
        <v>70</v>
      </c>
      <c r="B134" s="298">
        <f>'Open Int.'!$S$4</f>
        <v>53.60615</v>
      </c>
      <c r="C134" s="298">
        <f>'Open Int.'!$S$5</f>
        <v>8.9388915</v>
      </c>
      <c r="D134" s="333">
        <f>'Open Int.'!$S$6</f>
        <v>9803.221547</v>
      </c>
      <c r="E134" s="325">
        <f>F134-(D134+C134)</f>
        <v>15931.40889229501</v>
      </c>
      <c r="F134" s="325">
        <f>'Open Int.'!$S$125</f>
        <v>25743.56933079501</v>
      </c>
      <c r="G134" s="21"/>
      <c r="H134" s="47" t="s">
        <v>84</v>
      </c>
      <c r="I134" s="48"/>
      <c r="J134" s="24">
        <f>'Open Int.'!E126</f>
        <v>0.20228364900852006</v>
      </c>
      <c r="K134" s="13"/>
      <c r="M134" s="8" t="s">
        <v>133</v>
      </c>
    </row>
    <row r="135" spans="1:10" ht="15.75" thickBot="1">
      <c r="A135" s="257" t="s">
        <v>81</v>
      </c>
      <c r="B135" s="326">
        <f>B133-B134</f>
        <v>0</v>
      </c>
      <c r="C135" s="326">
        <f>C133-C134</f>
        <v>0</v>
      </c>
      <c r="D135" s="334">
        <f>D133-D134</f>
        <v>490.3545535000012</v>
      </c>
      <c r="E135" s="326">
        <f>E133-E134</f>
        <v>83.12386591499853</v>
      </c>
      <c r="F135" s="326">
        <f>F133-F134</f>
        <v>627.0845694149975</v>
      </c>
      <c r="G135" s="21"/>
      <c r="J135" s="70"/>
    </row>
    <row r="136" ht="15">
      <c r="G136" s="96"/>
    </row>
    <row r="137" spans="4:9" ht="15">
      <c r="D137" s="54"/>
      <c r="E137" s="27"/>
      <c r="I137" s="25"/>
    </row>
    <row r="138" spans="3:8" ht="15">
      <c r="C138" s="54"/>
      <c r="D138" s="54"/>
      <c r="E138" s="105"/>
      <c r="F138" s="352"/>
      <c r="H138" s="27"/>
    </row>
    <row r="139" spans="4:7" ht="15">
      <c r="D139" s="54"/>
      <c r="E139" s="27"/>
      <c r="F139" s="27"/>
      <c r="G139" s="27"/>
    </row>
    <row r="140" spans="4:5" ht="15">
      <c r="D140" s="54"/>
      <c r="E140" s="27"/>
    </row>
    <row r="143" ht="15">
      <c r="A143" s="8" t="s">
        <v>138</v>
      </c>
    </row>
    <row r="144" ht="15">
      <c r="A144" s="8" t="s">
        <v>132</v>
      </c>
    </row>
  </sheetData>
  <mergeCells count="4">
    <mergeCell ref="G2:I2"/>
    <mergeCell ref="J2:K2"/>
    <mergeCell ref="A1:K1"/>
    <mergeCell ref="D2:F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B168"/>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H159" sqref="H159"/>
    </sheetView>
  </sheetViews>
  <sheetFormatPr defaultColWidth="9.140625" defaultRowHeight="12.75"/>
  <cols>
    <col min="1" max="1" width="14.8515625" style="4" customWidth="1"/>
    <col min="2" max="2" width="11.57421875" style="7" customWidth="1"/>
    <col min="3" max="3" width="10.421875" style="7" customWidth="1"/>
    <col min="4" max="4" width="10.7109375" style="141" customWidth="1"/>
    <col min="5" max="5" width="10.57421875" style="7" bestFit="1" customWidth="1"/>
    <col min="6" max="6" width="9.8515625" style="7" customWidth="1"/>
    <col min="7" max="7" width="9.28125" style="63" bestFit="1" customWidth="1"/>
    <col min="8" max="8" width="10.57421875" style="7" bestFit="1" customWidth="1"/>
    <col min="9" max="9" width="8.7109375" style="7" customWidth="1"/>
    <col min="10" max="10" width="9.8515625" style="63" customWidth="1"/>
    <col min="11" max="11" width="12.7109375" style="7" customWidth="1"/>
    <col min="12" max="12" width="11.421875" style="7" customWidth="1"/>
    <col min="13" max="13" width="8.421875" style="63" customWidth="1"/>
    <col min="14" max="14" width="10.57421875" style="4" customWidth="1"/>
    <col min="15" max="15" width="11.8515625" style="4" customWidth="1"/>
    <col min="16" max="16" width="11.140625" style="4" customWidth="1"/>
    <col min="17" max="17" width="14.140625" style="4" customWidth="1"/>
    <col min="18" max="18" width="12.00390625" style="4" hidden="1" customWidth="1"/>
    <col min="19" max="19" width="13.140625" style="4" hidden="1" customWidth="1"/>
    <col min="20" max="20" width="15.00390625" style="65" hidden="1" customWidth="1"/>
    <col min="21" max="21" width="12.140625" style="4" hidden="1" customWidth="1"/>
    <col min="22" max="22" width="10.8515625" style="4" hidden="1" customWidth="1"/>
    <col min="23" max="23" width="10.421875" style="4" hidden="1" customWidth="1"/>
    <col min="24" max="24" width="10.7109375" style="4" hidden="1" customWidth="1"/>
    <col min="25" max="25" width="9.7109375" style="4" hidden="1" customWidth="1"/>
    <col min="26" max="26" width="8.7109375" style="3" hidden="1" customWidth="1"/>
    <col min="27" max="27" width="9.140625" style="64" customWidth="1"/>
    <col min="28" max="16384" width="9.140625" style="4" customWidth="1"/>
  </cols>
  <sheetData>
    <row r="1" spans="1:27" s="68" customFormat="1" ht="23.25" customHeight="1" thickBot="1">
      <c r="A1" s="477" t="s">
        <v>69</v>
      </c>
      <c r="B1" s="477"/>
      <c r="C1" s="477"/>
      <c r="D1" s="478"/>
      <c r="E1" s="135"/>
      <c r="F1" s="135"/>
      <c r="G1" s="88"/>
      <c r="H1" s="135"/>
      <c r="I1" s="135"/>
      <c r="J1" s="88"/>
      <c r="K1" s="135"/>
      <c r="L1" s="135"/>
      <c r="M1" s="88"/>
      <c r="N1" s="87"/>
      <c r="O1" s="87"/>
      <c r="P1" s="56"/>
      <c r="Q1" s="56"/>
      <c r="R1" s="56"/>
      <c r="S1" s="56"/>
      <c r="T1" s="57"/>
      <c r="U1" s="56"/>
      <c r="V1" s="56"/>
      <c r="W1" s="56"/>
      <c r="X1" s="56"/>
      <c r="Y1" s="56"/>
      <c r="Z1" s="93"/>
      <c r="AA1" s="79"/>
    </row>
    <row r="2" spans="1:27" s="62" customFormat="1" ht="16.5" customHeight="1" thickBot="1">
      <c r="A2" s="233"/>
      <c r="B2" s="482" t="s">
        <v>10</v>
      </c>
      <c r="C2" s="483"/>
      <c r="D2" s="484"/>
      <c r="E2" s="480" t="s">
        <v>63</v>
      </c>
      <c r="F2" s="485"/>
      <c r="G2" s="486"/>
      <c r="H2" s="480" t="s">
        <v>64</v>
      </c>
      <c r="I2" s="485"/>
      <c r="J2" s="486"/>
      <c r="K2" s="480" t="s">
        <v>65</v>
      </c>
      <c r="L2" s="487"/>
      <c r="M2" s="488"/>
      <c r="N2" s="480" t="s">
        <v>67</v>
      </c>
      <c r="O2" s="481"/>
      <c r="P2" s="89"/>
      <c r="Q2" s="58"/>
      <c r="R2" s="479"/>
      <c r="S2" s="479"/>
      <c r="T2" s="59"/>
      <c r="U2" s="60"/>
      <c r="V2" s="60"/>
      <c r="W2" s="60"/>
      <c r="X2" s="60"/>
      <c r="Y2" s="91"/>
      <c r="Z2" s="475" t="s">
        <v>113</v>
      </c>
      <c r="AA2" s="80"/>
    </row>
    <row r="3" spans="1:27" s="62" customFormat="1" ht="15.75" thickBot="1">
      <c r="A3" s="108" t="s">
        <v>61</v>
      </c>
      <c r="B3" s="341" t="s">
        <v>57</v>
      </c>
      <c r="C3" s="342" t="s">
        <v>86</v>
      </c>
      <c r="D3" s="340" t="s">
        <v>62</v>
      </c>
      <c r="E3" s="341" t="s">
        <v>57</v>
      </c>
      <c r="F3" s="342" t="s">
        <v>86</v>
      </c>
      <c r="G3" s="370" t="s">
        <v>62</v>
      </c>
      <c r="H3" s="341" t="s">
        <v>57</v>
      </c>
      <c r="I3" s="342" t="s">
        <v>86</v>
      </c>
      <c r="J3" s="340" t="s">
        <v>62</v>
      </c>
      <c r="K3" s="341" t="s">
        <v>57</v>
      </c>
      <c r="L3" s="342" t="s">
        <v>86</v>
      </c>
      <c r="M3" s="340" t="s">
        <v>62</v>
      </c>
      <c r="N3" s="34" t="s">
        <v>57</v>
      </c>
      <c r="O3" s="371" t="s">
        <v>66</v>
      </c>
      <c r="P3" s="90" t="s">
        <v>112</v>
      </c>
      <c r="Q3" s="61" t="s">
        <v>243</v>
      </c>
      <c r="R3" s="49" t="s">
        <v>114</v>
      </c>
      <c r="S3" s="61" t="s">
        <v>70</v>
      </c>
      <c r="T3" s="86" t="s">
        <v>71</v>
      </c>
      <c r="U3" s="61" t="s">
        <v>72</v>
      </c>
      <c r="V3" s="61" t="s">
        <v>10</v>
      </c>
      <c r="W3" s="61" t="s">
        <v>79</v>
      </c>
      <c r="X3" s="61" t="s">
        <v>80</v>
      </c>
      <c r="Y3" s="92" t="s">
        <v>99</v>
      </c>
      <c r="Z3" s="476"/>
      <c r="AA3" s="80"/>
    </row>
    <row r="4" spans="1:28" s="62" customFormat="1" ht="15.75" thickBot="1">
      <c r="A4" s="30" t="s">
        <v>205</v>
      </c>
      <c r="B4" s="372">
        <v>130000</v>
      </c>
      <c r="C4" s="373">
        <v>-1900</v>
      </c>
      <c r="D4" s="343">
        <v>-0.01</v>
      </c>
      <c r="E4" s="372">
        <v>0</v>
      </c>
      <c r="F4" s="374">
        <v>0</v>
      </c>
      <c r="G4" s="343">
        <v>0</v>
      </c>
      <c r="H4" s="372">
        <v>0</v>
      </c>
      <c r="I4" s="374">
        <v>0</v>
      </c>
      <c r="J4" s="450">
        <v>0</v>
      </c>
      <c r="K4" s="187">
        <v>130000</v>
      </c>
      <c r="L4" s="374">
        <v>-1900</v>
      </c>
      <c r="M4" s="343">
        <v>-0.01</v>
      </c>
      <c r="N4" s="375">
        <v>130000</v>
      </c>
      <c r="O4" s="415">
        <f aca="true" t="shared" si="0" ref="O4:O9">N4/K4</f>
        <v>1</v>
      </c>
      <c r="P4" s="116">
        <f>Volume!K4</f>
        <v>4274.55</v>
      </c>
      <c r="Q4" s="73">
        <f>Volume!J4</f>
        <v>4123.55</v>
      </c>
      <c r="R4" s="398">
        <f aca="true" t="shared" si="1" ref="R4:R67">Q4*K4/10000000</f>
        <v>53.60615</v>
      </c>
      <c r="S4" s="399">
        <f aca="true" t="shared" si="2" ref="S4:S67">Q4*N4/10000000</f>
        <v>53.60615</v>
      </c>
      <c r="T4" s="400">
        <f aca="true" t="shared" si="3" ref="T4:T67">K4-L4</f>
        <v>131900</v>
      </c>
      <c r="U4" s="399">
        <f aca="true" t="shared" si="4" ref="U4:U67">L4/T4*100</f>
        <v>-1.4404852160727823</v>
      </c>
      <c r="V4" s="399">
        <f aca="true" t="shared" si="5" ref="V4:V67">Q4*B4/10000000</f>
        <v>53.60615</v>
      </c>
      <c r="W4" s="399">
        <f aca="true" t="shared" si="6" ref="W4:W67">Q4*E4/10000000</f>
        <v>0</v>
      </c>
      <c r="X4" s="399">
        <f aca="true" t="shared" si="7" ref="X4:X67">Q4*H4/10000000</f>
        <v>0</v>
      </c>
      <c r="Y4" s="401">
        <f aca="true" t="shared" si="8" ref="Y4:Y67">(T4*P4)/10000000</f>
        <v>56.3813145</v>
      </c>
      <c r="Z4" s="110">
        <f aca="true" t="shared" si="9" ref="Z4:Z67">R4-Y4</f>
        <v>-2.7751645000000025</v>
      </c>
      <c r="AA4" s="83"/>
      <c r="AB4" s="82"/>
    </row>
    <row r="5" spans="1:28" s="62" customFormat="1" ht="15.75" thickBot="1">
      <c r="A5" s="254" t="s">
        <v>90</v>
      </c>
      <c r="B5" s="189">
        <v>23100</v>
      </c>
      <c r="C5" s="187">
        <v>2600</v>
      </c>
      <c r="D5" s="195">
        <v>0.13</v>
      </c>
      <c r="E5" s="189">
        <v>0</v>
      </c>
      <c r="F5" s="120">
        <v>0</v>
      </c>
      <c r="G5" s="195">
        <v>0</v>
      </c>
      <c r="H5" s="189">
        <v>0</v>
      </c>
      <c r="I5" s="120">
        <v>0</v>
      </c>
      <c r="J5" s="139">
        <v>0</v>
      </c>
      <c r="K5" s="187">
        <v>23100</v>
      </c>
      <c r="L5" s="120">
        <v>2600</v>
      </c>
      <c r="M5" s="195">
        <v>0.13</v>
      </c>
      <c r="N5" s="200">
        <v>23100</v>
      </c>
      <c r="O5" s="115">
        <f t="shared" si="0"/>
        <v>1</v>
      </c>
      <c r="P5" s="116">
        <f>Volume!K5</f>
        <v>4024.9</v>
      </c>
      <c r="Q5" s="73">
        <f>Volume!J5</f>
        <v>3869.65</v>
      </c>
      <c r="R5" s="376">
        <f t="shared" si="1"/>
        <v>8.9388915</v>
      </c>
      <c r="S5" s="377">
        <f t="shared" si="2"/>
        <v>8.9388915</v>
      </c>
      <c r="T5" s="378">
        <f t="shared" si="3"/>
        <v>20500</v>
      </c>
      <c r="U5" s="377">
        <f t="shared" si="4"/>
        <v>12.682926829268293</v>
      </c>
      <c r="V5" s="377">
        <f t="shared" si="5"/>
        <v>8.9388915</v>
      </c>
      <c r="W5" s="377">
        <f t="shared" si="6"/>
        <v>0</v>
      </c>
      <c r="X5" s="377">
        <f t="shared" si="7"/>
        <v>0</v>
      </c>
      <c r="Y5" s="379">
        <f t="shared" si="8"/>
        <v>8.251045</v>
      </c>
      <c r="Z5" s="406">
        <f t="shared" si="9"/>
        <v>0.6878465000000009</v>
      </c>
      <c r="AA5" s="83"/>
      <c r="AB5" s="82"/>
    </row>
    <row r="6" spans="1:28" s="62" customFormat="1" ht="15.75" thickBot="1">
      <c r="A6" s="254" t="s">
        <v>9</v>
      </c>
      <c r="B6" s="189">
        <v>23568700</v>
      </c>
      <c r="C6" s="187">
        <v>1353500</v>
      </c>
      <c r="D6" s="195">
        <v>0.06</v>
      </c>
      <c r="E6" s="189">
        <v>5370400</v>
      </c>
      <c r="F6" s="120">
        <v>974100</v>
      </c>
      <c r="G6" s="195">
        <v>0.22</v>
      </c>
      <c r="H6" s="189">
        <v>4579000</v>
      </c>
      <c r="I6" s="120">
        <v>357200</v>
      </c>
      <c r="J6" s="139">
        <v>0.08</v>
      </c>
      <c r="K6" s="187">
        <v>33518100</v>
      </c>
      <c r="L6" s="120">
        <v>2684800</v>
      </c>
      <c r="M6" s="195">
        <v>0.09</v>
      </c>
      <c r="N6" s="200">
        <v>31921400</v>
      </c>
      <c r="O6" s="201">
        <f t="shared" si="0"/>
        <v>0.9523630516049537</v>
      </c>
      <c r="P6" s="407">
        <f>Volume!K6</f>
        <v>3185.3</v>
      </c>
      <c r="Q6" s="73">
        <f>Volume!J6</f>
        <v>3071.05</v>
      </c>
      <c r="R6" s="376">
        <f t="shared" si="1"/>
        <v>10293.5761005</v>
      </c>
      <c r="S6" s="377">
        <f t="shared" si="2"/>
        <v>9803.221547</v>
      </c>
      <c r="T6" s="378">
        <f t="shared" si="3"/>
        <v>30833300</v>
      </c>
      <c r="U6" s="377">
        <f t="shared" si="4"/>
        <v>8.707468872939323</v>
      </c>
      <c r="V6" s="377">
        <f t="shared" si="5"/>
        <v>7238.0656135</v>
      </c>
      <c r="W6" s="377">
        <f t="shared" si="6"/>
        <v>1649.2766920000001</v>
      </c>
      <c r="X6" s="377">
        <f t="shared" si="7"/>
        <v>1406.233795</v>
      </c>
      <c r="Y6" s="379">
        <f t="shared" si="8"/>
        <v>9821.331049</v>
      </c>
      <c r="Z6" s="256">
        <f t="shared" si="9"/>
        <v>472.24505150000005</v>
      </c>
      <c r="AA6" s="83"/>
      <c r="AB6" s="82"/>
    </row>
    <row r="7" spans="1:26" s="8" customFormat="1" ht="15.75" thickBot="1">
      <c r="A7" s="254" t="s">
        <v>152</v>
      </c>
      <c r="B7" s="189">
        <v>237000</v>
      </c>
      <c r="C7" s="187">
        <v>-9000</v>
      </c>
      <c r="D7" s="195">
        <v>-0.04</v>
      </c>
      <c r="E7" s="189">
        <v>0</v>
      </c>
      <c r="F7" s="120">
        <v>0</v>
      </c>
      <c r="G7" s="195">
        <v>0</v>
      </c>
      <c r="H7" s="189">
        <v>0</v>
      </c>
      <c r="I7" s="120">
        <v>0</v>
      </c>
      <c r="J7" s="139">
        <v>0</v>
      </c>
      <c r="K7" s="187">
        <v>237000</v>
      </c>
      <c r="L7" s="120">
        <v>-9000</v>
      </c>
      <c r="M7" s="195">
        <v>-0.04</v>
      </c>
      <c r="N7" s="200">
        <v>234400</v>
      </c>
      <c r="O7" s="201">
        <f t="shared" si="0"/>
        <v>0.9890295358649789</v>
      </c>
      <c r="P7" s="407">
        <f>Volume!K7</f>
        <v>2412.2</v>
      </c>
      <c r="Q7" s="73">
        <f>Volume!J7</f>
        <v>2324.05</v>
      </c>
      <c r="R7" s="376">
        <f t="shared" si="1"/>
        <v>55.079985</v>
      </c>
      <c r="S7" s="377">
        <f t="shared" si="2"/>
        <v>54.475732</v>
      </c>
      <c r="T7" s="378">
        <f t="shared" si="3"/>
        <v>246000</v>
      </c>
      <c r="U7" s="377">
        <f t="shared" si="4"/>
        <v>-3.6585365853658534</v>
      </c>
      <c r="V7" s="377">
        <f t="shared" si="5"/>
        <v>55.079985</v>
      </c>
      <c r="W7" s="377">
        <f t="shared" si="6"/>
        <v>0</v>
      </c>
      <c r="X7" s="377">
        <f t="shared" si="7"/>
        <v>0</v>
      </c>
      <c r="Y7" s="379">
        <f t="shared" si="8"/>
        <v>59.34012</v>
      </c>
      <c r="Z7" s="256">
        <f t="shared" si="9"/>
        <v>-4.260134999999998</v>
      </c>
    </row>
    <row r="8" spans="1:28" s="62" customFormat="1" ht="15.75" thickBot="1">
      <c r="A8" s="254" t="s">
        <v>0</v>
      </c>
      <c r="B8" s="189">
        <v>4854750</v>
      </c>
      <c r="C8" s="187">
        <v>72750</v>
      </c>
      <c r="D8" s="195">
        <v>0.02</v>
      </c>
      <c r="E8" s="189">
        <v>165750</v>
      </c>
      <c r="F8" s="120">
        <v>36750</v>
      </c>
      <c r="G8" s="195">
        <v>0.28</v>
      </c>
      <c r="H8" s="189">
        <v>7500</v>
      </c>
      <c r="I8" s="120">
        <v>0</v>
      </c>
      <c r="J8" s="139">
        <v>0</v>
      </c>
      <c r="K8" s="187">
        <v>5028000</v>
      </c>
      <c r="L8" s="120">
        <v>109500</v>
      </c>
      <c r="M8" s="195">
        <v>0.02</v>
      </c>
      <c r="N8" s="200">
        <v>5004750</v>
      </c>
      <c r="O8" s="201">
        <f t="shared" si="0"/>
        <v>0.9953758949880668</v>
      </c>
      <c r="P8" s="407">
        <f>Volume!K8</f>
        <v>779.95</v>
      </c>
      <c r="Q8" s="73">
        <f>Volume!J8</f>
        <v>762.9</v>
      </c>
      <c r="R8" s="376">
        <f t="shared" si="1"/>
        <v>383.58612</v>
      </c>
      <c r="S8" s="377">
        <f t="shared" si="2"/>
        <v>381.8123775</v>
      </c>
      <c r="T8" s="378">
        <f t="shared" si="3"/>
        <v>4918500</v>
      </c>
      <c r="U8" s="377">
        <f t="shared" si="4"/>
        <v>2.226288502592254</v>
      </c>
      <c r="V8" s="377">
        <f t="shared" si="5"/>
        <v>370.3688775</v>
      </c>
      <c r="W8" s="377">
        <f t="shared" si="6"/>
        <v>12.6450675</v>
      </c>
      <c r="X8" s="377">
        <f t="shared" si="7"/>
        <v>0.572175</v>
      </c>
      <c r="Y8" s="379">
        <f t="shared" si="8"/>
        <v>383.6184075</v>
      </c>
      <c r="Z8" s="256">
        <f t="shared" si="9"/>
        <v>-0.03228749999999536</v>
      </c>
      <c r="AA8" s="83"/>
      <c r="AB8" s="82"/>
    </row>
    <row r="9" spans="1:26" s="8" customFormat="1" ht="15.75" thickBot="1">
      <c r="A9" s="254" t="s">
        <v>153</v>
      </c>
      <c r="B9" s="189">
        <v>6490050</v>
      </c>
      <c r="C9" s="187">
        <v>-134750</v>
      </c>
      <c r="D9" s="195">
        <v>-0.02</v>
      </c>
      <c r="E9" s="189">
        <v>575750</v>
      </c>
      <c r="F9" s="120">
        <v>9800</v>
      </c>
      <c r="G9" s="195">
        <v>0.02</v>
      </c>
      <c r="H9" s="189">
        <v>31850</v>
      </c>
      <c r="I9" s="120">
        <v>4900</v>
      </c>
      <c r="J9" s="139">
        <v>0.18</v>
      </c>
      <c r="K9" s="187">
        <v>7097650</v>
      </c>
      <c r="L9" s="120">
        <v>-120050</v>
      </c>
      <c r="M9" s="195">
        <v>-0.02</v>
      </c>
      <c r="N9" s="200">
        <v>7073150</v>
      </c>
      <c r="O9" s="201">
        <f t="shared" si="0"/>
        <v>0.9965481532619952</v>
      </c>
      <c r="P9" s="407">
        <f>Volume!K9</f>
        <v>82.1</v>
      </c>
      <c r="Q9" s="73">
        <f>Volume!J9</f>
        <v>81.6</v>
      </c>
      <c r="R9" s="376">
        <f t="shared" si="1"/>
        <v>57.916824</v>
      </c>
      <c r="S9" s="377">
        <f t="shared" si="2"/>
        <v>57.716904</v>
      </c>
      <c r="T9" s="378">
        <f t="shared" si="3"/>
        <v>7217700</v>
      </c>
      <c r="U9" s="377">
        <f t="shared" si="4"/>
        <v>-1.6632722335369994</v>
      </c>
      <c r="V9" s="377">
        <f t="shared" si="5"/>
        <v>52.95880799999999</v>
      </c>
      <c r="W9" s="377">
        <f t="shared" si="6"/>
        <v>4.69812</v>
      </c>
      <c r="X9" s="377">
        <f t="shared" si="7"/>
        <v>0.259896</v>
      </c>
      <c r="Y9" s="379">
        <f t="shared" si="8"/>
        <v>59.257317</v>
      </c>
      <c r="Z9" s="256">
        <f t="shared" si="9"/>
        <v>-1.3404930000000022</v>
      </c>
    </row>
    <row r="10" spans="1:26" s="8" customFormat="1" ht="15.75" thickBot="1">
      <c r="A10" s="254" t="s">
        <v>197</v>
      </c>
      <c r="B10" s="380">
        <v>2589550</v>
      </c>
      <c r="C10" s="188">
        <v>-217750</v>
      </c>
      <c r="D10" s="196">
        <v>-0.08</v>
      </c>
      <c r="E10" s="198">
        <v>103850</v>
      </c>
      <c r="F10" s="192">
        <v>13400</v>
      </c>
      <c r="G10" s="196">
        <v>0.15</v>
      </c>
      <c r="H10" s="190">
        <v>13400</v>
      </c>
      <c r="I10" s="193">
        <v>10050</v>
      </c>
      <c r="J10" s="107">
        <v>3</v>
      </c>
      <c r="K10" s="187">
        <v>2706800</v>
      </c>
      <c r="L10" s="120">
        <v>-194300</v>
      </c>
      <c r="M10" s="199">
        <v>-0.07</v>
      </c>
      <c r="N10" s="202">
        <v>2683350</v>
      </c>
      <c r="O10" s="201">
        <f aca="true" t="shared" si="10" ref="O10:O72">N10/K10</f>
        <v>0.9913366336633663</v>
      </c>
      <c r="P10" s="407">
        <f>Volume!K10</f>
        <v>79.85</v>
      </c>
      <c r="Q10" s="73">
        <f>Volume!J10</f>
        <v>77.9</v>
      </c>
      <c r="R10" s="376">
        <f t="shared" si="1"/>
        <v>21.085972</v>
      </c>
      <c r="S10" s="377">
        <f t="shared" si="2"/>
        <v>20.903296500000003</v>
      </c>
      <c r="T10" s="378">
        <f t="shared" si="3"/>
        <v>2901100</v>
      </c>
      <c r="U10" s="377">
        <f t="shared" si="4"/>
        <v>-6.697459584295612</v>
      </c>
      <c r="V10" s="377">
        <f t="shared" si="5"/>
        <v>20.1725945</v>
      </c>
      <c r="W10" s="377">
        <f t="shared" si="6"/>
        <v>0.8089915000000001</v>
      </c>
      <c r="X10" s="377">
        <f t="shared" si="7"/>
        <v>0.104386</v>
      </c>
      <c r="Y10" s="379">
        <f t="shared" si="8"/>
        <v>23.165283499999997</v>
      </c>
      <c r="Z10" s="256">
        <f t="shared" si="9"/>
        <v>-2.0793114999999958</v>
      </c>
    </row>
    <row r="11" spans="1:28" s="62" customFormat="1" ht="15.75" thickBot="1">
      <c r="A11" s="254" t="s">
        <v>91</v>
      </c>
      <c r="B11" s="189">
        <v>4685100</v>
      </c>
      <c r="C11" s="187">
        <v>-335800</v>
      </c>
      <c r="D11" s="195">
        <v>-0.07</v>
      </c>
      <c r="E11" s="189">
        <v>494500</v>
      </c>
      <c r="F11" s="120">
        <v>52900</v>
      </c>
      <c r="G11" s="195">
        <v>0.12</v>
      </c>
      <c r="H11" s="189">
        <v>9200</v>
      </c>
      <c r="I11" s="120">
        <v>0</v>
      </c>
      <c r="J11" s="139">
        <v>0</v>
      </c>
      <c r="K11" s="187">
        <v>5188800</v>
      </c>
      <c r="L11" s="120">
        <v>-282900</v>
      </c>
      <c r="M11" s="195">
        <v>-0.05</v>
      </c>
      <c r="N11" s="200">
        <v>5168100</v>
      </c>
      <c r="O11" s="201">
        <f t="shared" si="10"/>
        <v>0.9960106382978723</v>
      </c>
      <c r="P11" s="407">
        <f>Volume!K11</f>
        <v>71.55</v>
      </c>
      <c r="Q11" s="73">
        <f>Volume!J11</f>
        <v>72.4</v>
      </c>
      <c r="R11" s="376">
        <f t="shared" si="1"/>
        <v>37.566912</v>
      </c>
      <c r="S11" s="377">
        <f t="shared" si="2"/>
        <v>37.417044</v>
      </c>
      <c r="T11" s="378">
        <f t="shared" si="3"/>
        <v>5471700</v>
      </c>
      <c r="U11" s="377">
        <f t="shared" si="4"/>
        <v>-5.170239596469105</v>
      </c>
      <c r="V11" s="377">
        <f t="shared" si="5"/>
        <v>33.920124</v>
      </c>
      <c r="W11" s="377">
        <f t="shared" si="6"/>
        <v>3.58018</v>
      </c>
      <c r="X11" s="377">
        <f t="shared" si="7"/>
        <v>0.066608</v>
      </c>
      <c r="Y11" s="379">
        <f t="shared" si="8"/>
        <v>39.1500135</v>
      </c>
      <c r="Z11" s="256">
        <f t="shared" si="9"/>
        <v>-1.583101499999998</v>
      </c>
      <c r="AA11" s="83"/>
      <c r="AB11" s="82"/>
    </row>
    <row r="12" spans="1:28" s="62" customFormat="1" ht="15.75" thickBot="1">
      <c r="A12" s="254" t="s">
        <v>104</v>
      </c>
      <c r="B12" s="189">
        <v>7245500</v>
      </c>
      <c r="C12" s="187">
        <v>-17200</v>
      </c>
      <c r="D12" s="195">
        <v>0</v>
      </c>
      <c r="E12" s="189">
        <v>629950</v>
      </c>
      <c r="F12" s="120">
        <v>70950</v>
      </c>
      <c r="G12" s="195">
        <v>0.13</v>
      </c>
      <c r="H12" s="189">
        <v>75250</v>
      </c>
      <c r="I12" s="120">
        <v>2150</v>
      </c>
      <c r="J12" s="139">
        <v>0.03</v>
      </c>
      <c r="K12" s="187">
        <v>7950700</v>
      </c>
      <c r="L12" s="120">
        <v>55900</v>
      </c>
      <c r="M12" s="195">
        <v>0.01</v>
      </c>
      <c r="N12" s="200">
        <v>7918450</v>
      </c>
      <c r="O12" s="201">
        <f t="shared" si="10"/>
        <v>0.9959437533802055</v>
      </c>
      <c r="P12" s="407">
        <f>Volume!K12</f>
        <v>78.4</v>
      </c>
      <c r="Q12" s="73">
        <f>Volume!J12</f>
        <v>73.85</v>
      </c>
      <c r="R12" s="376">
        <f t="shared" si="1"/>
        <v>58.7159195</v>
      </c>
      <c r="S12" s="377">
        <f t="shared" si="2"/>
        <v>58.47775325</v>
      </c>
      <c r="T12" s="378">
        <f t="shared" si="3"/>
        <v>7894800</v>
      </c>
      <c r="U12" s="377">
        <f t="shared" si="4"/>
        <v>0.7080610021786492</v>
      </c>
      <c r="V12" s="377">
        <f t="shared" si="5"/>
        <v>53.508017499999994</v>
      </c>
      <c r="W12" s="377">
        <f t="shared" si="6"/>
        <v>4.65218075</v>
      </c>
      <c r="X12" s="377">
        <f t="shared" si="7"/>
        <v>0.55572125</v>
      </c>
      <c r="Y12" s="379">
        <f t="shared" si="8"/>
        <v>61.895232</v>
      </c>
      <c r="Z12" s="256">
        <f t="shared" si="9"/>
        <v>-3.1793125000000018</v>
      </c>
      <c r="AA12" s="83"/>
      <c r="AB12" s="82"/>
    </row>
    <row r="13" spans="1:26" s="8" customFormat="1" ht="15.75" thickBot="1">
      <c r="A13" s="254" t="s">
        <v>154</v>
      </c>
      <c r="B13" s="189">
        <v>25288400</v>
      </c>
      <c r="C13" s="187">
        <v>-754450</v>
      </c>
      <c r="D13" s="195">
        <v>-0.03</v>
      </c>
      <c r="E13" s="189">
        <v>4603100</v>
      </c>
      <c r="F13" s="120">
        <v>725800</v>
      </c>
      <c r="G13" s="195">
        <v>0.19</v>
      </c>
      <c r="H13" s="189">
        <v>1757200</v>
      </c>
      <c r="I13" s="120">
        <v>573000</v>
      </c>
      <c r="J13" s="139">
        <v>0.48</v>
      </c>
      <c r="K13" s="187">
        <v>31648700</v>
      </c>
      <c r="L13" s="120">
        <v>544350</v>
      </c>
      <c r="M13" s="195">
        <v>0.02</v>
      </c>
      <c r="N13" s="200">
        <v>31085250</v>
      </c>
      <c r="O13" s="201">
        <f t="shared" si="10"/>
        <v>0.9821967410983705</v>
      </c>
      <c r="P13" s="407">
        <f>Volume!K13</f>
        <v>41</v>
      </c>
      <c r="Q13" s="73">
        <f>Volume!J13</f>
        <v>39.05</v>
      </c>
      <c r="R13" s="376">
        <f t="shared" si="1"/>
        <v>123.5881735</v>
      </c>
      <c r="S13" s="377">
        <f t="shared" si="2"/>
        <v>121.38790125</v>
      </c>
      <c r="T13" s="378">
        <f t="shared" si="3"/>
        <v>31104350</v>
      </c>
      <c r="U13" s="377">
        <f t="shared" si="4"/>
        <v>1.750076757752533</v>
      </c>
      <c r="V13" s="377">
        <f t="shared" si="5"/>
        <v>98.75120199999999</v>
      </c>
      <c r="W13" s="377">
        <f t="shared" si="6"/>
        <v>17.9751055</v>
      </c>
      <c r="X13" s="377">
        <f t="shared" si="7"/>
        <v>6.861866</v>
      </c>
      <c r="Y13" s="379">
        <f t="shared" si="8"/>
        <v>127.527835</v>
      </c>
      <c r="Z13" s="256">
        <f t="shared" si="9"/>
        <v>-3.9396614999999997</v>
      </c>
    </row>
    <row r="14" spans="1:26" s="8" customFormat="1" ht="15.75" thickBot="1">
      <c r="A14" s="254" t="s">
        <v>179</v>
      </c>
      <c r="B14" s="380">
        <v>473200</v>
      </c>
      <c r="C14" s="188">
        <v>-1400</v>
      </c>
      <c r="D14" s="196">
        <v>0</v>
      </c>
      <c r="E14" s="198">
        <v>0</v>
      </c>
      <c r="F14" s="192">
        <v>0</v>
      </c>
      <c r="G14" s="196">
        <v>0</v>
      </c>
      <c r="H14" s="190">
        <v>0</v>
      </c>
      <c r="I14" s="193">
        <v>0</v>
      </c>
      <c r="J14" s="107">
        <v>0</v>
      </c>
      <c r="K14" s="187">
        <v>473200</v>
      </c>
      <c r="L14" s="120">
        <v>-1400</v>
      </c>
      <c r="M14" s="199">
        <v>0</v>
      </c>
      <c r="N14" s="202">
        <v>471800</v>
      </c>
      <c r="O14" s="201">
        <f t="shared" si="10"/>
        <v>0.9970414201183432</v>
      </c>
      <c r="P14" s="407">
        <f>Volume!K14</f>
        <v>604.4</v>
      </c>
      <c r="Q14" s="73">
        <f>Volume!J14</f>
        <v>579.8</v>
      </c>
      <c r="R14" s="376">
        <f t="shared" si="1"/>
        <v>27.436136</v>
      </c>
      <c r="S14" s="377">
        <f t="shared" si="2"/>
        <v>27.354964</v>
      </c>
      <c r="T14" s="378">
        <f t="shared" si="3"/>
        <v>474600</v>
      </c>
      <c r="U14" s="377">
        <f t="shared" si="4"/>
        <v>-0.2949852507374631</v>
      </c>
      <c r="V14" s="377">
        <f t="shared" si="5"/>
        <v>27.436136</v>
      </c>
      <c r="W14" s="377">
        <f t="shared" si="6"/>
        <v>0</v>
      </c>
      <c r="X14" s="377">
        <f t="shared" si="7"/>
        <v>0</v>
      </c>
      <c r="Y14" s="379">
        <f t="shared" si="8"/>
        <v>28.684824</v>
      </c>
      <c r="Z14" s="256">
        <f t="shared" si="9"/>
        <v>-1.2486879999999978</v>
      </c>
    </row>
    <row r="15" spans="1:28" s="62" customFormat="1" ht="15.75" thickBot="1">
      <c r="A15" s="254" t="s">
        <v>216</v>
      </c>
      <c r="B15" s="189">
        <v>654000</v>
      </c>
      <c r="C15" s="187">
        <v>-7800</v>
      </c>
      <c r="D15" s="195">
        <v>-0.01</v>
      </c>
      <c r="E15" s="189">
        <v>0</v>
      </c>
      <c r="F15" s="120">
        <v>0</v>
      </c>
      <c r="G15" s="195">
        <v>0</v>
      </c>
      <c r="H15" s="189">
        <v>0</v>
      </c>
      <c r="I15" s="120">
        <v>0</v>
      </c>
      <c r="J15" s="139">
        <v>0</v>
      </c>
      <c r="K15" s="187">
        <v>654000</v>
      </c>
      <c r="L15" s="120">
        <v>-7800</v>
      </c>
      <c r="M15" s="195">
        <v>-0.01</v>
      </c>
      <c r="N15" s="200">
        <v>652800</v>
      </c>
      <c r="O15" s="201">
        <f t="shared" si="10"/>
        <v>0.998165137614679</v>
      </c>
      <c r="P15" s="407">
        <f>Volume!K15</f>
        <v>2836.85</v>
      </c>
      <c r="Q15" s="73">
        <f>Volume!J15</f>
        <v>2741.15</v>
      </c>
      <c r="R15" s="376">
        <f t="shared" si="1"/>
        <v>179.27121</v>
      </c>
      <c r="S15" s="377">
        <f t="shared" si="2"/>
        <v>178.942272</v>
      </c>
      <c r="T15" s="378">
        <f t="shared" si="3"/>
        <v>661800</v>
      </c>
      <c r="U15" s="377">
        <f t="shared" si="4"/>
        <v>-1.1786038077969174</v>
      </c>
      <c r="V15" s="377">
        <f t="shared" si="5"/>
        <v>179.27121</v>
      </c>
      <c r="W15" s="377">
        <f t="shared" si="6"/>
        <v>0</v>
      </c>
      <c r="X15" s="377">
        <f t="shared" si="7"/>
        <v>0</v>
      </c>
      <c r="Y15" s="379">
        <f t="shared" si="8"/>
        <v>187.742733</v>
      </c>
      <c r="Z15" s="256">
        <f t="shared" si="9"/>
        <v>-8.47152299999999</v>
      </c>
      <c r="AA15" s="83"/>
      <c r="AB15" s="82"/>
    </row>
    <row r="16" spans="1:28" s="62" customFormat="1" ht="15.75" thickBot="1">
      <c r="A16" s="254" t="s">
        <v>92</v>
      </c>
      <c r="B16" s="189">
        <v>5324200</v>
      </c>
      <c r="C16" s="187">
        <v>-530600</v>
      </c>
      <c r="D16" s="195">
        <v>-0.09</v>
      </c>
      <c r="E16" s="189">
        <v>88200</v>
      </c>
      <c r="F16" s="120">
        <v>9800</v>
      </c>
      <c r="G16" s="195">
        <v>0.13</v>
      </c>
      <c r="H16" s="189">
        <v>4200</v>
      </c>
      <c r="I16" s="120">
        <v>2800</v>
      </c>
      <c r="J16" s="139">
        <v>2</v>
      </c>
      <c r="K16" s="187">
        <v>5416600</v>
      </c>
      <c r="L16" s="120">
        <v>-518000</v>
      </c>
      <c r="M16" s="195">
        <v>-0.09</v>
      </c>
      <c r="N16" s="200">
        <v>5056800</v>
      </c>
      <c r="O16" s="201">
        <f t="shared" si="10"/>
        <v>0.9335745670715947</v>
      </c>
      <c r="P16" s="407">
        <f>Volume!K16</f>
        <v>235.6</v>
      </c>
      <c r="Q16" s="73">
        <f>Volume!J16</f>
        <v>227.1</v>
      </c>
      <c r="R16" s="376">
        <f t="shared" si="1"/>
        <v>123.010986</v>
      </c>
      <c r="S16" s="377">
        <f t="shared" si="2"/>
        <v>114.839928</v>
      </c>
      <c r="T16" s="378">
        <f t="shared" si="3"/>
        <v>5934600</v>
      </c>
      <c r="U16" s="377">
        <f t="shared" si="4"/>
        <v>-8.728473696626562</v>
      </c>
      <c r="V16" s="377">
        <f t="shared" si="5"/>
        <v>120.912582</v>
      </c>
      <c r="W16" s="377">
        <f t="shared" si="6"/>
        <v>2.003022</v>
      </c>
      <c r="X16" s="377">
        <f t="shared" si="7"/>
        <v>0.095382</v>
      </c>
      <c r="Y16" s="379">
        <f t="shared" si="8"/>
        <v>139.819176</v>
      </c>
      <c r="Z16" s="256">
        <f t="shared" si="9"/>
        <v>-16.808189999999996</v>
      </c>
      <c r="AA16" s="83"/>
      <c r="AB16" s="82"/>
    </row>
    <row r="17" spans="1:28" s="62" customFormat="1" ht="15.75" thickBot="1">
      <c r="A17" s="254" t="s">
        <v>93</v>
      </c>
      <c r="B17" s="189">
        <v>2285700</v>
      </c>
      <c r="C17" s="187">
        <v>49400</v>
      </c>
      <c r="D17" s="195">
        <v>0.02</v>
      </c>
      <c r="E17" s="189">
        <v>127300</v>
      </c>
      <c r="F17" s="120">
        <v>17100</v>
      </c>
      <c r="G17" s="195">
        <v>0.16</v>
      </c>
      <c r="H17" s="189">
        <v>3800</v>
      </c>
      <c r="I17" s="120">
        <v>0</v>
      </c>
      <c r="J17" s="139">
        <v>0</v>
      </c>
      <c r="K17" s="187">
        <v>2416800</v>
      </c>
      <c r="L17" s="120">
        <v>66500</v>
      </c>
      <c r="M17" s="195">
        <v>0.03</v>
      </c>
      <c r="N17" s="200">
        <v>2363600</v>
      </c>
      <c r="O17" s="201">
        <f t="shared" si="10"/>
        <v>0.9779874213836478</v>
      </c>
      <c r="P17" s="407">
        <f>Volume!K17</f>
        <v>120.3</v>
      </c>
      <c r="Q17" s="73">
        <f>Volume!J17</f>
        <v>114.05</v>
      </c>
      <c r="R17" s="376">
        <f t="shared" si="1"/>
        <v>27.563604</v>
      </c>
      <c r="S17" s="377">
        <f t="shared" si="2"/>
        <v>26.956858</v>
      </c>
      <c r="T17" s="378">
        <f t="shared" si="3"/>
        <v>2350300</v>
      </c>
      <c r="U17" s="377">
        <f t="shared" si="4"/>
        <v>2.8294260307194827</v>
      </c>
      <c r="V17" s="377">
        <f t="shared" si="5"/>
        <v>26.0684085</v>
      </c>
      <c r="W17" s="377">
        <f t="shared" si="6"/>
        <v>1.4518565</v>
      </c>
      <c r="X17" s="377">
        <f t="shared" si="7"/>
        <v>0.043339</v>
      </c>
      <c r="Y17" s="379">
        <f t="shared" si="8"/>
        <v>28.274109</v>
      </c>
      <c r="Z17" s="256">
        <f t="shared" si="9"/>
        <v>-0.7105049999999977</v>
      </c>
      <c r="AA17" s="83"/>
      <c r="AB17" s="82"/>
    </row>
    <row r="18" spans="1:28" s="62" customFormat="1" ht="15.75" thickBot="1">
      <c r="A18" s="254" t="s">
        <v>46</v>
      </c>
      <c r="B18" s="189">
        <v>626450</v>
      </c>
      <c r="C18" s="187">
        <v>5500</v>
      </c>
      <c r="D18" s="195">
        <v>0.01</v>
      </c>
      <c r="E18" s="189">
        <v>550</v>
      </c>
      <c r="F18" s="120">
        <v>0</v>
      </c>
      <c r="G18" s="195">
        <v>0</v>
      </c>
      <c r="H18" s="189">
        <v>0</v>
      </c>
      <c r="I18" s="120">
        <v>0</v>
      </c>
      <c r="J18" s="139">
        <v>0</v>
      </c>
      <c r="K18" s="187">
        <v>627000</v>
      </c>
      <c r="L18" s="120">
        <v>5500</v>
      </c>
      <c r="M18" s="195">
        <v>0.01</v>
      </c>
      <c r="N18" s="200">
        <v>626450</v>
      </c>
      <c r="O18" s="201">
        <f t="shared" si="10"/>
        <v>0.9991228070175439</v>
      </c>
      <c r="P18" s="407">
        <f>Volume!K18</f>
        <v>1160.8</v>
      </c>
      <c r="Q18" s="73">
        <f>Volume!J18</f>
        <v>1095.5</v>
      </c>
      <c r="R18" s="376">
        <f t="shared" si="1"/>
        <v>68.68785</v>
      </c>
      <c r="S18" s="377">
        <f t="shared" si="2"/>
        <v>68.6275975</v>
      </c>
      <c r="T18" s="378">
        <f t="shared" si="3"/>
        <v>621500</v>
      </c>
      <c r="U18" s="377">
        <f t="shared" si="4"/>
        <v>0.8849557522123894</v>
      </c>
      <c r="V18" s="377">
        <f t="shared" si="5"/>
        <v>68.6275975</v>
      </c>
      <c r="W18" s="377">
        <f t="shared" si="6"/>
        <v>0.0602525</v>
      </c>
      <c r="X18" s="377">
        <f t="shared" si="7"/>
        <v>0</v>
      </c>
      <c r="Y18" s="379">
        <f t="shared" si="8"/>
        <v>72.14372</v>
      </c>
      <c r="Z18" s="256">
        <f t="shared" si="9"/>
        <v>-3.4558700000000044</v>
      </c>
      <c r="AA18" s="83"/>
      <c r="AB18" s="82"/>
    </row>
    <row r="19" spans="1:26" s="9" customFormat="1" ht="15.75" thickBot="1">
      <c r="A19" s="254" t="s">
        <v>155</v>
      </c>
      <c r="B19" s="189">
        <v>2755000</v>
      </c>
      <c r="C19" s="187">
        <v>-151000</v>
      </c>
      <c r="D19" s="195">
        <v>-0.05</v>
      </c>
      <c r="E19" s="189">
        <v>0</v>
      </c>
      <c r="F19" s="120">
        <v>0</v>
      </c>
      <c r="G19" s="195">
        <v>0</v>
      </c>
      <c r="H19" s="189">
        <v>0</v>
      </c>
      <c r="I19" s="120">
        <v>0</v>
      </c>
      <c r="J19" s="139">
        <v>0</v>
      </c>
      <c r="K19" s="187">
        <v>2755000</v>
      </c>
      <c r="L19" s="120">
        <v>-151000</v>
      </c>
      <c r="M19" s="195">
        <v>-0.05</v>
      </c>
      <c r="N19" s="200">
        <v>2747000</v>
      </c>
      <c r="O19" s="201">
        <f t="shared" si="10"/>
        <v>0.9970961887477314</v>
      </c>
      <c r="P19" s="407">
        <f>Volume!K19</f>
        <v>350.05</v>
      </c>
      <c r="Q19" s="73">
        <f>Volume!J19</f>
        <v>338.35</v>
      </c>
      <c r="R19" s="376">
        <f t="shared" si="1"/>
        <v>93.21542500000001</v>
      </c>
      <c r="S19" s="377">
        <f t="shared" si="2"/>
        <v>92.94474500000001</v>
      </c>
      <c r="T19" s="378">
        <f t="shared" si="3"/>
        <v>2906000</v>
      </c>
      <c r="U19" s="377">
        <f t="shared" si="4"/>
        <v>-5.196145905024088</v>
      </c>
      <c r="V19" s="377">
        <f t="shared" si="5"/>
        <v>93.21542500000001</v>
      </c>
      <c r="W19" s="377">
        <f t="shared" si="6"/>
        <v>0</v>
      </c>
      <c r="X19" s="377">
        <f t="shared" si="7"/>
        <v>0</v>
      </c>
      <c r="Y19" s="379">
        <f t="shared" si="8"/>
        <v>101.72453</v>
      </c>
      <c r="Z19" s="256">
        <f t="shared" si="9"/>
        <v>-8.509104999999991</v>
      </c>
    </row>
    <row r="20" spans="1:26" s="9" customFormat="1" ht="15.75" thickBot="1">
      <c r="A20" s="254" t="s">
        <v>156</v>
      </c>
      <c r="B20" s="189">
        <v>6125000</v>
      </c>
      <c r="C20" s="187">
        <v>25000</v>
      </c>
      <c r="D20" s="195">
        <v>0</v>
      </c>
      <c r="E20" s="189">
        <v>18000</v>
      </c>
      <c r="F20" s="120">
        <v>6000</v>
      </c>
      <c r="G20" s="195">
        <v>0.5</v>
      </c>
      <c r="H20" s="189">
        <v>0</v>
      </c>
      <c r="I20" s="120">
        <v>0</v>
      </c>
      <c r="J20" s="139">
        <v>0</v>
      </c>
      <c r="K20" s="187">
        <v>6143000</v>
      </c>
      <c r="L20" s="120">
        <v>31000</v>
      </c>
      <c r="M20" s="195">
        <v>0.01</v>
      </c>
      <c r="N20" s="200">
        <v>6133000</v>
      </c>
      <c r="O20" s="201">
        <f t="shared" si="10"/>
        <v>0.9983721308806772</v>
      </c>
      <c r="P20" s="407">
        <f>Volume!K20</f>
        <v>374.6</v>
      </c>
      <c r="Q20" s="73">
        <f>Volume!J20</f>
        <v>366.6</v>
      </c>
      <c r="R20" s="376">
        <f t="shared" si="1"/>
        <v>225.20238</v>
      </c>
      <c r="S20" s="377">
        <f t="shared" si="2"/>
        <v>224.83578</v>
      </c>
      <c r="T20" s="378">
        <f t="shared" si="3"/>
        <v>6112000</v>
      </c>
      <c r="U20" s="377">
        <f t="shared" si="4"/>
        <v>0.5071989528795812</v>
      </c>
      <c r="V20" s="377">
        <f t="shared" si="5"/>
        <v>224.5425</v>
      </c>
      <c r="W20" s="377">
        <f t="shared" si="6"/>
        <v>0.65988</v>
      </c>
      <c r="X20" s="377">
        <f t="shared" si="7"/>
        <v>0</v>
      </c>
      <c r="Y20" s="379">
        <f t="shared" si="8"/>
        <v>228.95552</v>
      </c>
      <c r="Z20" s="256">
        <f t="shared" si="9"/>
        <v>-3.753140000000002</v>
      </c>
    </row>
    <row r="21" spans="1:28" s="62" customFormat="1" ht="15.75" thickBot="1">
      <c r="A21" s="254" t="s">
        <v>1</v>
      </c>
      <c r="B21" s="189">
        <v>1089300</v>
      </c>
      <c r="C21" s="187">
        <v>-25200</v>
      </c>
      <c r="D21" s="195">
        <v>-0.02</v>
      </c>
      <c r="E21" s="189">
        <v>300</v>
      </c>
      <c r="F21" s="120">
        <v>0</v>
      </c>
      <c r="G21" s="195">
        <v>0</v>
      </c>
      <c r="H21" s="189">
        <v>0</v>
      </c>
      <c r="I21" s="120">
        <v>0</v>
      </c>
      <c r="J21" s="139">
        <v>0</v>
      </c>
      <c r="K21" s="187">
        <v>1089600</v>
      </c>
      <c r="L21" s="120">
        <v>-25200</v>
      </c>
      <c r="M21" s="195">
        <v>-0.02</v>
      </c>
      <c r="N21" s="200">
        <v>1088400</v>
      </c>
      <c r="O21" s="201">
        <f t="shared" si="10"/>
        <v>0.998898678414097</v>
      </c>
      <c r="P21" s="407">
        <f>Volume!K21</f>
        <v>1951.35</v>
      </c>
      <c r="Q21" s="73">
        <f>Volume!J21</f>
        <v>1903.3</v>
      </c>
      <c r="R21" s="376">
        <f t="shared" si="1"/>
        <v>207.383568</v>
      </c>
      <c r="S21" s="377">
        <f t="shared" si="2"/>
        <v>207.155172</v>
      </c>
      <c r="T21" s="378">
        <f t="shared" si="3"/>
        <v>1114800</v>
      </c>
      <c r="U21" s="377">
        <f t="shared" si="4"/>
        <v>-2.2604951560818085</v>
      </c>
      <c r="V21" s="377">
        <f t="shared" si="5"/>
        <v>207.326469</v>
      </c>
      <c r="W21" s="377">
        <f t="shared" si="6"/>
        <v>0.057099</v>
      </c>
      <c r="X21" s="377">
        <f t="shared" si="7"/>
        <v>0</v>
      </c>
      <c r="Y21" s="379">
        <f t="shared" si="8"/>
        <v>217.536498</v>
      </c>
      <c r="Z21" s="256">
        <f t="shared" si="9"/>
        <v>-10.152929999999998</v>
      </c>
      <c r="AA21" s="83"/>
      <c r="AB21" s="82"/>
    </row>
    <row r="22" spans="1:26" s="8" customFormat="1" ht="15.75" thickBot="1">
      <c r="A22" s="254" t="s">
        <v>180</v>
      </c>
      <c r="B22" s="380">
        <v>1711900</v>
      </c>
      <c r="C22" s="188">
        <v>-290700</v>
      </c>
      <c r="D22" s="196">
        <v>-0.15</v>
      </c>
      <c r="E22" s="198">
        <v>62700</v>
      </c>
      <c r="F22" s="192">
        <v>0</v>
      </c>
      <c r="G22" s="196">
        <v>0</v>
      </c>
      <c r="H22" s="190">
        <v>0</v>
      </c>
      <c r="I22" s="193">
        <v>0</v>
      </c>
      <c r="J22" s="107">
        <v>0</v>
      </c>
      <c r="K22" s="187">
        <v>1774600</v>
      </c>
      <c r="L22" s="120">
        <v>-290700</v>
      </c>
      <c r="M22" s="199">
        <v>-0.14</v>
      </c>
      <c r="N22" s="202">
        <v>1774600</v>
      </c>
      <c r="O22" s="201">
        <f t="shared" si="10"/>
        <v>1</v>
      </c>
      <c r="P22" s="407">
        <f>Volume!K22</f>
        <v>126.6</v>
      </c>
      <c r="Q22" s="73">
        <f>Volume!J22</f>
        <v>122.25</v>
      </c>
      <c r="R22" s="376">
        <f t="shared" si="1"/>
        <v>21.694485</v>
      </c>
      <c r="S22" s="377">
        <f t="shared" si="2"/>
        <v>21.694485</v>
      </c>
      <c r="T22" s="378">
        <f t="shared" si="3"/>
        <v>2065300</v>
      </c>
      <c r="U22" s="377">
        <f t="shared" si="4"/>
        <v>-14.075436982520701</v>
      </c>
      <c r="V22" s="377">
        <f t="shared" si="5"/>
        <v>20.9279775</v>
      </c>
      <c r="W22" s="377">
        <f t="shared" si="6"/>
        <v>0.7665075</v>
      </c>
      <c r="X22" s="377">
        <f t="shared" si="7"/>
        <v>0</v>
      </c>
      <c r="Y22" s="379">
        <f t="shared" si="8"/>
        <v>26.146698</v>
      </c>
      <c r="Z22" s="256">
        <f t="shared" si="9"/>
        <v>-4.452213</v>
      </c>
    </row>
    <row r="23" spans="1:26" s="8" customFormat="1" ht="15.75" thickBot="1">
      <c r="A23" s="254" t="s">
        <v>181</v>
      </c>
      <c r="B23" s="380">
        <v>2895750</v>
      </c>
      <c r="C23" s="188">
        <v>-72000</v>
      </c>
      <c r="D23" s="196">
        <v>-0.02</v>
      </c>
      <c r="E23" s="198">
        <v>204750</v>
      </c>
      <c r="F23" s="192">
        <v>13500</v>
      </c>
      <c r="G23" s="196">
        <v>0.07</v>
      </c>
      <c r="H23" s="190">
        <v>0</v>
      </c>
      <c r="I23" s="193">
        <v>0</v>
      </c>
      <c r="J23" s="107">
        <v>0</v>
      </c>
      <c r="K23" s="187">
        <v>3100500</v>
      </c>
      <c r="L23" s="120">
        <v>-58500</v>
      </c>
      <c r="M23" s="199">
        <v>-0.02</v>
      </c>
      <c r="N23" s="202">
        <v>3066750</v>
      </c>
      <c r="O23" s="201">
        <f t="shared" si="10"/>
        <v>0.9891146589259797</v>
      </c>
      <c r="P23" s="407">
        <f>Volume!K23</f>
        <v>59.1</v>
      </c>
      <c r="Q23" s="73">
        <f>Volume!J23</f>
        <v>56.65</v>
      </c>
      <c r="R23" s="376">
        <f t="shared" si="1"/>
        <v>17.5643325</v>
      </c>
      <c r="S23" s="377">
        <f t="shared" si="2"/>
        <v>17.37313875</v>
      </c>
      <c r="T23" s="378">
        <f t="shared" si="3"/>
        <v>3159000</v>
      </c>
      <c r="U23" s="377">
        <f t="shared" si="4"/>
        <v>-1.8518518518518516</v>
      </c>
      <c r="V23" s="377">
        <f t="shared" si="5"/>
        <v>16.40442375</v>
      </c>
      <c r="W23" s="377">
        <f t="shared" si="6"/>
        <v>1.15990875</v>
      </c>
      <c r="X23" s="377">
        <f t="shared" si="7"/>
        <v>0</v>
      </c>
      <c r="Y23" s="379">
        <f t="shared" si="8"/>
        <v>18.66969</v>
      </c>
      <c r="Z23" s="256">
        <f t="shared" si="9"/>
        <v>-1.1053575000000002</v>
      </c>
    </row>
    <row r="24" spans="1:28" s="62" customFormat="1" ht="15.75" thickBot="1">
      <c r="A24" s="254" t="s">
        <v>2</v>
      </c>
      <c r="B24" s="189">
        <v>1159400</v>
      </c>
      <c r="C24" s="187">
        <v>8250</v>
      </c>
      <c r="D24" s="195">
        <v>0.01</v>
      </c>
      <c r="E24" s="189">
        <v>15400</v>
      </c>
      <c r="F24" s="120">
        <v>0</v>
      </c>
      <c r="G24" s="195">
        <v>0</v>
      </c>
      <c r="H24" s="189">
        <v>0</v>
      </c>
      <c r="I24" s="120">
        <v>0</v>
      </c>
      <c r="J24" s="139">
        <v>0</v>
      </c>
      <c r="K24" s="187">
        <v>1174800</v>
      </c>
      <c r="L24" s="120">
        <v>8250</v>
      </c>
      <c r="M24" s="195">
        <v>0.01</v>
      </c>
      <c r="N24" s="200">
        <v>1173700</v>
      </c>
      <c r="O24" s="201">
        <f t="shared" si="10"/>
        <v>0.9990636704119851</v>
      </c>
      <c r="P24" s="407">
        <f>Volume!K24</f>
        <v>412.35</v>
      </c>
      <c r="Q24" s="73">
        <f>Volume!J24</f>
        <v>396.25</v>
      </c>
      <c r="R24" s="376">
        <f t="shared" si="1"/>
        <v>46.55145</v>
      </c>
      <c r="S24" s="377">
        <f t="shared" si="2"/>
        <v>46.5078625</v>
      </c>
      <c r="T24" s="378">
        <f t="shared" si="3"/>
        <v>1166550</v>
      </c>
      <c r="U24" s="377">
        <f t="shared" si="4"/>
        <v>0.7072135785007072</v>
      </c>
      <c r="V24" s="377">
        <f t="shared" si="5"/>
        <v>45.941225</v>
      </c>
      <c r="W24" s="377">
        <f t="shared" si="6"/>
        <v>0.610225</v>
      </c>
      <c r="X24" s="377">
        <f t="shared" si="7"/>
        <v>0</v>
      </c>
      <c r="Y24" s="379">
        <f t="shared" si="8"/>
        <v>48.10268925</v>
      </c>
      <c r="Z24" s="256">
        <f t="shared" si="9"/>
        <v>-1.5512392499999947</v>
      </c>
      <c r="AA24" s="83"/>
      <c r="AB24" s="82"/>
    </row>
    <row r="25" spans="1:28" s="62" customFormat="1" ht="15.75" thickBot="1">
      <c r="A25" s="254" t="s">
        <v>94</v>
      </c>
      <c r="B25" s="189">
        <v>950400</v>
      </c>
      <c r="C25" s="187">
        <v>-56000</v>
      </c>
      <c r="D25" s="195">
        <v>-0.06</v>
      </c>
      <c r="E25" s="189">
        <v>1600</v>
      </c>
      <c r="F25" s="120">
        <v>0</v>
      </c>
      <c r="G25" s="195">
        <v>0</v>
      </c>
      <c r="H25" s="189">
        <v>0</v>
      </c>
      <c r="I25" s="120">
        <v>0</v>
      </c>
      <c r="J25" s="139">
        <v>0</v>
      </c>
      <c r="K25" s="187">
        <v>952000</v>
      </c>
      <c r="L25" s="120">
        <v>-56000</v>
      </c>
      <c r="M25" s="195">
        <v>-0.06</v>
      </c>
      <c r="N25" s="200">
        <v>942400</v>
      </c>
      <c r="O25" s="201">
        <f t="shared" si="10"/>
        <v>0.9899159663865547</v>
      </c>
      <c r="P25" s="407">
        <f>Volume!K25</f>
        <v>233.05</v>
      </c>
      <c r="Q25" s="73">
        <f>Volume!J25</f>
        <v>228.7</v>
      </c>
      <c r="R25" s="376">
        <f t="shared" si="1"/>
        <v>21.77224</v>
      </c>
      <c r="S25" s="377">
        <f t="shared" si="2"/>
        <v>21.552688</v>
      </c>
      <c r="T25" s="378">
        <f t="shared" si="3"/>
        <v>1008000</v>
      </c>
      <c r="U25" s="377">
        <f t="shared" si="4"/>
        <v>-5.555555555555555</v>
      </c>
      <c r="V25" s="377">
        <f t="shared" si="5"/>
        <v>21.735648</v>
      </c>
      <c r="W25" s="377">
        <f t="shared" si="6"/>
        <v>0.036592</v>
      </c>
      <c r="X25" s="377">
        <f t="shared" si="7"/>
        <v>0</v>
      </c>
      <c r="Y25" s="379">
        <f t="shared" si="8"/>
        <v>23.49144</v>
      </c>
      <c r="Z25" s="256">
        <f t="shared" si="9"/>
        <v>-1.7192000000000007</v>
      </c>
      <c r="AA25" s="83"/>
      <c r="AB25" s="82"/>
    </row>
    <row r="26" spans="1:26" s="8" customFormat="1" ht="15.75" thickBot="1">
      <c r="A26" s="254" t="s">
        <v>157</v>
      </c>
      <c r="B26" s="189">
        <v>5491850</v>
      </c>
      <c r="C26" s="187">
        <v>-35700</v>
      </c>
      <c r="D26" s="195">
        <v>-0.01</v>
      </c>
      <c r="E26" s="189">
        <v>68000</v>
      </c>
      <c r="F26" s="120">
        <v>24650</v>
      </c>
      <c r="G26" s="195">
        <v>0.57</v>
      </c>
      <c r="H26" s="189">
        <v>0</v>
      </c>
      <c r="I26" s="120">
        <v>0</v>
      </c>
      <c r="J26" s="139">
        <v>0</v>
      </c>
      <c r="K26" s="187">
        <v>5559850</v>
      </c>
      <c r="L26" s="120">
        <v>-11050</v>
      </c>
      <c r="M26" s="195">
        <v>0</v>
      </c>
      <c r="N26" s="200">
        <v>5552200</v>
      </c>
      <c r="O26" s="201">
        <f t="shared" si="10"/>
        <v>0.9986240635988382</v>
      </c>
      <c r="P26" s="407">
        <f>Volume!K26</f>
        <v>434.05</v>
      </c>
      <c r="Q26" s="73">
        <f>Volume!J26</f>
        <v>402.4</v>
      </c>
      <c r="R26" s="376">
        <f t="shared" si="1"/>
        <v>223.728364</v>
      </c>
      <c r="S26" s="377">
        <f t="shared" si="2"/>
        <v>223.420528</v>
      </c>
      <c r="T26" s="378">
        <f t="shared" si="3"/>
        <v>5570900</v>
      </c>
      <c r="U26" s="377">
        <f t="shared" si="4"/>
        <v>-0.19835215135794934</v>
      </c>
      <c r="V26" s="377">
        <f t="shared" si="5"/>
        <v>220.992044</v>
      </c>
      <c r="W26" s="377">
        <f t="shared" si="6"/>
        <v>2.73632</v>
      </c>
      <c r="X26" s="377">
        <f t="shared" si="7"/>
        <v>0</v>
      </c>
      <c r="Y26" s="379">
        <f t="shared" si="8"/>
        <v>241.8049145</v>
      </c>
      <c r="Z26" s="256">
        <f t="shared" si="9"/>
        <v>-18.076550499999996</v>
      </c>
    </row>
    <row r="27" spans="1:26" s="8" customFormat="1" ht="15.75" thickBot="1">
      <c r="A27" s="254" t="s">
        <v>182</v>
      </c>
      <c r="B27" s="380">
        <v>244200</v>
      </c>
      <c r="C27" s="188">
        <v>-37400</v>
      </c>
      <c r="D27" s="196">
        <v>-0.13</v>
      </c>
      <c r="E27" s="198">
        <v>1100</v>
      </c>
      <c r="F27" s="192">
        <v>0</v>
      </c>
      <c r="G27" s="196">
        <v>0</v>
      </c>
      <c r="H27" s="190">
        <v>0</v>
      </c>
      <c r="I27" s="193">
        <v>0</v>
      </c>
      <c r="J27" s="107">
        <v>0</v>
      </c>
      <c r="K27" s="187">
        <v>245300</v>
      </c>
      <c r="L27" s="120">
        <v>-37400</v>
      </c>
      <c r="M27" s="199">
        <v>-0.13</v>
      </c>
      <c r="N27" s="202">
        <v>245300</v>
      </c>
      <c r="O27" s="201">
        <f t="shared" si="10"/>
        <v>1</v>
      </c>
      <c r="P27" s="407">
        <f>Volume!K27</f>
        <v>301.7</v>
      </c>
      <c r="Q27" s="73">
        <f>Volume!J27</f>
        <v>295.35</v>
      </c>
      <c r="R27" s="376">
        <f t="shared" si="1"/>
        <v>7.2449355</v>
      </c>
      <c r="S27" s="377">
        <f t="shared" si="2"/>
        <v>7.2449355</v>
      </c>
      <c r="T27" s="378">
        <f t="shared" si="3"/>
        <v>282700</v>
      </c>
      <c r="U27" s="377">
        <f t="shared" si="4"/>
        <v>-13.229571984435799</v>
      </c>
      <c r="V27" s="377">
        <f t="shared" si="5"/>
        <v>7.212447</v>
      </c>
      <c r="W27" s="377">
        <f t="shared" si="6"/>
        <v>0.0324885</v>
      </c>
      <c r="X27" s="377">
        <f t="shared" si="7"/>
        <v>0</v>
      </c>
      <c r="Y27" s="379">
        <f t="shared" si="8"/>
        <v>8.529059</v>
      </c>
      <c r="Z27" s="256">
        <f t="shared" si="9"/>
        <v>-1.2841234999999998</v>
      </c>
    </row>
    <row r="28" spans="1:26" s="8" customFormat="1" ht="15.75" thickBot="1">
      <c r="A28" s="254" t="s">
        <v>183</v>
      </c>
      <c r="B28" s="380">
        <v>8342100</v>
      </c>
      <c r="C28" s="188">
        <v>-138000</v>
      </c>
      <c r="D28" s="196">
        <v>-0.02</v>
      </c>
      <c r="E28" s="198">
        <v>627900</v>
      </c>
      <c r="F28" s="192">
        <v>75900</v>
      </c>
      <c r="G28" s="196">
        <v>0.14</v>
      </c>
      <c r="H28" s="190">
        <v>6900</v>
      </c>
      <c r="I28" s="193">
        <v>0</v>
      </c>
      <c r="J28" s="107">
        <v>0</v>
      </c>
      <c r="K28" s="187">
        <v>8976900</v>
      </c>
      <c r="L28" s="120">
        <v>-62100</v>
      </c>
      <c r="M28" s="199">
        <v>-0.01</v>
      </c>
      <c r="N28" s="202">
        <v>8583600</v>
      </c>
      <c r="O28" s="201">
        <f t="shared" si="10"/>
        <v>0.9561875480399693</v>
      </c>
      <c r="P28" s="407">
        <f>Volume!K28</f>
        <v>38.25</v>
      </c>
      <c r="Q28" s="73">
        <f>Volume!J28</f>
        <v>37.2</v>
      </c>
      <c r="R28" s="376">
        <f t="shared" si="1"/>
        <v>33.394068</v>
      </c>
      <c r="S28" s="377">
        <f t="shared" si="2"/>
        <v>31.930992</v>
      </c>
      <c r="T28" s="378">
        <f t="shared" si="3"/>
        <v>9039000</v>
      </c>
      <c r="U28" s="377">
        <f t="shared" si="4"/>
        <v>-0.6870229007633588</v>
      </c>
      <c r="V28" s="377">
        <f t="shared" si="5"/>
        <v>31.032612</v>
      </c>
      <c r="W28" s="377">
        <f t="shared" si="6"/>
        <v>2.335788</v>
      </c>
      <c r="X28" s="377">
        <f t="shared" si="7"/>
        <v>0.025668000000000003</v>
      </c>
      <c r="Y28" s="379">
        <f t="shared" si="8"/>
        <v>34.574175</v>
      </c>
      <c r="Z28" s="256">
        <f t="shared" si="9"/>
        <v>-1.1801069999999996</v>
      </c>
    </row>
    <row r="29" spans="1:26" s="8" customFormat="1" ht="15.75" thickBot="1">
      <c r="A29" s="254" t="s">
        <v>158</v>
      </c>
      <c r="B29" s="189">
        <v>133000</v>
      </c>
      <c r="C29" s="187">
        <v>-950</v>
      </c>
      <c r="D29" s="195">
        <v>-0.01</v>
      </c>
      <c r="E29" s="189">
        <v>0</v>
      </c>
      <c r="F29" s="120">
        <v>0</v>
      </c>
      <c r="G29" s="195">
        <v>0</v>
      </c>
      <c r="H29" s="189">
        <v>0</v>
      </c>
      <c r="I29" s="120">
        <v>0</v>
      </c>
      <c r="J29" s="139">
        <v>0</v>
      </c>
      <c r="K29" s="187">
        <v>133000</v>
      </c>
      <c r="L29" s="120">
        <v>-950</v>
      </c>
      <c r="M29" s="195">
        <v>-0.01</v>
      </c>
      <c r="N29" s="200">
        <v>131100</v>
      </c>
      <c r="O29" s="201">
        <f t="shared" si="10"/>
        <v>0.9857142857142858</v>
      </c>
      <c r="P29" s="407">
        <f>Volume!K29</f>
        <v>225.7</v>
      </c>
      <c r="Q29" s="73">
        <f>Volume!J29</f>
        <v>219.95</v>
      </c>
      <c r="R29" s="376">
        <f t="shared" si="1"/>
        <v>2.925335</v>
      </c>
      <c r="S29" s="377">
        <f t="shared" si="2"/>
        <v>2.8835445</v>
      </c>
      <c r="T29" s="378">
        <f t="shared" si="3"/>
        <v>133950</v>
      </c>
      <c r="U29" s="377">
        <f t="shared" si="4"/>
        <v>-0.7092198581560284</v>
      </c>
      <c r="V29" s="377">
        <f t="shared" si="5"/>
        <v>2.925335</v>
      </c>
      <c r="W29" s="377">
        <f t="shared" si="6"/>
        <v>0</v>
      </c>
      <c r="X29" s="377">
        <f t="shared" si="7"/>
        <v>0</v>
      </c>
      <c r="Y29" s="379">
        <f t="shared" si="8"/>
        <v>3.0232515</v>
      </c>
      <c r="Z29" s="256">
        <f t="shared" si="9"/>
        <v>-0.09791650000000018</v>
      </c>
    </row>
    <row r="30" spans="1:28" s="62" customFormat="1" ht="15.75" thickBot="1">
      <c r="A30" s="254" t="s">
        <v>3</v>
      </c>
      <c r="B30" s="189">
        <v>2521000</v>
      </c>
      <c r="C30" s="187">
        <v>-9000</v>
      </c>
      <c r="D30" s="195">
        <v>0</v>
      </c>
      <c r="E30" s="189">
        <v>42000</v>
      </c>
      <c r="F30" s="120">
        <v>6000</v>
      </c>
      <c r="G30" s="195">
        <v>0.17</v>
      </c>
      <c r="H30" s="189">
        <v>3000</v>
      </c>
      <c r="I30" s="120">
        <v>2000</v>
      </c>
      <c r="J30" s="139">
        <v>2</v>
      </c>
      <c r="K30" s="187">
        <v>2566000</v>
      </c>
      <c r="L30" s="120">
        <v>-1000</v>
      </c>
      <c r="M30" s="195">
        <v>0</v>
      </c>
      <c r="N30" s="200">
        <v>2553000</v>
      </c>
      <c r="O30" s="201">
        <f t="shared" si="10"/>
        <v>0.994933749025721</v>
      </c>
      <c r="P30" s="407">
        <f>Volume!K30</f>
        <v>241.5</v>
      </c>
      <c r="Q30" s="73">
        <f>Volume!J30</f>
        <v>229.35</v>
      </c>
      <c r="R30" s="376">
        <f t="shared" si="1"/>
        <v>58.85121</v>
      </c>
      <c r="S30" s="377">
        <f t="shared" si="2"/>
        <v>58.553055</v>
      </c>
      <c r="T30" s="378">
        <f t="shared" si="3"/>
        <v>2567000</v>
      </c>
      <c r="U30" s="377">
        <f t="shared" si="4"/>
        <v>-0.038955979742890535</v>
      </c>
      <c r="V30" s="377">
        <f t="shared" si="5"/>
        <v>57.819135</v>
      </c>
      <c r="W30" s="377">
        <f t="shared" si="6"/>
        <v>0.96327</v>
      </c>
      <c r="X30" s="377">
        <f t="shared" si="7"/>
        <v>0.068805</v>
      </c>
      <c r="Y30" s="379">
        <f t="shared" si="8"/>
        <v>61.99305</v>
      </c>
      <c r="Z30" s="256">
        <f t="shared" si="9"/>
        <v>-3.141839999999995</v>
      </c>
      <c r="AA30" s="83"/>
      <c r="AB30" s="82"/>
    </row>
    <row r="31" spans="1:26" s="8" customFormat="1" ht="15.75" thickBot="1">
      <c r="A31" s="254" t="s">
        <v>159</v>
      </c>
      <c r="B31" s="189">
        <v>136500</v>
      </c>
      <c r="C31" s="187">
        <v>2600</v>
      </c>
      <c r="D31" s="195">
        <v>0.02</v>
      </c>
      <c r="E31" s="189">
        <v>0</v>
      </c>
      <c r="F31" s="120">
        <v>0</v>
      </c>
      <c r="G31" s="195">
        <v>0</v>
      </c>
      <c r="H31" s="189">
        <v>0</v>
      </c>
      <c r="I31" s="120">
        <v>0</v>
      </c>
      <c r="J31" s="139">
        <v>0</v>
      </c>
      <c r="K31" s="187">
        <v>136500</v>
      </c>
      <c r="L31" s="120">
        <v>2600</v>
      </c>
      <c r="M31" s="195">
        <v>0.02</v>
      </c>
      <c r="N31" s="200">
        <v>136500</v>
      </c>
      <c r="O31" s="201">
        <f t="shared" si="10"/>
        <v>1</v>
      </c>
      <c r="P31" s="407">
        <f>Volume!K31</f>
        <v>168.95</v>
      </c>
      <c r="Q31" s="73">
        <f>Volume!J31</f>
        <v>160.95</v>
      </c>
      <c r="R31" s="376">
        <f t="shared" si="1"/>
        <v>2.1969675</v>
      </c>
      <c r="S31" s="377">
        <f t="shared" si="2"/>
        <v>2.1969675</v>
      </c>
      <c r="T31" s="378">
        <f t="shared" si="3"/>
        <v>133900</v>
      </c>
      <c r="U31" s="377">
        <f t="shared" si="4"/>
        <v>1.9417475728155338</v>
      </c>
      <c r="V31" s="377">
        <f t="shared" si="5"/>
        <v>2.1969675</v>
      </c>
      <c r="W31" s="377">
        <f t="shared" si="6"/>
        <v>0</v>
      </c>
      <c r="X31" s="377">
        <f t="shared" si="7"/>
        <v>0</v>
      </c>
      <c r="Y31" s="379">
        <f t="shared" si="8"/>
        <v>2.2622405</v>
      </c>
      <c r="Z31" s="256">
        <f t="shared" si="9"/>
        <v>-0.06527299999999991</v>
      </c>
    </row>
    <row r="32" spans="1:26" s="8" customFormat="1" ht="15.75" thickBot="1">
      <c r="A32" s="254" t="s">
        <v>244</v>
      </c>
      <c r="B32" s="189">
        <v>609000</v>
      </c>
      <c r="C32" s="187">
        <v>-60900</v>
      </c>
      <c r="D32" s="195">
        <v>-0.09</v>
      </c>
      <c r="E32" s="189">
        <v>1050</v>
      </c>
      <c r="F32" s="120">
        <v>0</v>
      </c>
      <c r="G32" s="195">
        <v>0</v>
      </c>
      <c r="H32" s="189">
        <v>0</v>
      </c>
      <c r="I32" s="120">
        <v>0</v>
      </c>
      <c r="J32" s="139">
        <v>0</v>
      </c>
      <c r="K32" s="187">
        <v>610050</v>
      </c>
      <c r="L32" s="120">
        <v>-60900</v>
      </c>
      <c r="M32" s="195">
        <v>-0.09</v>
      </c>
      <c r="N32" s="200">
        <v>604800</v>
      </c>
      <c r="O32" s="201">
        <f t="shared" si="10"/>
        <v>0.9913941480206541</v>
      </c>
      <c r="P32" s="407">
        <f>Volume!K32</f>
        <v>375.25</v>
      </c>
      <c r="Q32" s="73">
        <f>Volume!J32</f>
        <v>366.1</v>
      </c>
      <c r="R32" s="376">
        <f t="shared" si="1"/>
        <v>22.3339305</v>
      </c>
      <c r="S32" s="377">
        <f t="shared" si="2"/>
        <v>22.141728</v>
      </c>
      <c r="T32" s="378">
        <f t="shared" si="3"/>
        <v>670950</v>
      </c>
      <c r="U32" s="377">
        <f t="shared" si="4"/>
        <v>-9.076682316118937</v>
      </c>
      <c r="V32" s="377">
        <f t="shared" si="5"/>
        <v>22.29549</v>
      </c>
      <c r="W32" s="377">
        <f t="shared" si="6"/>
        <v>0.0384405</v>
      </c>
      <c r="X32" s="377">
        <f t="shared" si="7"/>
        <v>0</v>
      </c>
      <c r="Y32" s="379">
        <f t="shared" si="8"/>
        <v>25.17739875</v>
      </c>
      <c r="Z32" s="256">
        <f t="shared" si="9"/>
        <v>-2.8434682499999973</v>
      </c>
    </row>
    <row r="33" spans="1:26" s="8" customFormat="1" ht="15.75" thickBot="1">
      <c r="A33" s="254" t="s">
        <v>184</v>
      </c>
      <c r="B33" s="380">
        <v>770400</v>
      </c>
      <c r="C33" s="188">
        <v>-27000</v>
      </c>
      <c r="D33" s="196">
        <v>-0.03</v>
      </c>
      <c r="E33" s="198">
        <v>0</v>
      </c>
      <c r="F33" s="192">
        <v>0</v>
      </c>
      <c r="G33" s="196">
        <v>0</v>
      </c>
      <c r="H33" s="190">
        <v>0</v>
      </c>
      <c r="I33" s="193">
        <v>0</v>
      </c>
      <c r="J33" s="107">
        <v>0</v>
      </c>
      <c r="K33" s="187">
        <v>770400</v>
      </c>
      <c r="L33" s="120">
        <v>-27000</v>
      </c>
      <c r="M33" s="199">
        <v>-0.03</v>
      </c>
      <c r="N33" s="202">
        <v>770400</v>
      </c>
      <c r="O33" s="201">
        <f t="shared" si="10"/>
        <v>1</v>
      </c>
      <c r="P33" s="407">
        <f>Volume!K33</f>
        <v>299.45</v>
      </c>
      <c r="Q33" s="73">
        <f>Volume!J33</f>
        <v>302.95</v>
      </c>
      <c r="R33" s="376">
        <f t="shared" si="1"/>
        <v>23.339268</v>
      </c>
      <c r="S33" s="377">
        <f t="shared" si="2"/>
        <v>23.339268</v>
      </c>
      <c r="T33" s="378">
        <f t="shared" si="3"/>
        <v>797400</v>
      </c>
      <c r="U33" s="377">
        <f t="shared" si="4"/>
        <v>-3.3860045146726865</v>
      </c>
      <c r="V33" s="377">
        <f t="shared" si="5"/>
        <v>23.339268</v>
      </c>
      <c r="W33" s="377">
        <f t="shared" si="6"/>
        <v>0</v>
      </c>
      <c r="X33" s="377">
        <f t="shared" si="7"/>
        <v>0</v>
      </c>
      <c r="Y33" s="379">
        <f t="shared" si="8"/>
        <v>23.878143</v>
      </c>
      <c r="Z33" s="256">
        <f t="shared" si="9"/>
        <v>-0.5388750000000009</v>
      </c>
    </row>
    <row r="34" spans="1:26" s="8" customFormat="1" ht="15.75" thickBot="1">
      <c r="A34" s="254" t="s">
        <v>206</v>
      </c>
      <c r="B34" s="189">
        <v>4052700</v>
      </c>
      <c r="C34" s="187">
        <v>-387600</v>
      </c>
      <c r="D34" s="195">
        <v>-0.09</v>
      </c>
      <c r="E34" s="189">
        <v>7600</v>
      </c>
      <c r="F34" s="120">
        <v>3800</v>
      </c>
      <c r="G34" s="195">
        <v>1</v>
      </c>
      <c r="H34" s="189">
        <v>0</v>
      </c>
      <c r="I34" s="120">
        <v>0</v>
      </c>
      <c r="J34" s="139">
        <v>0</v>
      </c>
      <c r="K34" s="187">
        <v>4060300</v>
      </c>
      <c r="L34" s="120">
        <v>-383800</v>
      </c>
      <c r="M34" s="195">
        <v>-0.09</v>
      </c>
      <c r="N34" s="200">
        <v>4056500</v>
      </c>
      <c r="O34" s="201">
        <f>N34/K34</f>
        <v>0.9990641085634067</v>
      </c>
      <c r="P34" s="407">
        <f>Volume!K34</f>
        <v>184.95</v>
      </c>
      <c r="Q34" s="73">
        <f>Volume!J34</f>
        <v>186.25</v>
      </c>
      <c r="R34" s="376">
        <f t="shared" si="1"/>
        <v>75.6230875</v>
      </c>
      <c r="S34" s="377">
        <f t="shared" si="2"/>
        <v>75.5523125</v>
      </c>
      <c r="T34" s="378">
        <f t="shared" si="3"/>
        <v>4444100</v>
      </c>
      <c r="U34" s="377">
        <f t="shared" si="4"/>
        <v>-8.636169303120992</v>
      </c>
      <c r="V34" s="377">
        <f t="shared" si="5"/>
        <v>75.4815375</v>
      </c>
      <c r="W34" s="377">
        <f t="shared" si="6"/>
        <v>0.14155</v>
      </c>
      <c r="X34" s="377">
        <f t="shared" si="7"/>
        <v>0</v>
      </c>
      <c r="Y34" s="379">
        <f t="shared" si="8"/>
        <v>82.1936295</v>
      </c>
      <c r="Z34" s="256">
        <f t="shared" si="9"/>
        <v>-6.570542000000003</v>
      </c>
    </row>
    <row r="35" spans="1:26" s="8" customFormat="1" ht="15.75" thickBot="1">
      <c r="A35" s="254" t="s">
        <v>245</v>
      </c>
      <c r="B35" s="189">
        <v>3862800</v>
      </c>
      <c r="C35" s="187">
        <v>378000</v>
      </c>
      <c r="D35" s="195">
        <v>0.11</v>
      </c>
      <c r="E35" s="189">
        <v>79200</v>
      </c>
      <c r="F35" s="120">
        <v>7200</v>
      </c>
      <c r="G35" s="195">
        <v>0.1</v>
      </c>
      <c r="H35" s="189">
        <v>7200</v>
      </c>
      <c r="I35" s="120">
        <v>0</v>
      </c>
      <c r="J35" s="139">
        <v>0</v>
      </c>
      <c r="K35" s="187">
        <v>3949200</v>
      </c>
      <c r="L35" s="120">
        <v>385200</v>
      </c>
      <c r="M35" s="195">
        <v>0.11</v>
      </c>
      <c r="N35" s="200">
        <v>3888000</v>
      </c>
      <c r="O35" s="201">
        <f t="shared" si="10"/>
        <v>0.9845031905195989</v>
      </c>
      <c r="P35" s="407">
        <f>Volume!K35</f>
        <v>143.15</v>
      </c>
      <c r="Q35" s="73">
        <f>Volume!J35</f>
        <v>134.9</v>
      </c>
      <c r="R35" s="376">
        <f t="shared" si="1"/>
        <v>53.274708</v>
      </c>
      <c r="S35" s="377">
        <f t="shared" si="2"/>
        <v>52.44912</v>
      </c>
      <c r="T35" s="378">
        <f t="shared" si="3"/>
        <v>3564000</v>
      </c>
      <c r="U35" s="377">
        <f t="shared" si="4"/>
        <v>10.808080808080808</v>
      </c>
      <c r="V35" s="377">
        <f t="shared" si="5"/>
        <v>52.109172</v>
      </c>
      <c r="W35" s="377">
        <f t="shared" si="6"/>
        <v>1.068408</v>
      </c>
      <c r="X35" s="377">
        <f t="shared" si="7"/>
        <v>0.097128</v>
      </c>
      <c r="Y35" s="379">
        <f t="shared" si="8"/>
        <v>51.01866</v>
      </c>
      <c r="Z35" s="256">
        <f t="shared" si="9"/>
        <v>2.256048</v>
      </c>
    </row>
    <row r="36" spans="1:26" s="8" customFormat="1" ht="15.75" thickBot="1">
      <c r="A36" s="254" t="s">
        <v>185</v>
      </c>
      <c r="B36" s="380">
        <v>267500</v>
      </c>
      <c r="C36" s="188">
        <v>-10500</v>
      </c>
      <c r="D36" s="196">
        <v>-0.04</v>
      </c>
      <c r="E36" s="198">
        <v>0</v>
      </c>
      <c r="F36" s="192">
        <v>0</v>
      </c>
      <c r="G36" s="196">
        <v>0</v>
      </c>
      <c r="H36" s="190">
        <v>0</v>
      </c>
      <c r="I36" s="193">
        <v>0</v>
      </c>
      <c r="J36" s="107">
        <v>0</v>
      </c>
      <c r="K36" s="187">
        <v>267500</v>
      </c>
      <c r="L36" s="120">
        <v>-10500</v>
      </c>
      <c r="M36" s="199">
        <v>-0.04</v>
      </c>
      <c r="N36" s="202">
        <v>266500</v>
      </c>
      <c r="O36" s="201">
        <f t="shared" si="10"/>
        <v>0.9962616822429906</v>
      </c>
      <c r="P36" s="407">
        <f>Volume!K36</f>
        <v>1462.05</v>
      </c>
      <c r="Q36" s="73">
        <f>Volume!J36</f>
        <v>1380.05</v>
      </c>
      <c r="R36" s="376">
        <f t="shared" si="1"/>
        <v>36.9163375</v>
      </c>
      <c r="S36" s="377">
        <f t="shared" si="2"/>
        <v>36.7783325</v>
      </c>
      <c r="T36" s="378">
        <f t="shared" si="3"/>
        <v>278000</v>
      </c>
      <c r="U36" s="377">
        <f t="shared" si="4"/>
        <v>-3.776978417266187</v>
      </c>
      <c r="V36" s="377">
        <f t="shared" si="5"/>
        <v>36.9163375</v>
      </c>
      <c r="W36" s="377">
        <f t="shared" si="6"/>
        <v>0</v>
      </c>
      <c r="X36" s="377">
        <f t="shared" si="7"/>
        <v>0</v>
      </c>
      <c r="Y36" s="379">
        <f t="shared" si="8"/>
        <v>40.64499</v>
      </c>
      <c r="Z36" s="256">
        <f t="shared" si="9"/>
        <v>-3.7286525000000026</v>
      </c>
    </row>
    <row r="37" spans="1:28" s="62" customFormat="1" ht="15.75" thickBot="1">
      <c r="A37" s="254" t="s">
        <v>217</v>
      </c>
      <c r="B37" s="189">
        <v>577600</v>
      </c>
      <c r="C37" s="187">
        <v>26400</v>
      </c>
      <c r="D37" s="195">
        <v>0.05</v>
      </c>
      <c r="E37" s="189">
        <v>0</v>
      </c>
      <c r="F37" s="120">
        <v>0</v>
      </c>
      <c r="G37" s="195">
        <v>0</v>
      </c>
      <c r="H37" s="189">
        <v>0</v>
      </c>
      <c r="I37" s="120">
        <v>0</v>
      </c>
      <c r="J37" s="139">
        <v>0</v>
      </c>
      <c r="K37" s="187">
        <v>577600</v>
      </c>
      <c r="L37" s="120">
        <v>26400</v>
      </c>
      <c r="M37" s="195">
        <v>0.05</v>
      </c>
      <c r="N37" s="200">
        <v>574800</v>
      </c>
      <c r="O37" s="201">
        <f t="shared" si="10"/>
        <v>0.9951523545706371</v>
      </c>
      <c r="P37" s="407">
        <f>Volume!K37</f>
        <v>1370.2</v>
      </c>
      <c r="Q37" s="73">
        <f>Volume!J37</f>
        <v>1357.1</v>
      </c>
      <c r="R37" s="376">
        <f t="shared" si="1"/>
        <v>78.386096</v>
      </c>
      <c r="S37" s="377">
        <f t="shared" si="2"/>
        <v>78.006108</v>
      </c>
      <c r="T37" s="378">
        <f t="shared" si="3"/>
        <v>551200</v>
      </c>
      <c r="U37" s="377">
        <f t="shared" si="4"/>
        <v>4.78955007256894</v>
      </c>
      <c r="V37" s="377">
        <f t="shared" si="5"/>
        <v>78.386096</v>
      </c>
      <c r="W37" s="377">
        <f t="shared" si="6"/>
        <v>0</v>
      </c>
      <c r="X37" s="377">
        <f t="shared" si="7"/>
        <v>0</v>
      </c>
      <c r="Y37" s="379">
        <f t="shared" si="8"/>
        <v>75.525424</v>
      </c>
      <c r="Z37" s="256">
        <f t="shared" si="9"/>
        <v>2.860671999999994</v>
      </c>
      <c r="AA37" s="83"/>
      <c r="AB37" s="82"/>
    </row>
    <row r="38" spans="1:26" s="8" customFormat="1" ht="15.75" thickBot="1">
      <c r="A38" s="254" t="s">
        <v>246</v>
      </c>
      <c r="B38" s="380">
        <v>5817600</v>
      </c>
      <c r="C38" s="188">
        <v>-105600</v>
      </c>
      <c r="D38" s="196">
        <v>-0.02</v>
      </c>
      <c r="E38" s="198">
        <v>170400</v>
      </c>
      <c r="F38" s="192">
        <v>12000</v>
      </c>
      <c r="G38" s="196">
        <v>0.08</v>
      </c>
      <c r="H38" s="190">
        <v>14400</v>
      </c>
      <c r="I38" s="193">
        <v>4800</v>
      </c>
      <c r="J38" s="107">
        <v>0.5</v>
      </c>
      <c r="K38" s="187">
        <v>6002400</v>
      </c>
      <c r="L38" s="120">
        <v>-88800</v>
      </c>
      <c r="M38" s="199">
        <v>-0.01</v>
      </c>
      <c r="N38" s="202">
        <v>5976000</v>
      </c>
      <c r="O38" s="201">
        <f t="shared" si="10"/>
        <v>0.9956017592962815</v>
      </c>
      <c r="P38" s="407">
        <f>Volume!K38</f>
        <v>84.95</v>
      </c>
      <c r="Q38" s="73">
        <f>Volume!J38</f>
        <v>80.25</v>
      </c>
      <c r="R38" s="376">
        <f t="shared" si="1"/>
        <v>48.16926</v>
      </c>
      <c r="S38" s="377">
        <f t="shared" si="2"/>
        <v>47.9574</v>
      </c>
      <c r="T38" s="378">
        <f t="shared" si="3"/>
        <v>6091200</v>
      </c>
      <c r="U38" s="377">
        <f t="shared" si="4"/>
        <v>-1.4578408195429473</v>
      </c>
      <c r="V38" s="377">
        <f t="shared" si="5"/>
        <v>46.68624</v>
      </c>
      <c r="W38" s="377">
        <f t="shared" si="6"/>
        <v>1.36746</v>
      </c>
      <c r="X38" s="377">
        <f t="shared" si="7"/>
        <v>0.11556</v>
      </c>
      <c r="Y38" s="379">
        <f t="shared" si="8"/>
        <v>51.744744</v>
      </c>
      <c r="Z38" s="256">
        <f t="shared" si="9"/>
        <v>-3.575483999999996</v>
      </c>
    </row>
    <row r="39" spans="1:26" s="8" customFormat="1" ht="15.75" thickBot="1">
      <c r="A39" s="254" t="s">
        <v>186</v>
      </c>
      <c r="B39" s="380">
        <v>11509050</v>
      </c>
      <c r="C39" s="188">
        <v>-310750</v>
      </c>
      <c r="D39" s="196">
        <v>-0.03</v>
      </c>
      <c r="E39" s="198">
        <v>666700</v>
      </c>
      <c r="F39" s="192">
        <v>56500</v>
      </c>
      <c r="G39" s="196">
        <v>0.09</v>
      </c>
      <c r="H39" s="190">
        <v>11300</v>
      </c>
      <c r="I39" s="193">
        <v>0</v>
      </c>
      <c r="J39" s="107">
        <v>0</v>
      </c>
      <c r="K39" s="187">
        <v>12187050</v>
      </c>
      <c r="L39" s="120">
        <v>-254250</v>
      </c>
      <c r="M39" s="199">
        <v>-0.02</v>
      </c>
      <c r="N39" s="202">
        <v>12130550</v>
      </c>
      <c r="O39" s="201">
        <f t="shared" si="10"/>
        <v>0.9953639313861845</v>
      </c>
      <c r="P39" s="407">
        <f>Volume!K39</f>
        <v>55.9</v>
      </c>
      <c r="Q39" s="73">
        <f>Volume!J39</f>
        <v>52.2</v>
      </c>
      <c r="R39" s="376">
        <f t="shared" si="1"/>
        <v>63.616401</v>
      </c>
      <c r="S39" s="377">
        <f t="shared" si="2"/>
        <v>63.321471</v>
      </c>
      <c r="T39" s="378">
        <f t="shared" si="3"/>
        <v>12441300</v>
      </c>
      <c r="U39" s="377">
        <f t="shared" si="4"/>
        <v>-2.043596730245232</v>
      </c>
      <c r="V39" s="377">
        <f t="shared" si="5"/>
        <v>60.077241</v>
      </c>
      <c r="W39" s="377">
        <f t="shared" si="6"/>
        <v>3.480174</v>
      </c>
      <c r="X39" s="377">
        <f t="shared" si="7"/>
        <v>0.058986</v>
      </c>
      <c r="Y39" s="379">
        <f t="shared" si="8"/>
        <v>69.546867</v>
      </c>
      <c r="Z39" s="256">
        <f t="shared" si="9"/>
        <v>-5.930466000000003</v>
      </c>
    </row>
    <row r="40" spans="1:26" s="8" customFormat="1" ht="15.75" thickBot="1">
      <c r="A40" s="254" t="s">
        <v>187</v>
      </c>
      <c r="B40" s="380">
        <v>751400</v>
      </c>
      <c r="C40" s="188">
        <v>-88400</v>
      </c>
      <c r="D40" s="196">
        <v>-0.11</v>
      </c>
      <c r="E40" s="198">
        <v>0</v>
      </c>
      <c r="F40" s="192">
        <v>0</v>
      </c>
      <c r="G40" s="196">
        <v>0</v>
      </c>
      <c r="H40" s="190">
        <v>0</v>
      </c>
      <c r="I40" s="193">
        <v>0</v>
      </c>
      <c r="J40" s="107">
        <v>0</v>
      </c>
      <c r="K40" s="187">
        <v>751400</v>
      </c>
      <c r="L40" s="120">
        <v>-88400</v>
      </c>
      <c r="M40" s="199">
        <v>-0.11</v>
      </c>
      <c r="N40" s="202">
        <v>751400</v>
      </c>
      <c r="O40" s="201">
        <f t="shared" si="10"/>
        <v>1</v>
      </c>
      <c r="P40" s="407">
        <f>Volume!K40</f>
        <v>189.75</v>
      </c>
      <c r="Q40" s="73">
        <f>Volume!J40</f>
        <v>190.05</v>
      </c>
      <c r="R40" s="376">
        <f t="shared" si="1"/>
        <v>14.280357</v>
      </c>
      <c r="S40" s="377">
        <f t="shared" si="2"/>
        <v>14.280357</v>
      </c>
      <c r="T40" s="378">
        <f t="shared" si="3"/>
        <v>839800</v>
      </c>
      <c r="U40" s="377">
        <f t="shared" si="4"/>
        <v>-10.526315789473683</v>
      </c>
      <c r="V40" s="377">
        <f t="shared" si="5"/>
        <v>14.280357</v>
      </c>
      <c r="W40" s="377">
        <f t="shared" si="6"/>
        <v>0</v>
      </c>
      <c r="X40" s="377">
        <f t="shared" si="7"/>
        <v>0</v>
      </c>
      <c r="Y40" s="379">
        <f t="shared" si="8"/>
        <v>15.935205</v>
      </c>
      <c r="Z40" s="256">
        <f t="shared" si="9"/>
        <v>-1.6548479999999994</v>
      </c>
    </row>
    <row r="41" spans="1:28" s="62" customFormat="1" ht="15.75" thickBot="1">
      <c r="A41" s="254" t="s">
        <v>105</v>
      </c>
      <c r="B41" s="189">
        <v>3415500</v>
      </c>
      <c r="C41" s="187">
        <v>-262500</v>
      </c>
      <c r="D41" s="195">
        <v>-0.07</v>
      </c>
      <c r="E41" s="189">
        <v>181500</v>
      </c>
      <c r="F41" s="120">
        <v>24000</v>
      </c>
      <c r="G41" s="195">
        <v>0.15</v>
      </c>
      <c r="H41" s="189">
        <v>4500</v>
      </c>
      <c r="I41" s="120">
        <v>0</v>
      </c>
      <c r="J41" s="139">
        <v>0</v>
      </c>
      <c r="K41" s="187">
        <v>3601500</v>
      </c>
      <c r="L41" s="120">
        <v>-238500</v>
      </c>
      <c r="M41" s="195">
        <v>-0.06</v>
      </c>
      <c r="N41" s="200">
        <v>3592500</v>
      </c>
      <c r="O41" s="201">
        <f t="shared" si="10"/>
        <v>0.9975010412328197</v>
      </c>
      <c r="P41" s="407">
        <f>Volume!K41</f>
        <v>241.2</v>
      </c>
      <c r="Q41" s="73">
        <f>Volume!J41</f>
        <v>236.25</v>
      </c>
      <c r="R41" s="376">
        <f t="shared" si="1"/>
        <v>85.0854375</v>
      </c>
      <c r="S41" s="377">
        <f t="shared" si="2"/>
        <v>84.8728125</v>
      </c>
      <c r="T41" s="378">
        <f t="shared" si="3"/>
        <v>3840000</v>
      </c>
      <c r="U41" s="377">
        <f t="shared" si="4"/>
        <v>-6.2109375</v>
      </c>
      <c r="V41" s="377">
        <f t="shared" si="5"/>
        <v>80.6911875</v>
      </c>
      <c r="W41" s="377">
        <f t="shared" si="6"/>
        <v>4.2879375</v>
      </c>
      <c r="X41" s="377">
        <f t="shared" si="7"/>
        <v>0.1063125</v>
      </c>
      <c r="Y41" s="379">
        <f t="shared" si="8"/>
        <v>92.6208</v>
      </c>
      <c r="Z41" s="256">
        <f t="shared" si="9"/>
        <v>-7.535362500000005</v>
      </c>
      <c r="AA41" s="83"/>
      <c r="AB41" s="82"/>
    </row>
    <row r="42" spans="1:26" s="8" customFormat="1" ht="15.75" thickBot="1">
      <c r="A42" s="254" t="s">
        <v>161</v>
      </c>
      <c r="B42" s="189">
        <v>4666950</v>
      </c>
      <c r="C42" s="187">
        <v>-198450</v>
      </c>
      <c r="D42" s="195">
        <v>-0.04</v>
      </c>
      <c r="E42" s="189">
        <v>71550</v>
      </c>
      <c r="F42" s="120">
        <v>9450</v>
      </c>
      <c r="G42" s="195">
        <v>0.15</v>
      </c>
      <c r="H42" s="189">
        <v>5400</v>
      </c>
      <c r="I42" s="120">
        <v>0</v>
      </c>
      <c r="J42" s="139">
        <v>0</v>
      </c>
      <c r="K42" s="187">
        <v>4743900</v>
      </c>
      <c r="L42" s="120">
        <v>-189000</v>
      </c>
      <c r="M42" s="195">
        <v>-0.04</v>
      </c>
      <c r="N42" s="200">
        <v>4734450</v>
      </c>
      <c r="O42" s="201">
        <f t="shared" si="10"/>
        <v>0.99800796812749</v>
      </c>
      <c r="P42" s="407">
        <f>Volume!K42</f>
        <v>245.95</v>
      </c>
      <c r="Q42" s="73">
        <f>Volume!J42</f>
        <v>237</v>
      </c>
      <c r="R42" s="376">
        <f t="shared" si="1"/>
        <v>112.43043</v>
      </c>
      <c r="S42" s="377">
        <f t="shared" si="2"/>
        <v>112.206465</v>
      </c>
      <c r="T42" s="378">
        <f t="shared" si="3"/>
        <v>4932900</v>
      </c>
      <c r="U42" s="377">
        <f t="shared" si="4"/>
        <v>-3.8314176245210727</v>
      </c>
      <c r="V42" s="377">
        <f t="shared" si="5"/>
        <v>110.606715</v>
      </c>
      <c r="W42" s="377">
        <f t="shared" si="6"/>
        <v>1.695735</v>
      </c>
      <c r="X42" s="377">
        <f t="shared" si="7"/>
        <v>0.12798</v>
      </c>
      <c r="Y42" s="379">
        <f t="shared" si="8"/>
        <v>121.3246755</v>
      </c>
      <c r="Z42" s="256">
        <f t="shared" si="9"/>
        <v>-8.894245499999997</v>
      </c>
    </row>
    <row r="43" spans="1:26" s="8" customFormat="1" ht="15.75" thickBot="1">
      <c r="A43" s="254" t="s">
        <v>247</v>
      </c>
      <c r="B43" s="189">
        <v>557700</v>
      </c>
      <c r="C43" s="187">
        <v>-52200</v>
      </c>
      <c r="D43" s="195">
        <v>-0.09</v>
      </c>
      <c r="E43" s="189">
        <v>300</v>
      </c>
      <c r="F43" s="120">
        <v>0</v>
      </c>
      <c r="G43" s="195">
        <v>0</v>
      </c>
      <c r="H43" s="189">
        <v>0</v>
      </c>
      <c r="I43" s="120">
        <v>0</v>
      </c>
      <c r="J43" s="139">
        <v>0</v>
      </c>
      <c r="K43" s="187">
        <v>558000</v>
      </c>
      <c r="L43" s="120">
        <v>-52200</v>
      </c>
      <c r="M43" s="195">
        <v>-0.09</v>
      </c>
      <c r="N43" s="200">
        <v>557700</v>
      </c>
      <c r="O43" s="201">
        <f t="shared" si="10"/>
        <v>0.9994623655913979</v>
      </c>
      <c r="P43" s="407">
        <f>Volume!K43</f>
        <v>1151.25</v>
      </c>
      <c r="Q43" s="73">
        <f>Volume!J43</f>
        <v>1130</v>
      </c>
      <c r="R43" s="376">
        <f t="shared" si="1"/>
        <v>63.054</v>
      </c>
      <c r="S43" s="377">
        <f t="shared" si="2"/>
        <v>63.0201</v>
      </c>
      <c r="T43" s="378">
        <f t="shared" si="3"/>
        <v>610200</v>
      </c>
      <c r="U43" s="377">
        <f t="shared" si="4"/>
        <v>-8.55457227138643</v>
      </c>
      <c r="V43" s="377">
        <f t="shared" si="5"/>
        <v>63.0201</v>
      </c>
      <c r="W43" s="377">
        <f t="shared" si="6"/>
        <v>0.0339</v>
      </c>
      <c r="X43" s="377">
        <f t="shared" si="7"/>
        <v>0</v>
      </c>
      <c r="Y43" s="379">
        <f t="shared" si="8"/>
        <v>70.249275</v>
      </c>
      <c r="Z43" s="256">
        <f t="shared" si="9"/>
        <v>-7.195274999999995</v>
      </c>
    </row>
    <row r="44" spans="1:26" s="8" customFormat="1" ht="15.75" thickBot="1">
      <c r="A44" s="254" t="s">
        <v>188</v>
      </c>
      <c r="B44" s="380">
        <v>5118250</v>
      </c>
      <c r="C44" s="188">
        <v>-200600</v>
      </c>
      <c r="D44" s="196">
        <v>-0.04</v>
      </c>
      <c r="E44" s="198">
        <v>489700</v>
      </c>
      <c r="F44" s="192">
        <v>23600</v>
      </c>
      <c r="G44" s="196">
        <v>0.05</v>
      </c>
      <c r="H44" s="190">
        <v>23600</v>
      </c>
      <c r="I44" s="193">
        <v>8850</v>
      </c>
      <c r="J44" s="107">
        <v>0.6</v>
      </c>
      <c r="K44" s="187">
        <v>5631550</v>
      </c>
      <c r="L44" s="120">
        <v>-168150</v>
      </c>
      <c r="M44" s="199">
        <v>-0.03</v>
      </c>
      <c r="N44" s="202">
        <v>5628600</v>
      </c>
      <c r="O44" s="201">
        <f t="shared" si="10"/>
        <v>0.9994761655316919</v>
      </c>
      <c r="P44" s="407">
        <f>Volume!K44</f>
        <v>118.95</v>
      </c>
      <c r="Q44" s="73">
        <f>Volume!J44</f>
        <v>113.9</v>
      </c>
      <c r="R44" s="376">
        <f t="shared" si="1"/>
        <v>64.1433545</v>
      </c>
      <c r="S44" s="377">
        <f t="shared" si="2"/>
        <v>64.109754</v>
      </c>
      <c r="T44" s="378">
        <f t="shared" si="3"/>
        <v>5799700</v>
      </c>
      <c r="U44" s="377">
        <f t="shared" si="4"/>
        <v>-2.899287894201424</v>
      </c>
      <c r="V44" s="377">
        <f t="shared" si="5"/>
        <v>58.2968675</v>
      </c>
      <c r="W44" s="377">
        <f t="shared" si="6"/>
        <v>5.577683</v>
      </c>
      <c r="X44" s="377">
        <f t="shared" si="7"/>
        <v>0.268804</v>
      </c>
      <c r="Y44" s="379">
        <f t="shared" si="8"/>
        <v>68.9874315</v>
      </c>
      <c r="Z44" s="256">
        <f t="shared" si="9"/>
        <v>-4.844076999999999</v>
      </c>
    </row>
    <row r="45" spans="1:28" s="62" customFormat="1" ht="15.75" thickBot="1">
      <c r="A45" s="254" t="s">
        <v>248</v>
      </c>
      <c r="B45" s="189">
        <v>1036875</v>
      </c>
      <c r="C45" s="187">
        <v>-47075</v>
      </c>
      <c r="D45" s="195">
        <v>-0.04</v>
      </c>
      <c r="E45" s="189">
        <v>350</v>
      </c>
      <c r="F45" s="120">
        <v>0</v>
      </c>
      <c r="G45" s="195">
        <v>0</v>
      </c>
      <c r="H45" s="189">
        <v>0</v>
      </c>
      <c r="I45" s="120">
        <v>0</v>
      </c>
      <c r="J45" s="139">
        <v>0</v>
      </c>
      <c r="K45" s="187">
        <v>1037225</v>
      </c>
      <c r="L45" s="120">
        <v>-47075</v>
      </c>
      <c r="M45" s="195">
        <v>-0.04</v>
      </c>
      <c r="N45" s="200">
        <v>1033550</v>
      </c>
      <c r="O45" s="201">
        <f t="shared" si="10"/>
        <v>0.9964568921882909</v>
      </c>
      <c r="P45" s="407">
        <f>Volume!K45</f>
        <v>1876.95</v>
      </c>
      <c r="Q45" s="73">
        <f>Volume!J45</f>
        <v>1773.25</v>
      </c>
      <c r="R45" s="376">
        <f t="shared" si="1"/>
        <v>183.925923125</v>
      </c>
      <c r="S45" s="377">
        <f t="shared" si="2"/>
        <v>183.27425375</v>
      </c>
      <c r="T45" s="378">
        <f t="shared" si="3"/>
        <v>1084300</v>
      </c>
      <c r="U45" s="377">
        <f t="shared" si="4"/>
        <v>-4.34151065203357</v>
      </c>
      <c r="V45" s="377">
        <f t="shared" si="5"/>
        <v>183.863859375</v>
      </c>
      <c r="W45" s="377">
        <f t="shared" si="6"/>
        <v>0.06206375</v>
      </c>
      <c r="X45" s="377">
        <f t="shared" si="7"/>
        <v>0</v>
      </c>
      <c r="Y45" s="379">
        <f t="shared" si="8"/>
        <v>203.5176885</v>
      </c>
      <c r="Z45" s="256">
        <f t="shared" si="9"/>
        <v>-19.591765374999994</v>
      </c>
      <c r="AA45" s="83"/>
      <c r="AB45" s="82"/>
    </row>
    <row r="46" spans="1:28" s="62" customFormat="1" ht="15.75" thickBot="1">
      <c r="A46" s="254" t="s">
        <v>218</v>
      </c>
      <c r="B46" s="189">
        <v>37822125</v>
      </c>
      <c r="C46" s="187">
        <v>-2813250</v>
      </c>
      <c r="D46" s="195">
        <v>-0.07</v>
      </c>
      <c r="E46" s="189">
        <v>3935250</v>
      </c>
      <c r="F46" s="120">
        <v>618750</v>
      </c>
      <c r="G46" s="195">
        <v>0.19</v>
      </c>
      <c r="H46" s="189">
        <v>717750</v>
      </c>
      <c r="I46" s="120">
        <v>255750</v>
      </c>
      <c r="J46" s="139">
        <v>0.55</v>
      </c>
      <c r="K46" s="187">
        <v>42475125</v>
      </c>
      <c r="L46" s="120">
        <v>-1938750</v>
      </c>
      <c r="M46" s="195">
        <v>-0.04</v>
      </c>
      <c r="N46" s="200">
        <v>42334875</v>
      </c>
      <c r="O46" s="201">
        <f t="shared" si="10"/>
        <v>0.9966980673982714</v>
      </c>
      <c r="P46" s="407">
        <f>Volume!K46</f>
        <v>95.35</v>
      </c>
      <c r="Q46" s="73">
        <f>Volume!J46</f>
        <v>92.8</v>
      </c>
      <c r="R46" s="376">
        <f t="shared" si="1"/>
        <v>394.16916</v>
      </c>
      <c r="S46" s="377">
        <f t="shared" si="2"/>
        <v>392.86764</v>
      </c>
      <c r="T46" s="378">
        <f t="shared" si="3"/>
        <v>44413875</v>
      </c>
      <c r="U46" s="377">
        <f t="shared" si="4"/>
        <v>-4.365189932200241</v>
      </c>
      <c r="V46" s="377">
        <f t="shared" si="5"/>
        <v>350.98932</v>
      </c>
      <c r="W46" s="377">
        <f t="shared" si="6"/>
        <v>36.51912</v>
      </c>
      <c r="X46" s="377">
        <f t="shared" si="7"/>
        <v>6.66072</v>
      </c>
      <c r="Y46" s="379">
        <f t="shared" si="8"/>
        <v>423.48629812499996</v>
      </c>
      <c r="Z46" s="256">
        <f t="shared" si="9"/>
        <v>-29.317138124999985</v>
      </c>
      <c r="AA46" s="83"/>
      <c r="AB46" s="82"/>
    </row>
    <row r="47" spans="1:28" s="62" customFormat="1" ht="15.75" thickBot="1">
      <c r="A47" s="254" t="s">
        <v>220</v>
      </c>
      <c r="B47" s="189">
        <v>1085500</v>
      </c>
      <c r="C47" s="187">
        <v>46800</v>
      </c>
      <c r="D47" s="195">
        <v>0.05</v>
      </c>
      <c r="E47" s="189">
        <v>0</v>
      </c>
      <c r="F47" s="120">
        <v>0</v>
      </c>
      <c r="G47" s="195">
        <v>0</v>
      </c>
      <c r="H47" s="189">
        <v>0</v>
      </c>
      <c r="I47" s="120">
        <v>0</v>
      </c>
      <c r="J47" s="139">
        <v>0</v>
      </c>
      <c r="K47" s="187">
        <v>1085500</v>
      </c>
      <c r="L47" s="120">
        <v>46800</v>
      </c>
      <c r="M47" s="195">
        <v>0.05</v>
      </c>
      <c r="N47" s="200">
        <v>1085500</v>
      </c>
      <c r="O47" s="201">
        <f t="shared" si="10"/>
        <v>1</v>
      </c>
      <c r="P47" s="407">
        <f>Volume!K47</f>
        <v>523.35</v>
      </c>
      <c r="Q47" s="73">
        <f>Volume!J47</f>
        <v>504.2</v>
      </c>
      <c r="R47" s="376">
        <f t="shared" si="1"/>
        <v>54.73091</v>
      </c>
      <c r="S47" s="377">
        <f t="shared" si="2"/>
        <v>54.73091</v>
      </c>
      <c r="T47" s="378">
        <f t="shared" si="3"/>
        <v>1038700</v>
      </c>
      <c r="U47" s="377">
        <f t="shared" si="4"/>
        <v>4.505632040050062</v>
      </c>
      <c r="V47" s="377">
        <f t="shared" si="5"/>
        <v>54.73091</v>
      </c>
      <c r="W47" s="377">
        <f t="shared" si="6"/>
        <v>0</v>
      </c>
      <c r="X47" s="377">
        <f t="shared" si="7"/>
        <v>0</v>
      </c>
      <c r="Y47" s="379">
        <f t="shared" si="8"/>
        <v>54.3603645</v>
      </c>
      <c r="Z47" s="256">
        <f t="shared" si="9"/>
        <v>0.37054549999999864</v>
      </c>
      <c r="AA47" s="83"/>
      <c r="AB47" s="82"/>
    </row>
    <row r="48" spans="1:28" s="62" customFormat="1" ht="15.75" thickBot="1">
      <c r="A48" s="254" t="s">
        <v>4</v>
      </c>
      <c r="B48" s="189">
        <v>618900</v>
      </c>
      <c r="C48" s="187">
        <v>18600</v>
      </c>
      <c r="D48" s="195">
        <v>0.03</v>
      </c>
      <c r="E48" s="189">
        <v>0</v>
      </c>
      <c r="F48" s="120">
        <v>0</v>
      </c>
      <c r="G48" s="195">
        <v>0</v>
      </c>
      <c r="H48" s="189">
        <v>0</v>
      </c>
      <c r="I48" s="120">
        <v>0</v>
      </c>
      <c r="J48" s="139">
        <v>0</v>
      </c>
      <c r="K48" s="187">
        <v>618900</v>
      </c>
      <c r="L48" s="120">
        <v>18600</v>
      </c>
      <c r="M48" s="195">
        <v>0.03</v>
      </c>
      <c r="N48" s="200">
        <v>614400</v>
      </c>
      <c r="O48" s="201">
        <f t="shared" si="10"/>
        <v>0.9927290353853612</v>
      </c>
      <c r="P48" s="407">
        <f>Volume!K48</f>
        <v>1179.1</v>
      </c>
      <c r="Q48" s="73">
        <f>Volume!J48</f>
        <v>1123.55</v>
      </c>
      <c r="R48" s="376">
        <f t="shared" si="1"/>
        <v>69.5365095</v>
      </c>
      <c r="S48" s="377">
        <f t="shared" si="2"/>
        <v>69.030912</v>
      </c>
      <c r="T48" s="378">
        <f t="shared" si="3"/>
        <v>600300</v>
      </c>
      <c r="U48" s="377">
        <f t="shared" si="4"/>
        <v>3.0984507746126937</v>
      </c>
      <c r="V48" s="377">
        <f t="shared" si="5"/>
        <v>69.5365095</v>
      </c>
      <c r="W48" s="377">
        <f t="shared" si="6"/>
        <v>0</v>
      </c>
      <c r="X48" s="377">
        <f t="shared" si="7"/>
        <v>0</v>
      </c>
      <c r="Y48" s="379">
        <f t="shared" si="8"/>
        <v>70.781373</v>
      </c>
      <c r="Z48" s="256">
        <f t="shared" si="9"/>
        <v>-1.2448635000000081</v>
      </c>
      <c r="AA48" s="83"/>
      <c r="AB48" s="82"/>
    </row>
    <row r="49" spans="1:28" s="62" customFormat="1" ht="15.75" thickBot="1">
      <c r="A49" s="254" t="s">
        <v>95</v>
      </c>
      <c r="B49" s="189">
        <v>1586000</v>
      </c>
      <c r="C49" s="187">
        <v>42800</v>
      </c>
      <c r="D49" s="195">
        <v>0.03</v>
      </c>
      <c r="E49" s="189">
        <v>5200</v>
      </c>
      <c r="F49" s="120">
        <v>1600</v>
      </c>
      <c r="G49" s="195">
        <v>0.44</v>
      </c>
      <c r="H49" s="189">
        <v>1200</v>
      </c>
      <c r="I49" s="120">
        <v>800</v>
      </c>
      <c r="J49" s="139">
        <v>2</v>
      </c>
      <c r="K49" s="187">
        <v>1592400</v>
      </c>
      <c r="L49" s="120">
        <v>45200</v>
      </c>
      <c r="M49" s="195">
        <v>0.03</v>
      </c>
      <c r="N49" s="200">
        <v>1591600</v>
      </c>
      <c r="O49" s="201">
        <f t="shared" si="10"/>
        <v>0.9994976136649083</v>
      </c>
      <c r="P49" s="407">
        <f>Volume!K49</f>
        <v>750.1</v>
      </c>
      <c r="Q49" s="73">
        <f>Volume!J49</f>
        <v>745.2</v>
      </c>
      <c r="R49" s="376">
        <f t="shared" si="1"/>
        <v>118.665648</v>
      </c>
      <c r="S49" s="377">
        <f t="shared" si="2"/>
        <v>118.606032</v>
      </c>
      <c r="T49" s="378">
        <f t="shared" si="3"/>
        <v>1547200</v>
      </c>
      <c r="U49" s="377">
        <f t="shared" si="4"/>
        <v>2.921406411582213</v>
      </c>
      <c r="V49" s="377">
        <f t="shared" si="5"/>
        <v>118.18872</v>
      </c>
      <c r="W49" s="377">
        <f t="shared" si="6"/>
        <v>0.38750400000000007</v>
      </c>
      <c r="X49" s="377">
        <f t="shared" si="7"/>
        <v>0.089424</v>
      </c>
      <c r="Y49" s="379">
        <f t="shared" si="8"/>
        <v>116.055472</v>
      </c>
      <c r="Z49" s="256">
        <f t="shared" si="9"/>
        <v>2.61017600000001</v>
      </c>
      <c r="AA49" s="83"/>
      <c r="AB49" s="82"/>
    </row>
    <row r="50" spans="1:28" s="62" customFormat="1" ht="15.75" thickBot="1">
      <c r="A50" s="254" t="s">
        <v>219</v>
      </c>
      <c r="B50" s="189">
        <v>1161600</v>
      </c>
      <c r="C50" s="187">
        <v>147200</v>
      </c>
      <c r="D50" s="195">
        <v>0.15</v>
      </c>
      <c r="E50" s="189">
        <v>5600</v>
      </c>
      <c r="F50" s="120">
        <v>800</v>
      </c>
      <c r="G50" s="195">
        <v>0.17</v>
      </c>
      <c r="H50" s="189">
        <v>0</v>
      </c>
      <c r="I50" s="120">
        <v>0</v>
      </c>
      <c r="J50" s="139">
        <v>0</v>
      </c>
      <c r="K50" s="187">
        <v>1167200</v>
      </c>
      <c r="L50" s="120">
        <v>148000</v>
      </c>
      <c r="M50" s="195">
        <v>0.15</v>
      </c>
      <c r="N50" s="200">
        <v>1159600</v>
      </c>
      <c r="O50" s="201">
        <f t="shared" si="10"/>
        <v>0.9934886908841672</v>
      </c>
      <c r="P50" s="407">
        <f>Volume!K50</f>
        <v>801.8</v>
      </c>
      <c r="Q50" s="73">
        <f>Volume!J50</f>
        <v>770.2</v>
      </c>
      <c r="R50" s="376">
        <f t="shared" si="1"/>
        <v>89.897744</v>
      </c>
      <c r="S50" s="377">
        <f t="shared" si="2"/>
        <v>89.312392</v>
      </c>
      <c r="T50" s="378">
        <f t="shared" si="3"/>
        <v>1019200</v>
      </c>
      <c r="U50" s="377">
        <f t="shared" si="4"/>
        <v>14.521193092621665</v>
      </c>
      <c r="V50" s="377">
        <f t="shared" si="5"/>
        <v>89.466432</v>
      </c>
      <c r="W50" s="377">
        <f t="shared" si="6"/>
        <v>0.431312</v>
      </c>
      <c r="X50" s="377">
        <f t="shared" si="7"/>
        <v>0</v>
      </c>
      <c r="Y50" s="379">
        <f t="shared" si="8"/>
        <v>81.719456</v>
      </c>
      <c r="Z50" s="256">
        <f t="shared" si="9"/>
        <v>8.178288000000009</v>
      </c>
      <c r="AA50" s="83"/>
      <c r="AB50" s="82"/>
    </row>
    <row r="51" spans="1:28" s="62" customFormat="1" ht="15.75" thickBot="1">
      <c r="A51" s="254" t="s">
        <v>5</v>
      </c>
      <c r="B51" s="189">
        <v>25245660</v>
      </c>
      <c r="C51" s="187">
        <v>409915</v>
      </c>
      <c r="D51" s="195">
        <v>0.02</v>
      </c>
      <c r="E51" s="189">
        <v>1271215</v>
      </c>
      <c r="F51" s="120">
        <v>228085</v>
      </c>
      <c r="G51" s="195">
        <v>0.22</v>
      </c>
      <c r="H51" s="189">
        <v>59015</v>
      </c>
      <c r="I51" s="120">
        <v>12760</v>
      </c>
      <c r="J51" s="139">
        <v>0.28</v>
      </c>
      <c r="K51" s="187">
        <v>26575890</v>
      </c>
      <c r="L51" s="120">
        <v>650760</v>
      </c>
      <c r="M51" s="195">
        <v>0.03</v>
      </c>
      <c r="N51" s="200">
        <v>26472215</v>
      </c>
      <c r="O51" s="201">
        <f t="shared" si="10"/>
        <v>0.9960989076941543</v>
      </c>
      <c r="P51" s="407">
        <f>Volume!K51</f>
        <v>185.25</v>
      </c>
      <c r="Q51" s="73">
        <f>Volume!J51</f>
        <v>177.6</v>
      </c>
      <c r="R51" s="376">
        <f t="shared" si="1"/>
        <v>471.9878064</v>
      </c>
      <c r="S51" s="377">
        <f t="shared" si="2"/>
        <v>470.1465384</v>
      </c>
      <c r="T51" s="378">
        <f t="shared" si="3"/>
        <v>25925130</v>
      </c>
      <c r="U51" s="377">
        <f t="shared" si="4"/>
        <v>2.5101513473606496</v>
      </c>
      <c r="V51" s="377">
        <f t="shared" si="5"/>
        <v>448.3629216</v>
      </c>
      <c r="W51" s="377">
        <f t="shared" si="6"/>
        <v>22.5767784</v>
      </c>
      <c r="X51" s="377">
        <f t="shared" si="7"/>
        <v>1.0481064</v>
      </c>
      <c r="Y51" s="379">
        <f t="shared" si="8"/>
        <v>480.26303325</v>
      </c>
      <c r="Z51" s="256">
        <f t="shared" si="9"/>
        <v>-8.275226849999967</v>
      </c>
      <c r="AA51" s="83"/>
      <c r="AB51" s="82"/>
    </row>
    <row r="52" spans="1:28" s="62" customFormat="1" ht="15.75" thickBot="1">
      <c r="A52" s="254" t="s">
        <v>221</v>
      </c>
      <c r="B52" s="189">
        <v>8064000</v>
      </c>
      <c r="C52" s="187">
        <v>-148000</v>
      </c>
      <c r="D52" s="195">
        <v>-0.02</v>
      </c>
      <c r="E52" s="189">
        <v>350000</v>
      </c>
      <c r="F52" s="120">
        <v>56000</v>
      </c>
      <c r="G52" s="195">
        <v>0.19</v>
      </c>
      <c r="H52" s="189">
        <v>30000</v>
      </c>
      <c r="I52" s="120">
        <v>0</v>
      </c>
      <c r="J52" s="139">
        <v>0</v>
      </c>
      <c r="K52" s="187">
        <v>8444000</v>
      </c>
      <c r="L52" s="120">
        <v>-92000</v>
      </c>
      <c r="M52" s="195">
        <v>-0.01</v>
      </c>
      <c r="N52" s="200">
        <v>8416000</v>
      </c>
      <c r="O52" s="201">
        <f t="shared" si="10"/>
        <v>0.9966840360018948</v>
      </c>
      <c r="P52" s="407">
        <f>Volume!K52</f>
        <v>241.6</v>
      </c>
      <c r="Q52" s="73">
        <f>Volume!J52</f>
        <v>233.45</v>
      </c>
      <c r="R52" s="376">
        <f t="shared" si="1"/>
        <v>197.12518</v>
      </c>
      <c r="S52" s="377">
        <f t="shared" si="2"/>
        <v>196.47152</v>
      </c>
      <c r="T52" s="378">
        <f t="shared" si="3"/>
        <v>8536000</v>
      </c>
      <c r="U52" s="377">
        <f t="shared" si="4"/>
        <v>-1.0777881911902532</v>
      </c>
      <c r="V52" s="377">
        <f t="shared" si="5"/>
        <v>188.25408</v>
      </c>
      <c r="W52" s="377">
        <f t="shared" si="6"/>
        <v>8.17075</v>
      </c>
      <c r="X52" s="377">
        <f t="shared" si="7"/>
        <v>0.70035</v>
      </c>
      <c r="Y52" s="379">
        <f t="shared" si="8"/>
        <v>206.22976</v>
      </c>
      <c r="Z52" s="256">
        <f t="shared" si="9"/>
        <v>-9.104579999999999</v>
      </c>
      <c r="AA52" s="83"/>
      <c r="AB52" s="82"/>
    </row>
    <row r="53" spans="1:28" s="62" customFormat="1" ht="15.75" thickBot="1">
      <c r="A53" s="254" t="s">
        <v>222</v>
      </c>
      <c r="B53" s="189">
        <v>2310750</v>
      </c>
      <c r="C53" s="187">
        <v>53950</v>
      </c>
      <c r="D53" s="195">
        <v>0.02</v>
      </c>
      <c r="E53" s="189">
        <v>131300</v>
      </c>
      <c r="F53" s="120">
        <v>16250</v>
      </c>
      <c r="G53" s="195">
        <v>0.14</v>
      </c>
      <c r="H53" s="189">
        <v>12350</v>
      </c>
      <c r="I53" s="120">
        <v>3250</v>
      </c>
      <c r="J53" s="139">
        <v>0.36</v>
      </c>
      <c r="K53" s="187">
        <v>2454400</v>
      </c>
      <c r="L53" s="120">
        <v>73450</v>
      </c>
      <c r="M53" s="195">
        <v>0.03</v>
      </c>
      <c r="N53" s="200">
        <v>2451150</v>
      </c>
      <c r="O53" s="201">
        <f t="shared" si="10"/>
        <v>0.9986758474576272</v>
      </c>
      <c r="P53" s="407">
        <f>Volume!K53</f>
        <v>311.6</v>
      </c>
      <c r="Q53" s="73">
        <f>Volume!J53</f>
        <v>306.75</v>
      </c>
      <c r="R53" s="376">
        <f t="shared" si="1"/>
        <v>75.28872</v>
      </c>
      <c r="S53" s="377">
        <f t="shared" si="2"/>
        <v>75.18902625</v>
      </c>
      <c r="T53" s="378">
        <f t="shared" si="3"/>
        <v>2380950</v>
      </c>
      <c r="U53" s="377">
        <f t="shared" si="4"/>
        <v>3.0849030849030847</v>
      </c>
      <c r="V53" s="377">
        <f t="shared" si="5"/>
        <v>70.88225625</v>
      </c>
      <c r="W53" s="377">
        <f t="shared" si="6"/>
        <v>4.0276275</v>
      </c>
      <c r="X53" s="377">
        <f t="shared" si="7"/>
        <v>0.37883625</v>
      </c>
      <c r="Y53" s="379">
        <f t="shared" si="8"/>
        <v>74.190402</v>
      </c>
      <c r="Z53" s="256">
        <f t="shared" si="9"/>
        <v>1.098317999999992</v>
      </c>
      <c r="AA53" s="83"/>
      <c r="AB53" s="82"/>
    </row>
    <row r="54" spans="1:28" s="62" customFormat="1" ht="15.75" thickBot="1">
      <c r="A54" s="254" t="s">
        <v>59</v>
      </c>
      <c r="B54" s="189">
        <v>534000</v>
      </c>
      <c r="C54" s="187">
        <v>-63600</v>
      </c>
      <c r="D54" s="195">
        <v>-0.11</v>
      </c>
      <c r="E54" s="189">
        <v>0</v>
      </c>
      <c r="F54" s="120">
        <v>0</v>
      </c>
      <c r="G54" s="195">
        <v>0</v>
      </c>
      <c r="H54" s="189">
        <v>0</v>
      </c>
      <c r="I54" s="120">
        <v>0</v>
      </c>
      <c r="J54" s="139">
        <v>0</v>
      </c>
      <c r="K54" s="187">
        <v>534000</v>
      </c>
      <c r="L54" s="120">
        <v>-63600</v>
      </c>
      <c r="M54" s="195">
        <v>-0.11</v>
      </c>
      <c r="N54" s="200">
        <v>532200</v>
      </c>
      <c r="O54" s="201">
        <f t="shared" si="10"/>
        <v>0.996629213483146</v>
      </c>
      <c r="P54" s="407">
        <f>Volume!K54</f>
        <v>1183.25</v>
      </c>
      <c r="Q54" s="73">
        <f>Volume!J54</f>
        <v>1130.05</v>
      </c>
      <c r="R54" s="376">
        <f t="shared" si="1"/>
        <v>60.34467</v>
      </c>
      <c r="S54" s="377">
        <f t="shared" si="2"/>
        <v>60.141261</v>
      </c>
      <c r="T54" s="378">
        <f t="shared" si="3"/>
        <v>597600</v>
      </c>
      <c r="U54" s="377">
        <f t="shared" si="4"/>
        <v>-10.642570281124499</v>
      </c>
      <c r="V54" s="377">
        <f t="shared" si="5"/>
        <v>60.34467</v>
      </c>
      <c r="W54" s="377">
        <f t="shared" si="6"/>
        <v>0</v>
      </c>
      <c r="X54" s="377">
        <f t="shared" si="7"/>
        <v>0</v>
      </c>
      <c r="Y54" s="379">
        <f t="shared" si="8"/>
        <v>70.71102</v>
      </c>
      <c r="Z54" s="256">
        <f t="shared" si="9"/>
        <v>-10.366350000000004</v>
      </c>
      <c r="AA54" s="83"/>
      <c r="AB54" s="82"/>
    </row>
    <row r="55" spans="1:28" s="62" customFormat="1" ht="15.75" thickBot="1">
      <c r="A55" s="254" t="s">
        <v>223</v>
      </c>
      <c r="B55" s="189">
        <v>5021800</v>
      </c>
      <c r="C55" s="187">
        <v>93100</v>
      </c>
      <c r="D55" s="195">
        <v>0.02</v>
      </c>
      <c r="E55" s="189">
        <v>47600</v>
      </c>
      <c r="F55" s="120">
        <v>7700</v>
      </c>
      <c r="G55" s="195">
        <v>0.19</v>
      </c>
      <c r="H55" s="189">
        <v>10500</v>
      </c>
      <c r="I55" s="120">
        <v>3500</v>
      </c>
      <c r="J55" s="139">
        <v>0.5</v>
      </c>
      <c r="K55" s="187">
        <v>5079900</v>
      </c>
      <c r="L55" s="120">
        <v>104300</v>
      </c>
      <c r="M55" s="195">
        <v>0.02</v>
      </c>
      <c r="N55" s="200">
        <v>5040000</v>
      </c>
      <c r="O55" s="201">
        <f t="shared" si="10"/>
        <v>0.9921455146754857</v>
      </c>
      <c r="P55" s="407">
        <f>Volume!K55</f>
        <v>569.9</v>
      </c>
      <c r="Q55" s="73">
        <f>Volume!J55</f>
        <v>537.5</v>
      </c>
      <c r="R55" s="376">
        <f t="shared" si="1"/>
        <v>273.044625</v>
      </c>
      <c r="S55" s="377">
        <f t="shared" si="2"/>
        <v>270.9</v>
      </c>
      <c r="T55" s="378">
        <f t="shared" si="3"/>
        <v>4975600</v>
      </c>
      <c r="U55" s="377">
        <f t="shared" si="4"/>
        <v>2.096229600450197</v>
      </c>
      <c r="V55" s="377">
        <f t="shared" si="5"/>
        <v>269.92175</v>
      </c>
      <c r="W55" s="377">
        <f t="shared" si="6"/>
        <v>2.5585</v>
      </c>
      <c r="X55" s="377">
        <f t="shared" si="7"/>
        <v>0.564375</v>
      </c>
      <c r="Y55" s="379">
        <f t="shared" si="8"/>
        <v>283.559444</v>
      </c>
      <c r="Z55" s="256">
        <f t="shared" si="9"/>
        <v>-10.514818999999989</v>
      </c>
      <c r="AA55" s="83"/>
      <c r="AB55" s="82"/>
    </row>
    <row r="56" spans="1:26" s="8" customFormat="1" ht="15.75" thickBot="1">
      <c r="A56" s="254" t="s">
        <v>163</v>
      </c>
      <c r="B56" s="189">
        <v>20944800</v>
      </c>
      <c r="C56" s="187">
        <v>-979200</v>
      </c>
      <c r="D56" s="195">
        <v>-0.04</v>
      </c>
      <c r="E56" s="189">
        <v>1125600</v>
      </c>
      <c r="F56" s="120">
        <v>156000</v>
      </c>
      <c r="G56" s="195">
        <v>0.16</v>
      </c>
      <c r="H56" s="189">
        <v>48000</v>
      </c>
      <c r="I56" s="120">
        <v>12000</v>
      </c>
      <c r="J56" s="139">
        <v>0.33</v>
      </c>
      <c r="K56" s="187">
        <v>22118400</v>
      </c>
      <c r="L56" s="120">
        <v>-811200</v>
      </c>
      <c r="M56" s="195">
        <v>-0.04</v>
      </c>
      <c r="N56" s="200">
        <v>22089600</v>
      </c>
      <c r="O56" s="201">
        <f t="shared" si="10"/>
        <v>0.9986979166666666</v>
      </c>
      <c r="P56" s="407">
        <f>Volume!K56</f>
        <v>72.6</v>
      </c>
      <c r="Q56" s="73">
        <f>Volume!J56</f>
        <v>70.45</v>
      </c>
      <c r="R56" s="376">
        <f t="shared" si="1"/>
        <v>155.824128</v>
      </c>
      <c r="S56" s="377">
        <f t="shared" si="2"/>
        <v>155.621232</v>
      </c>
      <c r="T56" s="378">
        <f t="shared" si="3"/>
        <v>22929600</v>
      </c>
      <c r="U56" s="377">
        <f t="shared" si="4"/>
        <v>-3.537785220849906</v>
      </c>
      <c r="V56" s="377">
        <f t="shared" si="5"/>
        <v>147.556116</v>
      </c>
      <c r="W56" s="377">
        <f t="shared" si="6"/>
        <v>7.929852</v>
      </c>
      <c r="X56" s="377">
        <f t="shared" si="7"/>
        <v>0.33816</v>
      </c>
      <c r="Y56" s="379">
        <f t="shared" si="8"/>
        <v>166.46889599999997</v>
      </c>
      <c r="Z56" s="256">
        <f t="shared" si="9"/>
        <v>-10.64476799999997</v>
      </c>
    </row>
    <row r="57" spans="1:26" s="8" customFormat="1" ht="15.75" thickBot="1">
      <c r="A57" s="254" t="s">
        <v>207</v>
      </c>
      <c r="B57" s="189">
        <v>19534900</v>
      </c>
      <c r="C57" s="187">
        <v>-35400</v>
      </c>
      <c r="D57" s="195">
        <v>0</v>
      </c>
      <c r="E57" s="189">
        <v>1994200</v>
      </c>
      <c r="F57" s="120">
        <v>236000</v>
      </c>
      <c r="G57" s="195">
        <v>0.13</v>
      </c>
      <c r="H57" s="189">
        <v>70800</v>
      </c>
      <c r="I57" s="120">
        <v>17700</v>
      </c>
      <c r="J57" s="139">
        <v>0.33</v>
      </c>
      <c r="K57" s="187">
        <v>21599900</v>
      </c>
      <c r="L57" s="120">
        <v>218300</v>
      </c>
      <c r="M57" s="195">
        <v>0.01</v>
      </c>
      <c r="N57" s="200">
        <v>21505500</v>
      </c>
      <c r="O57" s="201">
        <f>N57/K57</f>
        <v>0.9956296093963398</v>
      </c>
      <c r="P57" s="407">
        <f>Volume!K57</f>
        <v>58.05</v>
      </c>
      <c r="Q57" s="73">
        <f>Volume!J57</f>
        <v>55</v>
      </c>
      <c r="R57" s="376">
        <f t="shared" si="1"/>
        <v>118.79945</v>
      </c>
      <c r="S57" s="377">
        <f t="shared" si="2"/>
        <v>118.28025</v>
      </c>
      <c r="T57" s="378">
        <f t="shared" si="3"/>
        <v>21381600</v>
      </c>
      <c r="U57" s="377">
        <f t="shared" si="4"/>
        <v>1.020971302428256</v>
      </c>
      <c r="V57" s="377">
        <f t="shared" si="5"/>
        <v>107.44195</v>
      </c>
      <c r="W57" s="377">
        <f t="shared" si="6"/>
        <v>10.9681</v>
      </c>
      <c r="X57" s="377">
        <f t="shared" si="7"/>
        <v>0.3894</v>
      </c>
      <c r="Y57" s="379">
        <f t="shared" si="8"/>
        <v>124.120188</v>
      </c>
      <c r="Z57" s="256">
        <f t="shared" si="9"/>
        <v>-5.320738000000006</v>
      </c>
    </row>
    <row r="58" spans="1:26" s="8" customFormat="1" ht="15.75" thickBot="1">
      <c r="A58" s="254" t="s">
        <v>198</v>
      </c>
      <c r="B58" s="380">
        <v>70749000</v>
      </c>
      <c r="C58" s="188">
        <v>-1291500</v>
      </c>
      <c r="D58" s="196">
        <v>-0.02</v>
      </c>
      <c r="E58" s="198">
        <v>9639000</v>
      </c>
      <c r="F58" s="192">
        <v>1370250</v>
      </c>
      <c r="G58" s="196">
        <v>0.17</v>
      </c>
      <c r="H58" s="190">
        <v>2031750</v>
      </c>
      <c r="I58" s="193">
        <v>362250</v>
      </c>
      <c r="J58" s="107">
        <v>0.22</v>
      </c>
      <c r="K58" s="187">
        <v>82419750</v>
      </c>
      <c r="L58" s="120">
        <v>441000</v>
      </c>
      <c r="M58" s="199">
        <v>0.01</v>
      </c>
      <c r="N58" s="202">
        <v>81222750</v>
      </c>
      <c r="O58" s="201">
        <f t="shared" si="10"/>
        <v>0.9854767819606345</v>
      </c>
      <c r="P58" s="407">
        <f>Volume!K58</f>
        <v>11.75</v>
      </c>
      <c r="Q58" s="73">
        <f>Volume!J58</f>
        <v>11.1</v>
      </c>
      <c r="R58" s="376">
        <f t="shared" si="1"/>
        <v>91.4859225</v>
      </c>
      <c r="S58" s="377">
        <f t="shared" si="2"/>
        <v>90.1572525</v>
      </c>
      <c r="T58" s="378">
        <f t="shared" si="3"/>
        <v>81978750</v>
      </c>
      <c r="U58" s="377">
        <f t="shared" si="4"/>
        <v>0.5379442843419788</v>
      </c>
      <c r="V58" s="377">
        <f t="shared" si="5"/>
        <v>78.53139</v>
      </c>
      <c r="W58" s="377">
        <f t="shared" si="6"/>
        <v>10.69929</v>
      </c>
      <c r="X58" s="377">
        <f t="shared" si="7"/>
        <v>2.2552425</v>
      </c>
      <c r="Y58" s="379">
        <f t="shared" si="8"/>
        <v>96.32503125</v>
      </c>
      <c r="Z58" s="256">
        <f t="shared" si="9"/>
        <v>-4.839108749999994</v>
      </c>
    </row>
    <row r="59" spans="1:26" s="8" customFormat="1" ht="15.75" thickBot="1">
      <c r="A59" s="254" t="s">
        <v>164</v>
      </c>
      <c r="B59" s="189">
        <v>1587250</v>
      </c>
      <c r="C59" s="187">
        <v>-51800</v>
      </c>
      <c r="D59" s="195">
        <v>-0.03</v>
      </c>
      <c r="E59" s="189">
        <v>3500</v>
      </c>
      <c r="F59" s="120">
        <v>2800</v>
      </c>
      <c r="G59" s="195">
        <v>4</v>
      </c>
      <c r="H59" s="189">
        <v>0</v>
      </c>
      <c r="I59" s="120">
        <v>0</v>
      </c>
      <c r="J59" s="139">
        <v>0</v>
      </c>
      <c r="K59" s="187">
        <v>1590750</v>
      </c>
      <c r="L59" s="120">
        <v>-49000</v>
      </c>
      <c r="M59" s="195">
        <v>-0.03</v>
      </c>
      <c r="N59" s="200">
        <v>1588300</v>
      </c>
      <c r="O59" s="201">
        <f t="shared" si="10"/>
        <v>0.9984598459845985</v>
      </c>
      <c r="P59" s="407">
        <f>Volume!K59</f>
        <v>1200.7</v>
      </c>
      <c r="Q59" s="73">
        <f>Volume!J59</f>
        <v>1202.4</v>
      </c>
      <c r="R59" s="376">
        <f t="shared" si="1"/>
        <v>191.27178000000004</v>
      </c>
      <c r="S59" s="377">
        <f t="shared" si="2"/>
        <v>190.97719200000003</v>
      </c>
      <c r="T59" s="378">
        <f t="shared" si="3"/>
        <v>1639750</v>
      </c>
      <c r="U59" s="377">
        <f t="shared" si="4"/>
        <v>-2.9882604055496262</v>
      </c>
      <c r="V59" s="377">
        <f t="shared" si="5"/>
        <v>190.85094000000004</v>
      </c>
      <c r="W59" s="377">
        <f t="shared" si="6"/>
        <v>0.42084</v>
      </c>
      <c r="X59" s="377">
        <f t="shared" si="7"/>
        <v>0</v>
      </c>
      <c r="Y59" s="379">
        <f t="shared" si="8"/>
        <v>196.8847825</v>
      </c>
      <c r="Z59" s="256">
        <f t="shared" si="9"/>
        <v>-5.613002499999965</v>
      </c>
    </row>
    <row r="60" spans="1:26" s="8" customFormat="1" ht="15.75" thickBot="1">
      <c r="A60" s="254" t="s">
        <v>199</v>
      </c>
      <c r="B60" s="380">
        <v>12780300</v>
      </c>
      <c r="C60" s="188">
        <v>-263900</v>
      </c>
      <c r="D60" s="196">
        <v>-0.02</v>
      </c>
      <c r="E60" s="198">
        <v>478500</v>
      </c>
      <c r="F60" s="192">
        <v>150800</v>
      </c>
      <c r="G60" s="196">
        <v>0.46</v>
      </c>
      <c r="H60" s="190">
        <v>40600</v>
      </c>
      <c r="I60" s="193">
        <v>11600</v>
      </c>
      <c r="J60" s="107">
        <v>0.4</v>
      </c>
      <c r="K60" s="187">
        <v>13299400</v>
      </c>
      <c r="L60" s="120">
        <v>-101500</v>
      </c>
      <c r="M60" s="199">
        <v>-0.01</v>
      </c>
      <c r="N60" s="202">
        <v>13258800</v>
      </c>
      <c r="O60" s="201">
        <f t="shared" si="10"/>
        <v>0.996947230702137</v>
      </c>
      <c r="P60" s="407">
        <f>Volume!K60</f>
        <v>169.05</v>
      </c>
      <c r="Q60" s="73">
        <f>Volume!J60</f>
        <v>160.9</v>
      </c>
      <c r="R60" s="376">
        <f t="shared" si="1"/>
        <v>213.987346</v>
      </c>
      <c r="S60" s="377">
        <f t="shared" si="2"/>
        <v>213.334092</v>
      </c>
      <c r="T60" s="378">
        <f t="shared" si="3"/>
        <v>13400900</v>
      </c>
      <c r="U60" s="377">
        <f t="shared" si="4"/>
        <v>-0.7574118156243237</v>
      </c>
      <c r="V60" s="377">
        <f t="shared" si="5"/>
        <v>205.635027</v>
      </c>
      <c r="W60" s="377">
        <f t="shared" si="6"/>
        <v>7.699065</v>
      </c>
      <c r="X60" s="377">
        <f t="shared" si="7"/>
        <v>0.653254</v>
      </c>
      <c r="Y60" s="379">
        <f t="shared" si="8"/>
        <v>226.5422145</v>
      </c>
      <c r="Z60" s="256">
        <f t="shared" si="9"/>
        <v>-12.554868499999998</v>
      </c>
    </row>
    <row r="61" spans="1:26" s="8" customFormat="1" ht="15.75" thickBot="1">
      <c r="A61" s="254" t="s">
        <v>189</v>
      </c>
      <c r="B61" s="380">
        <v>12489400</v>
      </c>
      <c r="C61" s="188">
        <v>-169400</v>
      </c>
      <c r="D61" s="196">
        <v>-0.01</v>
      </c>
      <c r="E61" s="198">
        <v>180950</v>
      </c>
      <c r="F61" s="192">
        <v>11550</v>
      </c>
      <c r="G61" s="196">
        <v>0.07</v>
      </c>
      <c r="H61" s="190">
        <v>0</v>
      </c>
      <c r="I61" s="193">
        <v>0</v>
      </c>
      <c r="J61" s="107">
        <v>0</v>
      </c>
      <c r="K61" s="187">
        <v>12670350</v>
      </c>
      <c r="L61" s="120">
        <v>-157850</v>
      </c>
      <c r="M61" s="199">
        <v>-0.01</v>
      </c>
      <c r="N61" s="202">
        <v>12208350</v>
      </c>
      <c r="O61" s="201">
        <f t="shared" si="10"/>
        <v>0.9635369188696444</v>
      </c>
      <c r="P61" s="407">
        <f>Volume!K61</f>
        <v>47.85</v>
      </c>
      <c r="Q61" s="73">
        <f>Volume!J61</f>
        <v>46.05</v>
      </c>
      <c r="R61" s="376">
        <f t="shared" si="1"/>
        <v>58.34696175</v>
      </c>
      <c r="S61" s="377">
        <f t="shared" si="2"/>
        <v>56.21945175</v>
      </c>
      <c r="T61" s="378">
        <f t="shared" si="3"/>
        <v>12828200</v>
      </c>
      <c r="U61" s="377">
        <f t="shared" si="4"/>
        <v>-1.2304921968787514</v>
      </c>
      <c r="V61" s="377">
        <f t="shared" si="5"/>
        <v>57.513687</v>
      </c>
      <c r="W61" s="377">
        <f t="shared" si="6"/>
        <v>0.83327475</v>
      </c>
      <c r="X61" s="377">
        <f t="shared" si="7"/>
        <v>0</v>
      </c>
      <c r="Y61" s="379">
        <f t="shared" si="8"/>
        <v>61.382937</v>
      </c>
      <c r="Z61" s="256">
        <f t="shared" si="9"/>
        <v>-3.03597525</v>
      </c>
    </row>
    <row r="62" spans="1:28" s="62" customFormat="1" ht="15.75" thickBot="1">
      <c r="A62" s="254" t="s">
        <v>224</v>
      </c>
      <c r="B62" s="189">
        <v>1445800</v>
      </c>
      <c r="C62" s="187">
        <v>157900</v>
      </c>
      <c r="D62" s="195">
        <v>0.12</v>
      </c>
      <c r="E62" s="189">
        <v>137200</v>
      </c>
      <c r="F62" s="120">
        <v>25100</v>
      </c>
      <c r="G62" s="195">
        <v>0.22</v>
      </c>
      <c r="H62" s="189">
        <v>21700</v>
      </c>
      <c r="I62" s="120">
        <v>14000</v>
      </c>
      <c r="J62" s="139">
        <v>1.82</v>
      </c>
      <c r="K62" s="187">
        <v>1604700</v>
      </c>
      <c r="L62" s="120">
        <v>197000</v>
      </c>
      <c r="M62" s="195">
        <v>0.14</v>
      </c>
      <c r="N62" s="200">
        <v>1597300</v>
      </c>
      <c r="O62" s="201">
        <f t="shared" si="10"/>
        <v>0.995388546145697</v>
      </c>
      <c r="P62" s="407">
        <f>Volume!K62</f>
        <v>3026.5</v>
      </c>
      <c r="Q62" s="73">
        <f>Volume!J62</f>
        <v>2909.85</v>
      </c>
      <c r="R62" s="376">
        <f t="shared" si="1"/>
        <v>466.9436295</v>
      </c>
      <c r="S62" s="377">
        <f t="shared" si="2"/>
        <v>464.7903405</v>
      </c>
      <c r="T62" s="378">
        <f t="shared" si="3"/>
        <v>1407700</v>
      </c>
      <c r="U62" s="377">
        <f t="shared" si="4"/>
        <v>13.994459046671876</v>
      </c>
      <c r="V62" s="377">
        <f t="shared" si="5"/>
        <v>420.706113</v>
      </c>
      <c r="W62" s="377">
        <f t="shared" si="6"/>
        <v>39.923142</v>
      </c>
      <c r="X62" s="377">
        <f t="shared" si="7"/>
        <v>6.3143745</v>
      </c>
      <c r="Y62" s="379">
        <f t="shared" si="8"/>
        <v>426.040405</v>
      </c>
      <c r="Z62" s="256">
        <f t="shared" si="9"/>
        <v>40.903224499999965</v>
      </c>
      <c r="AA62" s="83"/>
      <c r="AB62" s="82"/>
    </row>
    <row r="63" spans="1:26" s="8" customFormat="1" ht="15.75" thickBot="1">
      <c r="A63" s="254" t="s">
        <v>165</v>
      </c>
      <c r="B63" s="189">
        <v>1837850</v>
      </c>
      <c r="C63" s="187">
        <v>-59000</v>
      </c>
      <c r="D63" s="195">
        <v>-0.03</v>
      </c>
      <c r="E63" s="189">
        <v>0</v>
      </c>
      <c r="F63" s="120">
        <v>0</v>
      </c>
      <c r="G63" s="195">
        <v>0</v>
      </c>
      <c r="H63" s="189">
        <v>0</v>
      </c>
      <c r="I63" s="120">
        <v>0</v>
      </c>
      <c r="J63" s="139">
        <v>0</v>
      </c>
      <c r="K63" s="187">
        <v>1837850</v>
      </c>
      <c r="L63" s="120">
        <v>-59000</v>
      </c>
      <c r="M63" s="195">
        <v>-0.03</v>
      </c>
      <c r="N63" s="200">
        <v>1834900</v>
      </c>
      <c r="O63" s="201">
        <f t="shared" si="10"/>
        <v>0.9983948635634029</v>
      </c>
      <c r="P63" s="407">
        <f>Volume!K63</f>
        <v>89.25</v>
      </c>
      <c r="Q63" s="73">
        <f>Volume!J63</f>
        <v>84.25</v>
      </c>
      <c r="R63" s="376">
        <f t="shared" si="1"/>
        <v>15.48388625</v>
      </c>
      <c r="S63" s="377">
        <f t="shared" si="2"/>
        <v>15.4590325</v>
      </c>
      <c r="T63" s="378">
        <f t="shared" si="3"/>
        <v>1896850</v>
      </c>
      <c r="U63" s="377">
        <f t="shared" si="4"/>
        <v>-3.1104199066874028</v>
      </c>
      <c r="V63" s="377">
        <f t="shared" si="5"/>
        <v>15.48388625</v>
      </c>
      <c r="W63" s="377">
        <f t="shared" si="6"/>
        <v>0</v>
      </c>
      <c r="X63" s="377">
        <f t="shared" si="7"/>
        <v>0</v>
      </c>
      <c r="Y63" s="379">
        <f t="shared" si="8"/>
        <v>16.92938625</v>
      </c>
      <c r="Z63" s="256">
        <f t="shared" si="9"/>
        <v>-1.445500000000001</v>
      </c>
    </row>
    <row r="64" spans="1:28" s="62" customFormat="1" ht="15.75" thickBot="1">
      <c r="A64" s="254" t="s">
        <v>106</v>
      </c>
      <c r="B64" s="189">
        <v>676200</v>
      </c>
      <c r="C64" s="187">
        <v>3000</v>
      </c>
      <c r="D64" s="195">
        <v>0</v>
      </c>
      <c r="E64" s="189">
        <v>0</v>
      </c>
      <c r="F64" s="120">
        <v>0</v>
      </c>
      <c r="G64" s="195">
        <v>0</v>
      </c>
      <c r="H64" s="189">
        <v>0</v>
      </c>
      <c r="I64" s="120">
        <v>0</v>
      </c>
      <c r="J64" s="139">
        <v>0</v>
      </c>
      <c r="K64" s="187">
        <v>676200</v>
      </c>
      <c r="L64" s="120">
        <v>3000</v>
      </c>
      <c r="M64" s="195">
        <v>0</v>
      </c>
      <c r="N64" s="200">
        <v>663600</v>
      </c>
      <c r="O64" s="201">
        <f t="shared" si="10"/>
        <v>0.9813664596273292</v>
      </c>
      <c r="P64" s="407">
        <f>Volume!K64</f>
        <v>470.05</v>
      </c>
      <c r="Q64" s="73">
        <f>Volume!J64</f>
        <v>454.5</v>
      </c>
      <c r="R64" s="376">
        <f t="shared" si="1"/>
        <v>30.73329</v>
      </c>
      <c r="S64" s="377">
        <f t="shared" si="2"/>
        <v>30.16062</v>
      </c>
      <c r="T64" s="378">
        <f t="shared" si="3"/>
        <v>673200</v>
      </c>
      <c r="U64" s="377">
        <f t="shared" si="4"/>
        <v>0.4456327985739751</v>
      </c>
      <c r="V64" s="377">
        <f t="shared" si="5"/>
        <v>30.73329</v>
      </c>
      <c r="W64" s="377">
        <f t="shared" si="6"/>
        <v>0</v>
      </c>
      <c r="X64" s="377">
        <f t="shared" si="7"/>
        <v>0</v>
      </c>
      <c r="Y64" s="379">
        <f t="shared" si="8"/>
        <v>31.643766</v>
      </c>
      <c r="Z64" s="256">
        <f t="shared" si="9"/>
        <v>-0.9104759999999992</v>
      </c>
      <c r="AA64" s="83"/>
      <c r="AB64" s="82"/>
    </row>
    <row r="65" spans="1:28" s="62" customFormat="1" ht="15.75" thickBot="1">
      <c r="A65" s="254" t="s">
        <v>50</v>
      </c>
      <c r="B65" s="189">
        <v>13730200</v>
      </c>
      <c r="C65" s="187">
        <v>-829400</v>
      </c>
      <c r="D65" s="195">
        <v>-0.06</v>
      </c>
      <c r="E65" s="189">
        <v>415800</v>
      </c>
      <c r="F65" s="120">
        <v>46200</v>
      </c>
      <c r="G65" s="195">
        <v>0.13</v>
      </c>
      <c r="H65" s="189">
        <v>28600</v>
      </c>
      <c r="I65" s="120">
        <v>2200</v>
      </c>
      <c r="J65" s="139">
        <v>0.08</v>
      </c>
      <c r="K65" s="187">
        <v>14174600</v>
      </c>
      <c r="L65" s="120">
        <v>-781000</v>
      </c>
      <c r="M65" s="195">
        <v>-0.05</v>
      </c>
      <c r="N65" s="200">
        <v>14148200</v>
      </c>
      <c r="O65" s="201">
        <f t="shared" si="10"/>
        <v>0.9981375135806302</v>
      </c>
      <c r="P65" s="407">
        <f>Volume!K65</f>
        <v>243.85</v>
      </c>
      <c r="Q65" s="73">
        <f>Volume!J65</f>
        <v>238.95</v>
      </c>
      <c r="R65" s="376">
        <f t="shared" si="1"/>
        <v>338.702067</v>
      </c>
      <c r="S65" s="377">
        <f t="shared" si="2"/>
        <v>338.071239</v>
      </c>
      <c r="T65" s="378">
        <f t="shared" si="3"/>
        <v>14955600</v>
      </c>
      <c r="U65" s="377">
        <f t="shared" si="4"/>
        <v>-5.222124154162989</v>
      </c>
      <c r="V65" s="377">
        <f t="shared" si="5"/>
        <v>328.083129</v>
      </c>
      <c r="W65" s="377">
        <f t="shared" si="6"/>
        <v>9.935541</v>
      </c>
      <c r="X65" s="377">
        <f t="shared" si="7"/>
        <v>0.683397</v>
      </c>
      <c r="Y65" s="379">
        <f t="shared" si="8"/>
        <v>364.692306</v>
      </c>
      <c r="Z65" s="256">
        <f t="shared" si="9"/>
        <v>-25.990238999999974</v>
      </c>
      <c r="AA65" s="83"/>
      <c r="AB65" s="82"/>
    </row>
    <row r="66" spans="1:28" s="62" customFormat="1" ht="15.75" thickBot="1">
      <c r="A66" s="254" t="s">
        <v>6</v>
      </c>
      <c r="B66" s="189">
        <v>13439250</v>
      </c>
      <c r="C66" s="187">
        <v>526500</v>
      </c>
      <c r="D66" s="195">
        <v>0.04</v>
      </c>
      <c r="E66" s="189">
        <v>1626750</v>
      </c>
      <c r="F66" s="120">
        <v>299250</v>
      </c>
      <c r="G66" s="195">
        <v>0.23</v>
      </c>
      <c r="H66" s="189">
        <v>150750</v>
      </c>
      <c r="I66" s="120">
        <v>18000</v>
      </c>
      <c r="J66" s="139">
        <v>0.14</v>
      </c>
      <c r="K66" s="187">
        <v>15216750</v>
      </c>
      <c r="L66" s="120">
        <v>843750</v>
      </c>
      <c r="M66" s="195">
        <v>0.06</v>
      </c>
      <c r="N66" s="200">
        <v>14861250</v>
      </c>
      <c r="O66" s="201">
        <f t="shared" si="10"/>
        <v>0.9766375868697323</v>
      </c>
      <c r="P66" s="407">
        <f>Volume!K66</f>
        <v>176.5</v>
      </c>
      <c r="Q66" s="73">
        <f>Volume!J66</f>
        <v>165.4</v>
      </c>
      <c r="R66" s="376">
        <f t="shared" si="1"/>
        <v>251.685045</v>
      </c>
      <c r="S66" s="377">
        <f t="shared" si="2"/>
        <v>245.805075</v>
      </c>
      <c r="T66" s="378">
        <f t="shared" si="3"/>
        <v>14373000</v>
      </c>
      <c r="U66" s="377">
        <f t="shared" si="4"/>
        <v>5.870381966186599</v>
      </c>
      <c r="V66" s="377">
        <f t="shared" si="5"/>
        <v>222.285195</v>
      </c>
      <c r="W66" s="377">
        <f t="shared" si="6"/>
        <v>26.906445</v>
      </c>
      <c r="X66" s="377">
        <f t="shared" si="7"/>
        <v>2.493405</v>
      </c>
      <c r="Y66" s="379">
        <f t="shared" si="8"/>
        <v>253.68345</v>
      </c>
      <c r="Z66" s="256">
        <f t="shared" si="9"/>
        <v>-1.998404999999991</v>
      </c>
      <c r="AA66" s="83"/>
      <c r="AB66" s="82"/>
    </row>
    <row r="67" spans="1:26" s="8" customFormat="1" ht="15.75" thickBot="1">
      <c r="A67" s="254" t="s">
        <v>200</v>
      </c>
      <c r="B67" s="380">
        <v>1250400</v>
      </c>
      <c r="C67" s="188">
        <v>-132800</v>
      </c>
      <c r="D67" s="196">
        <v>-0.1</v>
      </c>
      <c r="E67" s="198">
        <v>32800</v>
      </c>
      <c r="F67" s="192">
        <v>6000</v>
      </c>
      <c r="G67" s="196">
        <v>0.22</v>
      </c>
      <c r="H67" s="190">
        <v>2400</v>
      </c>
      <c r="I67" s="193">
        <v>1200</v>
      </c>
      <c r="J67" s="107">
        <v>1</v>
      </c>
      <c r="K67" s="187">
        <v>1285600</v>
      </c>
      <c r="L67" s="120">
        <v>-125600</v>
      </c>
      <c r="M67" s="199">
        <v>-0.09</v>
      </c>
      <c r="N67" s="202">
        <v>1280000</v>
      </c>
      <c r="O67" s="201">
        <f t="shared" si="10"/>
        <v>0.9956440572495333</v>
      </c>
      <c r="P67" s="407">
        <f>Volume!K67</f>
        <v>245.4</v>
      </c>
      <c r="Q67" s="73">
        <f>Volume!J67</f>
        <v>237.3</v>
      </c>
      <c r="R67" s="376">
        <f t="shared" si="1"/>
        <v>30.507288</v>
      </c>
      <c r="S67" s="377">
        <f t="shared" si="2"/>
        <v>30.3744</v>
      </c>
      <c r="T67" s="378">
        <f t="shared" si="3"/>
        <v>1411200</v>
      </c>
      <c r="U67" s="377">
        <f t="shared" si="4"/>
        <v>-8.900226757369614</v>
      </c>
      <c r="V67" s="377">
        <f t="shared" si="5"/>
        <v>29.671992</v>
      </c>
      <c r="W67" s="377">
        <f t="shared" si="6"/>
        <v>0.778344</v>
      </c>
      <c r="X67" s="377">
        <f t="shared" si="7"/>
        <v>0.056952</v>
      </c>
      <c r="Y67" s="379">
        <f t="shared" si="8"/>
        <v>34.630848</v>
      </c>
      <c r="Z67" s="256">
        <f t="shared" si="9"/>
        <v>-4.123560000000001</v>
      </c>
    </row>
    <row r="68" spans="1:26" s="8" customFormat="1" ht="15.75" thickBot="1">
      <c r="A68" s="254" t="s">
        <v>190</v>
      </c>
      <c r="B68" s="380">
        <v>125400</v>
      </c>
      <c r="C68" s="188">
        <v>-8400</v>
      </c>
      <c r="D68" s="196">
        <v>-0.06</v>
      </c>
      <c r="E68" s="198">
        <v>0</v>
      </c>
      <c r="F68" s="192">
        <v>0</v>
      </c>
      <c r="G68" s="196">
        <v>0</v>
      </c>
      <c r="H68" s="190">
        <v>0</v>
      </c>
      <c r="I68" s="193">
        <v>0</v>
      </c>
      <c r="J68" s="107">
        <v>0</v>
      </c>
      <c r="K68" s="187">
        <v>125400</v>
      </c>
      <c r="L68" s="120">
        <v>-8400</v>
      </c>
      <c r="M68" s="199">
        <v>-0.06</v>
      </c>
      <c r="N68" s="202">
        <v>125400</v>
      </c>
      <c r="O68" s="201">
        <f t="shared" si="10"/>
        <v>1</v>
      </c>
      <c r="P68" s="407">
        <f>Volume!K68</f>
        <v>384.35</v>
      </c>
      <c r="Q68" s="73">
        <f>Volume!J68</f>
        <v>386.5</v>
      </c>
      <c r="R68" s="376">
        <f aca="true" t="shared" si="11" ref="R68:R124">Q68*K68/10000000</f>
        <v>4.84671</v>
      </c>
      <c r="S68" s="377">
        <f aca="true" t="shared" si="12" ref="S68:S124">Q68*N68/10000000</f>
        <v>4.84671</v>
      </c>
      <c r="T68" s="378">
        <f aca="true" t="shared" si="13" ref="T68:T125">K68-L68</f>
        <v>133800</v>
      </c>
      <c r="U68" s="377">
        <f aca="true" t="shared" si="14" ref="U68:U124">L68/T68*100</f>
        <v>-6.278026905829597</v>
      </c>
      <c r="V68" s="377">
        <f aca="true" t="shared" si="15" ref="V68:V124">Q68*B68/10000000</f>
        <v>4.84671</v>
      </c>
      <c r="W68" s="377">
        <f aca="true" t="shared" si="16" ref="W68:W124">Q68*E68/10000000</f>
        <v>0</v>
      </c>
      <c r="X68" s="377">
        <f aca="true" t="shared" si="17" ref="X68:X124">Q68*H68/10000000</f>
        <v>0</v>
      </c>
      <c r="Y68" s="379">
        <f aca="true" t="shared" si="18" ref="Y68:Y124">(T68*P68)/10000000</f>
        <v>5.142603</v>
      </c>
      <c r="Z68" s="256">
        <f aca="true" t="shared" si="19" ref="Z68:Z124">R68-Y68</f>
        <v>-0.2958930000000004</v>
      </c>
    </row>
    <row r="69" spans="1:28" s="62" customFormat="1" ht="15.75" thickBot="1">
      <c r="A69" s="254" t="s">
        <v>150</v>
      </c>
      <c r="B69" s="189">
        <v>813200</v>
      </c>
      <c r="C69" s="187">
        <v>-5400</v>
      </c>
      <c r="D69" s="195">
        <v>-0.01</v>
      </c>
      <c r="E69" s="189">
        <v>9600</v>
      </c>
      <c r="F69" s="120">
        <v>0</v>
      </c>
      <c r="G69" s="195">
        <v>0</v>
      </c>
      <c r="H69" s="189">
        <v>0</v>
      </c>
      <c r="I69" s="120">
        <v>0</v>
      </c>
      <c r="J69" s="139">
        <v>0</v>
      </c>
      <c r="K69" s="187">
        <v>822800</v>
      </c>
      <c r="L69" s="120">
        <v>-5400</v>
      </c>
      <c r="M69" s="195">
        <v>-0.01</v>
      </c>
      <c r="N69" s="200">
        <v>822800</v>
      </c>
      <c r="O69" s="201">
        <f t="shared" si="10"/>
        <v>1</v>
      </c>
      <c r="P69" s="407">
        <f>Volume!K69</f>
        <v>762.65</v>
      </c>
      <c r="Q69" s="73">
        <f>Volume!J69</f>
        <v>738.6</v>
      </c>
      <c r="R69" s="376">
        <f t="shared" si="11"/>
        <v>60.772008</v>
      </c>
      <c r="S69" s="377">
        <f t="shared" si="12"/>
        <v>60.772008</v>
      </c>
      <c r="T69" s="378">
        <f t="shared" si="13"/>
        <v>828200</v>
      </c>
      <c r="U69" s="377">
        <f t="shared" si="14"/>
        <v>-0.6520164211543106</v>
      </c>
      <c r="V69" s="377">
        <f t="shared" si="15"/>
        <v>60.062952</v>
      </c>
      <c r="W69" s="377">
        <f t="shared" si="16"/>
        <v>0.709056</v>
      </c>
      <c r="X69" s="377">
        <f t="shared" si="17"/>
        <v>0</v>
      </c>
      <c r="Y69" s="379">
        <f t="shared" si="18"/>
        <v>63.162673</v>
      </c>
      <c r="Z69" s="256">
        <f t="shared" si="19"/>
        <v>-2.3906649999999985</v>
      </c>
      <c r="AA69" s="83"/>
      <c r="AB69" s="82"/>
    </row>
    <row r="70" spans="1:26" s="8" customFormat="1" ht="15.75" thickBot="1">
      <c r="A70" s="254" t="s">
        <v>166</v>
      </c>
      <c r="B70" s="189">
        <v>288000</v>
      </c>
      <c r="C70" s="187">
        <v>-21500</v>
      </c>
      <c r="D70" s="195">
        <v>-0.07</v>
      </c>
      <c r="E70" s="189">
        <v>0</v>
      </c>
      <c r="F70" s="120">
        <v>0</v>
      </c>
      <c r="G70" s="195">
        <v>0</v>
      </c>
      <c r="H70" s="189">
        <v>0</v>
      </c>
      <c r="I70" s="120">
        <v>0</v>
      </c>
      <c r="J70" s="139">
        <v>0</v>
      </c>
      <c r="K70" s="187">
        <v>288000</v>
      </c>
      <c r="L70" s="120">
        <v>-21500</v>
      </c>
      <c r="M70" s="195">
        <v>-0.07</v>
      </c>
      <c r="N70" s="200">
        <v>287250</v>
      </c>
      <c r="O70" s="201">
        <f t="shared" si="10"/>
        <v>0.9973958333333334</v>
      </c>
      <c r="P70" s="407">
        <f>Volume!K70</f>
        <v>1784.2</v>
      </c>
      <c r="Q70" s="73">
        <f>Volume!J70</f>
        <v>1807.1</v>
      </c>
      <c r="R70" s="376">
        <f t="shared" si="11"/>
        <v>52.04448</v>
      </c>
      <c r="S70" s="377">
        <f t="shared" si="12"/>
        <v>51.9089475</v>
      </c>
      <c r="T70" s="378">
        <f t="shared" si="13"/>
        <v>309500</v>
      </c>
      <c r="U70" s="377">
        <f t="shared" si="14"/>
        <v>-6.946688206785137</v>
      </c>
      <c r="V70" s="377">
        <f t="shared" si="15"/>
        <v>52.04448</v>
      </c>
      <c r="W70" s="377">
        <f t="shared" si="16"/>
        <v>0</v>
      </c>
      <c r="X70" s="377">
        <f t="shared" si="17"/>
        <v>0</v>
      </c>
      <c r="Y70" s="379">
        <f t="shared" si="18"/>
        <v>55.22099</v>
      </c>
      <c r="Z70" s="256">
        <f t="shared" si="19"/>
        <v>-3.1765100000000004</v>
      </c>
    </row>
    <row r="71" spans="1:28" s="62" customFormat="1" ht="15.75" thickBot="1">
      <c r="A71" s="254" t="s">
        <v>151</v>
      </c>
      <c r="B71" s="189">
        <v>20268750</v>
      </c>
      <c r="C71" s="187">
        <v>262500</v>
      </c>
      <c r="D71" s="195">
        <v>0.01</v>
      </c>
      <c r="E71" s="189">
        <v>1943750</v>
      </c>
      <c r="F71" s="120">
        <v>218750</v>
      </c>
      <c r="G71" s="195">
        <v>0.13</v>
      </c>
      <c r="H71" s="189">
        <v>68750</v>
      </c>
      <c r="I71" s="120">
        <v>6250</v>
      </c>
      <c r="J71" s="139">
        <v>0.1</v>
      </c>
      <c r="K71" s="187">
        <v>22281250</v>
      </c>
      <c r="L71" s="120">
        <v>487500</v>
      </c>
      <c r="M71" s="195">
        <v>0.02</v>
      </c>
      <c r="N71" s="200">
        <v>22212500</v>
      </c>
      <c r="O71" s="201">
        <f t="shared" si="10"/>
        <v>0.9969144460028051</v>
      </c>
      <c r="P71" s="407">
        <f>Volume!K71</f>
        <v>29.95</v>
      </c>
      <c r="Q71" s="73">
        <f>Volume!J71</f>
        <v>28.8</v>
      </c>
      <c r="R71" s="376">
        <f t="shared" si="11"/>
        <v>64.17</v>
      </c>
      <c r="S71" s="377">
        <f t="shared" si="12"/>
        <v>63.972</v>
      </c>
      <c r="T71" s="378">
        <f t="shared" si="13"/>
        <v>21793750</v>
      </c>
      <c r="U71" s="377">
        <f t="shared" si="14"/>
        <v>2.2368798394034988</v>
      </c>
      <c r="V71" s="377">
        <f t="shared" si="15"/>
        <v>58.374</v>
      </c>
      <c r="W71" s="377">
        <f t="shared" si="16"/>
        <v>5.598</v>
      </c>
      <c r="X71" s="377">
        <f t="shared" si="17"/>
        <v>0.198</v>
      </c>
      <c r="Y71" s="379">
        <f t="shared" si="18"/>
        <v>65.27228125</v>
      </c>
      <c r="Z71" s="256">
        <f t="shared" si="19"/>
        <v>-1.1022812500000043</v>
      </c>
      <c r="AA71" s="83"/>
      <c r="AB71" s="82"/>
    </row>
    <row r="72" spans="1:26" s="8" customFormat="1" ht="15.75" thickBot="1">
      <c r="A72" s="254" t="s">
        <v>191</v>
      </c>
      <c r="B72" s="380">
        <v>7622000</v>
      </c>
      <c r="C72" s="188">
        <v>-18000</v>
      </c>
      <c r="D72" s="196">
        <v>0</v>
      </c>
      <c r="E72" s="198">
        <v>26000</v>
      </c>
      <c r="F72" s="192">
        <v>8000</v>
      </c>
      <c r="G72" s="196">
        <v>0.44</v>
      </c>
      <c r="H72" s="190">
        <v>2000</v>
      </c>
      <c r="I72" s="193">
        <v>0</v>
      </c>
      <c r="J72" s="107">
        <v>0</v>
      </c>
      <c r="K72" s="187">
        <v>7650000</v>
      </c>
      <c r="L72" s="120">
        <v>-10000</v>
      </c>
      <c r="M72" s="199">
        <v>0</v>
      </c>
      <c r="N72" s="202">
        <v>7640000</v>
      </c>
      <c r="O72" s="201">
        <f t="shared" si="10"/>
        <v>0.9986928104575163</v>
      </c>
      <c r="P72" s="407">
        <f>Volume!K72</f>
        <v>92.3</v>
      </c>
      <c r="Q72" s="73">
        <f>Volume!J72</f>
        <v>87.2</v>
      </c>
      <c r="R72" s="376">
        <f t="shared" si="11"/>
        <v>66.708</v>
      </c>
      <c r="S72" s="377">
        <f t="shared" si="12"/>
        <v>66.6208</v>
      </c>
      <c r="T72" s="378">
        <f t="shared" si="13"/>
        <v>7660000</v>
      </c>
      <c r="U72" s="377">
        <f t="shared" si="14"/>
        <v>-0.13054830287206268</v>
      </c>
      <c r="V72" s="377">
        <f t="shared" si="15"/>
        <v>66.46384</v>
      </c>
      <c r="W72" s="377">
        <f t="shared" si="16"/>
        <v>0.22672</v>
      </c>
      <c r="X72" s="377">
        <f t="shared" si="17"/>
        <v>0.01744</v>
      </c>
      <c r="Y72" s="379">
        <f t="shared" si="18"/>
        <v>70.7018</v>
      </c>
      <c r="Z72" s="256">
        <f t="shared" si="19"/>
        <v>-3.9938000000000073</v>
      </c>
    </row>
    <row r="73" spans="1:26" s="8" customFormat="1" ht="15.75" thickBot="1">
      <c r="A73" s="254" t="s">
        <v>201</v>
      </c>
      <c r="B73" s="380">
        <v>3580000</v>
      </c>
      <c r="C73" s="188">
        <v>-80000</v>
      </c>
      <c r="D73" s="196">
        <v>-0.02</v>
      </c>
      <c r="E73" s="198">
        <v>187500</v>
      </c>
      <c r="F73" s="192">
        <v>50000</v>
      </c>
      <c r="G73" s="196">
        <v>0.36</v>
      </c>
      <c r="H73" s="190">
        <v>5000</v>
      </c>
      <c r="I73" s="193">
        <v>0</v>
      </c>
      <c r="J73" s="107">
        <v>0</v>
      </c>
      <c r="K73" s="187">
        <v>3772500</v>
      </c>
      <c r="L73" s="120">
        <v>-30000</v>
      </c>
      <c r="M73" s="199">
        <v>-0.01</v>
      </c>
      <c r="N73" s="202">
        <v>3695000</v>
      </c>
      <c r="O73" s="201">
        <f aca="true" t="shared" si="20" ref="O73:O107">N73/K73</f>
        <v>0.979456593770709</v>
      </c>
      <c r="P73" s="407">
        <f>Volume!K73</f>
        <v>101.9</v>
      </c>
      <c r="Q73" s="73">
        <f>Volume!J73</f>
        <v>98.55</v>
      </c>
      <c r="R73" s="376">
        <f t="shared" si="11"/>
        <v>37.1779875</v>
      </c>
      <c r="S73" s="377">
        <f t="shared" si="12"/>
        <v>36.414225</v>
      </c>
      <c r="T73" s="378">
        <f t="shared" si="13"/>
        <v>3802500</v>
      </c>
      <c r="U73" s="377">
        <f t="shared" si="14"/>
        <v>-0.7889546351084813</v>
      </c>
      <c r="V73" s="377">
        <f t="shared" si="15"/>
        <v>35.2809</v>
      </c>
      <c r="W73" s="377">
        <f t="shared" si="16"/>
        <v>1.8478125</v>
      </c>
      <c r="X73" s="377">
        <f t="shared" si="17"/>
        <v>0.049275</v>
      </c>
      <c r="Y73" s="379">
        <f t="shared" si="18"/>
        <v>38.747475</v>
      </c>
      <c r="Z73" s="256">
        <f t="shared" si="19"/>
        <v>-1.569487500000001</v>
      </c>
    </row>
    <row r="74" spans="1:26" s="8" customFormat="1" ht="15.75" thickBot="1">
      <c r="A74" s="254" t="s">
        <v>167</v>
      </c>
      <c r="B74" s="189">
        <v>1806250</v>
      </c>
      <c r="C74" s="187">
        <v>-14450</v>
      </c>
      <c r="D74" s="195">
        <v>-0.01</v>
      </c>
      <c r="E74" s="189">
        <v>46750</v>
      </c>
      <c r="F74" s="120">
        <v>4250</v>
      </c>
      <c r="G74" s="195">
        <v>0.1</v>
      </c>
      <c r="H74" s="189">
        <v>0</v>
      </c>
      <c r="I74" s="120">
        <v>0</v>
      </c>
      <c r="J74" s="139">
        <v>0</v>
      </c>
      <c r="K74" s="187">
        <v>1853000</v>
      </c>
      <c r="L74" s="120">
        <v>-10200</v>
      </c>
      <c r="M74" s="195">
        <v>-0.01</v>
      </c>
      <c r="N74" s="200">
        <v>1842800</v>
      </c>
      <c r="O74" s="201">
        <f t="shared" si="20"/>
        <v>0.9944954128440368</v>
      </c>
      <c r="P74" s="407">
        <f>Volume!K74</f>
        <v>186.45</v>
      </c>
      <c r="Q74" s="73">
        <f>Volume!J74</f>
        <v>179.45</v>
      </c>
      <c r="R74" s="376">
        <f t="shared" si="11"/>
        <v>33.252085</v>
      </c>
      <c r="S74" s="377">
        <f t="shared" si="12"/>
        <v>33.069046</v>
      </c>
      <c r="T74" s="378">
        <f t="shared" si="13"/>
        <v>1863200</v>
      </c>
      <c r="U74" s="377">
        <f t="shared" si="14"/>
        <v>-0.5474452554744526</v>
      </c>
      <c r="V74" s="377">
        <f t="shared" si="15"/>
        <v>32.41315625</v>
      </c>
      <c r="W74" s="377">
        <f t="shared" si="16"/>
        <v>0.83892875</v>
      </c>
      <c r="X74" s="377">
        <f t="shared" si="17"/>
        <v>0</v>
      </c>
      <c r="Y74" s="379">
        <f t="shared" si="18"/>
        <v>34.739364</v>
      </c>
      <c r="Z74" s="256">
        <f t="shared" si="19"/>
        <v>-1.487279000000001</v>
      </c>
    </row>
    <row r="75" spans="1:28" s="62" customFormat="1" ht="15.75" thickBot="1">
      <c r="A75" s="254" t="s">
        <v>7</v>
      </c>
      <c r="B75" s="189">
        <v>1268750</v>
      </c>
      <c r="C75" s="187">
        <v>-105000</v>
      </c>
      <c r="D75" s="195">
        <v>-0.08</v>
      </c>
      <c r="E75" s="189">
        <v>33750</v>
      </c>
      <c r="F75" s="120">
        <v>8750</v>
      </c>
      <c r="G75" s="195">
        <v>0.35</v>
      </c>
      <c r="H75" s="189">
        <v>0</v>
      </c>
      <c r="I75" s="120">
        <v>0</v>
      </c>
      <c r="J75" s="139">
        <v>0</v>
      </c>
      <c r="K75" s="187">
        <v>1302500</v>
      </c>
      <c r="L75" s="120">
        <v>-96250</v>
      </c>
      <c r="M75" s="195">
        <v>-0.07</v>
      </c>
      <c r="N75" s="200">
        <v>1280000</v>
      </c>
      <c r="O75" s="201">
        <f t="shared" si="20"/>
        <v>0.982725527831094</v>
      </c>
      <c r="P75" s="407">
        <f>Volume!K75</f>
        <v>611.55</v>
      </c>
      <c r="Q75" s="73">
        <f>Volume!J75</f>
        <v>610.9</v>
      </c>
      <c r="R75" s="376">
        <f t="shared" si="11"/>
        <v>79.569725</v>
      </c>
      <c r="S75" s="377">
        <f t="shared" si="12"/>
        <v>78.1952</v>
      </c>
      <c r="T75" s="378">
        <f t="shared" si="13"/>
        <v>1398750</v>
      </c>
      <c r="U75" s="377">
        <f t="shared" si="14"/>
        <v>-6.881143878462913</v>
      </c>
      <c r="V75" s="377">
        <f t="shared" si="15"/>
        <v>77.5079375</v>
      </c>
      <c r="W75" s="377">
        <f t="shared" si="16"/>
        <v>2.0617875</v>
      </c>
      <c r="X75" s="377">
        <f t="shared" si="17"/>
        <v>0</v>
      </c>
      <c r="Y75" s="379">
        <f t="shared" si="18"/>
        <v>85.54055625</v>
      </c>
      <c r="Z75" s="256">
        <f t="shared" si="19"/>
        <v>-5.970831249999989</v>
      </c>
      <c r="AA75" s="83"/>
      <c r="AB75" s="82"/>
    </row>
    <row r="76" spans="1:26" s="8" customFormat="1" ht="15.75" thickBot="1">
      <c r="A76" s="254" t="s">
        <v>192</v>
      </c>
      <c r="B76" s="380">
        <v>2136000</v>
      </c>
      <c r="C76" s="188">
        <v>-99600</v>
      </c>
      <c r="D76" s="196">
        <v>-0.04</v>
      </c>
      <c r="E76" s="198">
        <v>0</v>
      </c>
      <c r="F76" s="192">
        <v>0</v>
      </c>
      <c r="G76" s="196">
        <v>0</v>
      </c>
      <c r="H76" s="190">
        <v>0</v>
      </c>
      <c r="I76" s="193">
        <v>0</v>
      </c>
      <c r="J76" s="107">
        <v>0</v>
      </c>
      <c r="K76" s="187">
        <v>2136000</v>
      </c>
      <c r="L76" s="120">
        <v>-99600</v>
      </c>
      <c r="M76" s="199">
        <v>-0.04</v>
      </c>
      <c r="N76" s="202">
        <v>2128800</v>
      </c>
      <c r="O76" s="201">
        <f t="shared" si="20"/>
        <v>0.996629213483146</v>
      </c>
      <c r="P76" s="407">
        <f>Volume!K76</f>
        <v>320.15</v>
      </c>
      <c r="Q76" s="73">
        <f>Volume!J76</f>
        <v>301.05</v>
      </c>
      <c r="R76" s="376">
        <f t="shared" si="11"/>
        <v>64.30428</v>
      </c>
      <c r="S76" s="377">
        <f t="shared" si="12"/>
        <v>64.087524</v>
      </c>
      <c r="T76" s="378">
        <f t="shared" si="13"/>
        <v>2235600</v>
      </c>
      <c r="U76" s="377">
        <f t="shared" si="14"/>
        <v>-4.455179817498657</v>
      </c>
      <c r="V76" s="377">
        <f t="shared" si="15"/>
        <v>64.30428</v>
      </c>
      <c r="W76" s="377">
        <f t="shared" si="16"/>
        <v>0</v>
      </c>
      <c r="X76" s="377">
        <f t="shared" si="17"/>
        <v>0</v>
      </c>
      <c r="Y76" s="379">
        <f t="shared" si="18"/>
        <v>71.572734</v>
      </c>
      <c r="Z76" s="256">
        <f t="shared" si="19"/>
        <v>-7.268453999999991</v>
      </c>
    </row>
    <row r="77" spans="1:26" s="8" customFormat="1" ht="15.75" thickBot="1">
      <c r="A77" s="254" t="s">
        <v>249</v>
      </c>
      <c r="B77" s="189">
        <v>1434400</v>
      </c>
      <c r="C77" s="187">
        <v>77600</v>
      </c>
      <c r="D77" s="195">
        <v>0.06</v>
      </c>
      <c r="E77" s="189">
        <v>12000</v>
      </c>
      <c r="F77" s="120">
        <v>1600</v>
      </c>
      <c r="G77" s="195">
        <v>0.15</v>
      </c>
      <c r="H77" s="189">
        <v>800</v>
      </c>
      <c r="I77" s="120">
        <v>0</v>
      </c>
      <c r="J77" s="139">
        <v>0</v>
      </c>
      <c r="K77" s="187">
        <v>1447200</v>
      </c>
      <c r="L77" s="120">
        <v>79200</v>
      </c>
      <c r="M77" s="195">
        <v>0.06</v>
      </c>
      <c r="N77" s="200">
        <v>1444800</v>
      </c>
      <c r="O77" s="201">
        <f t="shared" si="20"/>
        <v>0.9983416252072969</v>
      </c>
      <c r="P77" s="407">
        <f>Volume!K77</f>
        <v>768.85</v>
      </c>
      <c r="Q77" s="73">
        <f>Volume!J77</f>
        <v>735</v>
      </c>
      <c r="R77" s="376">
        <f t="shared" si="11"/>
        <v>106.3692</v>
      </c>
      <c r="S77" s="377">
        <f t="shared" si="12"/>
        <v>106.1928</v>
      </c>
      <c r="T77" s="378">
        <f t="shared" si="13"/>
        <v>1368000</v>
      </c>
      <c r="U77" s="377">
        <f t="shared" si="14"/>
        <v>5.7894736842105265</v>
      </c>
      <c r="V77" s="377">
        <f t="shared" si="15"/>
        <v>105.4284</v>
      </c>
      <c r="W77" s="377">
        <f t="shared" si="16"/>
        <v>0.882</v>
      </c>
      <c r="X77" s="377">
        <f t="shared" si="17"/>
        <v>0.0588</v>
      </c>
      <c r="Y77" s="379">
        <f t="shared" si="18"/>
        <v>105.17868</v>
      </c>
      <c r="Z77" s="256">
        <f t="shared" si="19"/>
        <v>1.1905200000000065</v>
      </c>
    </row>
    <row r="78" spans="1:28" s="62" customFormat="1" ht="15.75" thickBot="1">
      <c r="A78" s="254" t="s">
        <v>230</v>
      </c>
      <c r="B78" s="189">
        <v>6341250</v>
      </c>
      <c r="C78" s="187">
        <v>-68750</v>
      </c>
      <c r="D78" s="195">
        <v>-0.01</v>
      </c>
      <c r="E78" s="189">
        <v>26250</v>
      </c>
      <c r="F78" s="120">
        <v>2500</v>
      </c>
      <c r="G78" s="195">
        <v>0.11</v>
      </c>
      <c r="H78" s="189">
        <v>2500</v>
      </c>
      <c r="I78" s="120">
        <v>1250</v>
      </c>
      <c r="J78" s="139">
        <v>1</v>
      </c>
      <c r="K78" s="187">
        <v>6370000</v>
      </c>
      <c r="L78" s="120">
        <v>-65000</v>
      </c>
      <c r="M78" s="195">
        <v>-0.01</v>
      </c>
      <c r="N78" s="200">
        <v>6370000</v>
      </c>
      <c r="O78" s="201">
        <f t="shared" si="20"/>
        <v>1</v>
      </c>
      <c r="P78" s="407">
        <f>Volume!K78</f>
        <v>252.2</v>
      </c>
      <c r="Q78" s="73">
        <f>Volume!J78</f>
        <v>241.9</v>
      </c>
      <c r="R78" s="376">
        <f t="shared" si="11"/>
        <v>154.0903</v>
      </c>
      <c r="S78" s="377">
        <f t="shared" si="12"/>
        <v>154.0903</v>
      </c>
      <c r="T78" s="378">
        <f t="shared" si="13"/>
        <v>6435000</v>
      </c>
      <c r="U78" s="377">
        <f t="shared" si="14"/>
        <v>-1.0101010101010102</v>
      </c>
      <c r="V78" s="377">
        <f t="shared" si="15"/>
        <v>153.3948375</v>
      </c>
      <c r="W78" s="377">
        <f t="shared" si="16"/>
        <v>0.6349875</v>
      </c>
      <c r="X78" s="377">
        <f t="shared" si="17"/>
        <v>0.060475</v>
      </c>
      <c r="Y78" s="379">
        <f t="shared" si="18"/>
        <v>162.2907</v>
      </c>
      <c r="Z78" s="256">
        <f t="shared" si="19"/>
        <v>-8.200399999999973</v>
      </c>
      <c r="AA78" s="83"/>
      <c r="AB78" s="82"/>
    </row>
    <row r="79" spans="1:26" s="8" customFormat="1" ht="15.75" thickBot="1">
      <c r="A79" s="254" t="s">
        <v>193</v>
      </c>
      <c r="B79" s="380">
        <v>2521600</v>
      </c>
      <c r="C79" s="188">
        <v>9600</v>
      </c>
      <c r="D79" s="196">
        <v>0</v>
      </c>
      <c r="E79" s="198">
        <v>3200</v>
      </c>
      <c r="F79" s="192">
        <v>1600</v>
      </c>
      <c r="G79" s="196">
        <v>1</v>
      </c>
      <c r="H79" s="190">
        <v>0</v>
      </c>
      <c r="I79" s="193">
        <v>0</v>
      </c>
      <c r="J79" s="107">
        <v>0</v>
      </c>
      <c r="K79" s="187">
        <v>2524800</v>
      </c>
      <c r="L79" s="120">
        <v>11200</v>
      </c>
      <c r="M79" s="199">
        <v>0</v>
      </c>
      <c r="N79" s="202">
        <v>2524800</v>
      </c>
      <c r="O79" s="201">
        <f t="shared" si="20"/>
        <v>1</v>
      </c>
      <c r="P79" s="407">
        <f>Volume!K79</f>
        <v>192.45</v>
      </c>
      <c r="Q79" s="73">
        <f>Volume!J79</f>
        <v>191</v>
      </c>
      <c r="R79" s="376">
        <f t="shared" si="11"/>
        <v>48.22368</v>
      </c>
      <c r="S79" s="377">
        <f t="shared" si="12"/>
        <v>48.22368</v>
      </c>
      <c r="T79" s="378">
        <f t="shared" si="13"/>
        <v>2513600</v>
      </c>
      <c r="U79" s="377">
        <f t="shared" si="14"/>
        <v>0.4455760661998727</v>
      </c>
      <c r="V79" s="377">
        <f t="shared" si="15"/>
        <v>48.16256</v>
      </c>
      <c r="W79" s="377">
        <f t="shared" si="16"/>
        <v>0.06112</v>
      </c>
      <c r="X79" s="377">
        <f t="shared" si="17"/>
        <v>0</v>
      </c>
      <c r="Y79" s="379">
        <f t="shared" si="18"/>
        <v>48.374232</v>
      </c>
      <c r="Z79" s="256">
        <f t="shared" si="19"/>
        <v>-0.15055199999999758</v>
      </c>
    </row>
    <row r="80" spans="1:26" s="8" customFormat="1" ht="15.75" thickBot="1">
      <c r="A80" s="254" t="s">
        <v>168</v>
      </c>
      <c r="B80" s="189">
        <v>7378100</v>
      </c>
      <c r="C80" s="187">
        <v>-360450</v>
      </c>
      <c r="D80" s="195">
        <v>-0.05</v>
      </c>
      <c r="E80" s="189">
        <v>422750</v>
      </c>
      <c r="F80" s="120">
        <v>22250</v>
      </c>
      <c r="G80" s="195">
        <v>0.06</v>
      </c>
      <c r="H80" s="189">
        <v>13350</v>
      </c>
      <c r="I80" s="120">
        <v>4450</v>
      </c>
      <c r="J80" s="139">
        <v>0.5</v>
      </c>
      <c r="K80" s="187">
        <v>7814200</v>
      </c>
      <c r="L80" s="120">
        <v>-333750</v>
      </c>
      <c r="M80" s="195">
        <v>-0.04</v>
      </c>
      <c r="N80" s="200">
        <v>7783050</v>
      </c>
      <c r="O80" s="201">
        <f t="shared" si="20"/>
        <v>0.9960136674259681</v>
      </c>
      <c r="P80" s="407">
        <f>Volume!K80</f>
        <v>44.9</v>
      </c>
      <c r="Q80" s="73">
        <f>Volume!J80</f>
        <v>42.75</v>
      </c>
      <c r="R80" s="376">
        <f t="shared" si="11"/>
        <v>33.405705</v>
      </c>
      <c r="S80" s="377">
        <f t="shared" si="12"/>
        <v>33.27253875</v>
      </c>
      <c r="T80" s="378">
        <f t="shared" si="13"/>
        <v>8147950</v>
      </c>
      <c r="U80" s="377">
        <f t="shared" si="14"/>
        <v>-4.09612233752048</v>
      </c>
      <c r="V80" s="377">
        <f t="shared" si="15"/>
        <v>31.5413775</v>
      </c>
      <c r="W80" s="377">
        <f t="shared" si="16"/>
        <v>1.80725625</v>
      </c>
      <c r="X80" s="377">
        <f t="shared" si="17"/>
        <v>0.05707125</v>
      </c>
      <c r="Y80" s="379">
        <f t="shared" si="18"/>
        <v>36.5842955</v>
      </c>
      <c r="Z80" s="256">
        <f t="shared" si="19"/>
        <v>-3.1785905000000056</v>
      </c>
    </row>
    <row r="81" spans="1:28" s="62" customFormat="1" ht="15.75" thickBot="1">
      <c r="A81" s="254" t="s">
        <v>8</v>
      </c>
      <c r="B81" s="189">
        <v>21955200</v>
      </c>
      <c r="C81" s="187">
        <v>-1153600</v>
      </c>
      <c r="D81" s="195">
        <v>-0.05</v>
      </c>
      <c r="E81" s="189">
        <v>1347200</v>
      </c>
      <c r="F81" s="120">
        <v>140800</v>
      </c>
      <c r="G81" s="195">
        <v>0.12</v>
      </c>
      <c r="H81" s="189">
        <v>89600</v>
      </c>
      <c r="I81" s="120">
        <v>19200</v>
      </c>
      <c r="J81" s="139">
        <v>0.27</v>
      </c>
      <c r="K81" s="187">
        <v>23392000</v>
      </c>
      <c r="L81" s="120">
        <v>-993600</v>
      </c>
      <c r="M81" s="195">
        <v>-0.04</v>
      </c>
      <c r="N81" s="200">
        <v>23353600</v>
      </c>
      <c r="O81" s="201">
        <f t="shared" si="20"/>
        <v>0.9983584131326949</v>
      </c>
      <c r="P81" s="407">
        <f>Volume!K81</f>
        <v>167.7</v>
      </c>
      <c r="Q81" s="73">
        <f>Volume!J81</f>
        <v>157.5</v>
      </c>
      <c r="R81" s="376">
        <f t="shared" si="11"/>
        <v>368.424</v>
      </c>
      <c r="S81" s="377">
        <f t="shared" si="12"/>
        <v>367.8192</v>
      </c>
      <c r="T81" s="378">
        <f t="shared" si="13"/>
        <v>24385600</v>
      </c>
      <c r="U81" s="377">
        <f t="shared" si="14"/>
        <v>-4.074535791614724</v>
      </c>
      <c r="V81" s="377">
        <f t="shared" si="15"/>
        <v>345.7944</v>
      </c>
      <c r="W81" s="377">
        <f t="shared" si="16"/>
        <v>21.2184</v>
      </c>
      <c r="X81" s="377">
        <f t="shared" si="17"/>
        <v>1.4112</v>
      </c>
      <c r="Y81" s="379">
        <f t="shared" si="18"/>
        <v>408.9465119999999</v>
      </c>
      <c r="Z81" s="256">
        <f t="shared" si="19"/>
        <v>-40.52251199999995</v>
      </c>
      <c r="AA81" s="83"/>
      <c r="AB81" s="82"/>
    </row>
    <row r="82" spans="1:26" s="8" customFormat="1" ht="15.75" thickBot="1">
      <c r="A82" s="254" t="s">
        <v>202</v>
      </c>
      <c r="B82" s="380">
        <v>25018000</v>
      </c>
      <c r="C82" s="188">
        <v>-756000</v>
      </c>
      <c r="D82" s="196">
        <v>-0.03</v>
      </c>
      <c r="E82" s="198">
        <v>2716000</v>
      </c>
      <c r="F82" s="192">
        <v>364000</v>
      </c>
      <c r="G82" s="196">
        <v>0.15</v>
      </c>
      <c r="H82" s="190">
        <v>196000</v>
      </c>
      <c r="I82" s="193">
        <v>56000</v>
      </c>
      <c r="J82" s="107">
        <v>0.4</v>
      </c>
      <c r="K82" s="187">
        <v>27930000</v>
      </c>
      <c r="L82" s="120">
        <v>-336000</v>
      </c>
      <c r="M82" s="199">
        <v>-0.01</v>
      </c>
      <c r="N82" s="202">
        <v>27888000</v>
      </c>
      <c r="O82" s="201">
        <f t="shared" si="20"/>
        <v>0.9984962406015038</v>
      </c>
      <c r="P82" s="407">
        <f>Volume!K82</f>
        <v>14.85</v>
      </c>
      <c r="Q82" s="73">
        <f>Volume!J82</f>
        <v>14.2</v>
      </c>
      <c r="R82" s="376">
        <f t="shared" si="11"/>
        <v>39.6606</v>
      </c>
      <c r="S82" s="377">
        <f t="shared" si="12"/>
        <v>39.60096</v>
      </c>
      <c r="T82" s="378">
        <f t="shared" si="13"/>
        <v>28266000</v>
      </c>
      <c r="U82" s="377">
        <f t="shared" si="14"/>
        <v>-1.188707280832095</v>
      </c>
      <c r="V82" s="377">
        <f t="shared" si="15"/>
        <v>35.52556</v>
      </c>
      <c r="W82" s="377">
        <f t="shared" si="16"/>
        <v>3.85672</v>
      </c>
      <c r="X82" s="377">
        <f t="shared" si="17"/>
        <v>0.27832</v>
      </c>
      <c r="Y82" s="379">
        <f t="shared" si="18"/>
        <v>41.97501</v>
      </c>
      <c r="Z82" s="256">
        <f t="shared" si="19"/>
        <v>-2.314409999999995</v>
      </c>
    </row>
    <row r="83" spans="1:28" s="62" customFormat="1" ht="15.75" thickBot="1">
      <c r="A83" s="254" t="s">
        <v>225</v>
      </c>
      <c r="B83" s="189">
        <v>3757050</v>
      </c>
      <c r="C83" s="187">
        <v>431250</v>
      </c>
      <c r="D83" s="195">
        <v>0.13</v>
      </c>
      <c r="E83" s="189">
        <v>16100</v>
      </c>
      <c r="F83" s="120">
        <v>10350</v>
      </c>
      <c r="G83" s="195">
        <v>1.8</v>
      </c>
      <c r="H83" s="189">
        <v>0</v>
      </c>
      <c r="I83" s="120">
        <v>0</v>
      </c>
      <c r="J83" s="139">
        <v>0</v>
      </c>
      <c r="K83" s="187">
        <v>3773150</v>
      </c>
      <c r="L83" s="120">
        <v>441600</v>
      </c>
      <c r="M83" s="195">
        <v>0.13</v>
      </c>
      <c r="N83" s="200">
        <v>3751300</v>
      </c>
      <c r="O83" s="201">
        <f t="shared" si="20"/>
        <v>0.9942090825967693</v>
      </c>
      <c r="P83" s="407">
        <f>Volume!K83</f>
        <v>238.85</v>
      </c>
      <c r="Q83" s="73">
        <f>Volume!J83</f>
        <v>222.7</v>
      </c>
      <c r="R83" s="376">
        <f t="shared" si="11"/>
        <v>84.0280505</v>
      </c>
      <c r="S83" s="377">
        <f t="shared" si="12"/>
        <v>83.541451</v>
      </c>
      <c r="T83" s="378">
        <f t="shared" si="13"/>
        <v>3331550</v>
      </c>
      <c r="U83" s="377">
        <f t="shared" si="14"/>
        <v>13.255091473938558</v>
      </c>
      <c r="V83" s="377">
        <f t="shared" si="15"/>
        <v>83.6695035</v>
      </c>
      <c r="W83" s="377">
        <f t="shared" si="16"/>
        <v>0.358547</v>
      </c>
      <c r="X83" s="377">
        <f t="shared" si="17"/>
        <v>0</v>
      </c>
      <c r="Y83" s="379">
        <f t="shared" si="18"/>
        <v>79.57407175</v>
      </c>
      <c r="Z83" s="256">
        <f t="shared" si="19"/>
        <v>4.4539787500000045</v>
      </c>
      <c r="AA83" s="83"/>
      <c r="AB83" s="82"/>
    </row>
    <row r="84" spans="1:26" s="8" customFormat="1" ht="15.75" thickBot="1">
      <c r="A84" s="254" t="s">
        <v>194</v>
      </c>
      <c r="B84" s="380">
        <v>1822700</v>
      </c>
      <c r="C84" s="188">
        <v>-33000</v>
      </c>
      <c r="D84" s="196">
        <v>-0.02</v>
      </c>
      <c r="E84" s="198">
        <v>0</v>
      </c>
      <c r="F84" s="192">
        <v>0</v>
      </c>
      <c r="G84" s="196">
        <v>0</v>
      </c>
      <c r="H84" s="190">
        <v>0</v>
      </c>
      <c r="I84" s="193">
        <v>0</v>
      </c>
      <c r="J84" s="107">
        <v>0</v>
      </c>
      <c r="K84" s="187">
        <v>1822700</v>
      </c>
      <c r="L84" s="120">
        <v>-33000</v>
      </c>
      <c r="M84" s="199">
        <v>-0.02</v>
      </c>
      <c r="N84" s="202">
        <v>1818300</v>
      </c>
      <c r="O84" s="201">
        <f t="shared" si="20"/>
        <v>0.9975859987929994</v>
      </c>
      <c r="P84" s="407">
        <f>Volume!K84</f>
        <v>217.1</v>
      </c>
      <c r="Q84" s="73">
        <f>Volume!J84</f>
        <v>203.15</v>
      </c>
      <c r="R84" s="376">
        <f t="shared" si="11"/>
        <v>37.0281505</v>
      </c>
      <c r="S84" s="377">
        <f t="shared" si="12"/>
        <v>36.9387645</v>
      </c>
      <c r="T84" s="378">
        <f t="shared" si="13"/>
        <v>1855700</v>
      </c>
      <c r="U84" s="377">
        <f t="shared" si="14"/>
        <v>-1.7783046828689981</v>
      </c>
      <c r="V84" s="377">
        <f t="shared" si="15"/>
        <v>37.0281505</v>
      </c>
      <c r="W84" s="377">
        <f t="shared" si="16"/>
        <v>0</v>
      </c>
      <c r="X84" s="377">
        <f t="shared" si="17"/>
        <v>0</v>
      </c>
      <c r="Y84" s="379">
        <f t="shared" si="18"/>
        <v>40.287247</v>
      </c>
      <c r="Z84" s="256">
        <f t="shared" si="19"/>
        <v>-3.2590964999999983</v>
      </c>
    </row>
    <row r="85" spans="1:26" s="8" customFormat="1" ht="15.75" thickBot="1">
      <c r="A85" s="254" t="s">
        <v>169</v>
      </c>
      <c r="B85" s="189">
        <v>2758250</v>
      </c>
      <c r="C85" s="187">
        <v>5900</v>
      </c>
      <c r="D85" s="195">
        <v>0</v>
      </c>
      <c r="E85" s="189">
        <v>227150</v>
      </c>
      <c r="F85" s="120">
        <v>20650</v>
      </c>
      <c r="G85" s="195">
        <v>0.1</v>
      </c>
      <c r="H85" s="189">
        <v>0</v>
      </c>
      <c r="I85" s="120">
        <v>0</v>
      </c>
      <c r="J85" s="139">
        <v>0</v>
      </c>
      <c r="K85" s="187">
        <v>2985400</v>
      </c>
      <c r="L85" s="120">
        <v>26550</v>
      </c>
      <c r="M85" s="195">
        <v>0.01</v>
      </c>
      <c r="N85" s="200">
        <v>2976550</v>
      </c>
      <c r="O85" s="201">
        <f t="shared" si="20"/>
        <v>0.9970355731225297</v>
      </c>
      <c r="P85" s="407">
        <f>Volume!K85</f>
        <v>78.45</v>
      </c>
      <c r="Q85" s="73">
        <f>Volume!J85</f>
        <v>75.55</v>
      </c>
      <c r="R85" s="376">
        <f t="shared" si="11"/>
        <v>22.554697</v>
      </c>
      <c r="S85" s="377">
        <f t="shared" si="12"/>
        <v>22.48783525</v>
      </c>
      <c r="T85" s="378">
        <f t="shared" si="13"/>
        <v>2958850</v>
      </c>
      <c r="U85" s="377">
        <f t="shared" si="14"/>
        <v>0.897308075772682</v>
      </c>
      <c r="V85" s="377">
        <f t="shared" si="15"/>
        <v>20.83857875</v>
      </c>
      <c r="W85" s="377">
        <f t="shared" si="16"/>
        <v>1.71611825</v>
      </c>
      <c r="X85" s="377">
        <f t="shared" si="17"/>
        <v>0</v>
      </c>
      <c r="Y85" s="379">
        <f t="shared" si="18"/>
        <v>23.21217825</v>
      </c>
      <c r="Z85" s="256">
        <f t="shared" si="19"/>
        <v>-0.65748125</v>
      </c>
    </row>
    <row r="86" spans="1:26" s="8" customFormat="1" ht="15.75" thickBot="1">
      <c r="A86" s="254" t="s">
        <v>170</v>
      </c>
      <c r="B86" s="189">
        <v>1059630</v>
      </c>
      <c r="C86" s="187">
        <v>-76285</v>
      </c>
      <c r="D86" s="195">
        <v>-0.07</v>
      </c>
      <c r="E86" s="189">
        <v>6270</v>
      </c>
      <c r="F86" s="120">
        <v>0</v>
      </c>
      <c r="G86" s="195">
        <v>0</v>
      </c>
      <c r="H86" s="189">
        <v>0</v>
      </c>
      <c r="I86" s="120">
        <v>0</v>
      </c>
      <c r="J86" s="139">
        <v>0</v>
      </c>
      <c r="K86" s="187">
        <v>1065900</v>
      </c>
      <c r="L86" s="120">
        <v>-76285</v>
      </c>
      <c r="M86" s="195">
        <v>-0.07</v>
      </c>
      <c r="N86" s="200">
        <v>1063810</v>
      </c>
      <c r="O86" s="201">
        <f t="shared" si="20"/>
        <v>0.9980392156862745</v>
      </c>
      <c r="P86" s="407">
        <f>Volume!K86</f>
        <v>198.75</v>
      </c>
      <c r="Q86" s="73">
        <f>Volume!J86</f>
        <v>191.5</v>
      </c>
      <c r="R86" s="376">
        <f t="shared" si="11"/>
        <v>20.411985</v>
      </c>
      <c r="S86" s="377">
        <f t="shared" si="12"/>
        <v>20.3719615</v>
      </c>
      <c r="T86" s="378">
        <f t="shared" si="13"/>
        <v>1142185</v>
      </c>
      <c r="U86" s="377">
        <f t="shared" si="14"/>
        <v>-6.678865507776761</v>
      </c>
      <c r="V86" s="377">
        <f t="shared" si="15"/>
        <v>20.2919145</v>
      </c>
      <c r="W86" s="377">
        <f t="shared" si="16"/>
        <v>0.1200705</v>
      </c>
      <c r="X86" s="377">
        <f t="shared" si="17"/>
        <v>0</v>
      </c>
      <c r="Y86" s="379">
        <f t="shared" si="18"/>
        <v>22.700926875</v>
      </c>
      <c r="Z86" s="256">
        <f t="shared" si="19"/>
        <v>-2.288941874999999</v>
      </c>
    </row>
    <row r="87" spans="1:28" s="62" customFormat="1" ht="15.75" thickBot="1">
      <c r="A87" s="254" t="s">
        <v>140</v>
      </c>
      <c r="B87" s="189">
        <v>12025000</v>
      </c>
      <c r="C87" s="187">
        <v>-1183000</v>
      </c>
      <c r="D87" s="195">
        <v>-0.09</v>
      </c>
      <c r="E87" s="189">
        <v>1943500</v>
      </c>
      <c r="F87" s="120">
        <v>201500</v>
      </c>
      <c r="G87" s="195">
        <v>0.12</v>
      </c>
      <c r="H87" s="189">
        <v>107250</v>
      </c>
      <c r="I87" s="120">
        <v>6500</v>
      </c>
      <c r="J87" s="139">
        <v>0.06</v>
      </c>
      <c r="K87" s="187">
        <v>14075750</v>
      </c>
      <c r="L87" s="120">
        <v>-975000</v>
      </c>
      <c r="M87" s="195">
        <v>-0.06</v>
      </c>
      <c r="N87" s="200">
        <v>13958750</v>
      </c>
      <c r="O87" s="201">
        <f t="shared" si="20"/>
        <v>0.9916878319094897</v>
      </c>
      <c r="P87" s="407">
        <f>Volume!K87</f>
        <v>114.8</v>
      </c>
      <c r="Q87" s="73">
        <f>Volume!J87</f>
        <v>112.4</v>
      </c>
      <c r="R87" s="376">
        <f t="shared" si="11"/>
        <v>158.21143</v>
      </c>
      <c r="S87" s="377">
        <f t="shared" si="12"/>
        <v>156.89635</v>
      </c>
      <c r="T87" s="378">
        <f t="shared" si="13"/>
        <v>15050750</v>
      </c>
      <c r="U87" s="377">
        <f t="shared" si="14"/>
        <v>-6.478082487583675</v>
      </c>
      <c r="V87" s="377">
        <f t="shared" si="15"/>
        <v>135.161</v>
      </c>
      <c r="W87" s="377">
        <f t="shared" si="16"/>
        <v>21.84494</v>
      </c>
      <c r="X87" s="377">
        <f t="shared" si="17"/>
        <v>1.20549</v>
      </c>
      <c r="Y87" s="379">
        <f t="shared" si="18"/>
        <v>172.78261</v>
      </c>
      <c r="Z87" s="256">
        <f t="shared" si="19"/>
        <v>-14.571179999999998</v>
      </c>
      <c r="AA87" s="83"/>
      <c r="AB87" s="82"/>
    </row>
    <row r="88" spans="1:28" s="62" customFormat="1" ht="15.75" thickBot="1">
      <c r="A88" s="254" t="s">
        <v>52</v>
      </c>
      <c r="B88" s="189">
        <v>3592500</v>
      </c>
      <c r="C88" s="187">
        <v>202800</v>
      </c>
      <c r="D88" s="195">
        <v>0.06</v>
      </c>
      <c r="E88" s="189">
        <v>121800</v>
      </c>
      <c r="F88" s="120">
        <v>23400</v>
      </c>
      <c r="G88" s="195">
        <v>0.24</v>
      </c>
      <c r="H88" s="189">
        <v>300</v>
      </c>
      <c r="I88" s="120">
        <v>0</v>
      </c>
      <c r="J88" s="139">
        <v>0</v>
      </c>
      <c r="K88" s="187">
        <v>3714600</v>
      </c>
      <c r="L88" s="120">
        <v>226200</v>
      </c>
      <c r="M88" s="195">
        <v>0.06</v>
      </c>
      <c r="N88" s="200">
        <v>3703500</v>
      </c>
      <c r="O88" s="201">
        <f t="shared" si="20"/>
        <v>0.9970117913099661</v>
      </c>
      <c r="P88" s="407">
        <f>Volume!K88</f>
        <v>1179.15</v>
      </c>
      <c r="Q88" s="73">
        <f>Volume!J88</f>
        <v>1116.25</v>
      </c>
      <c r="R88" s="376">
        <f t="shared" si="11"/>
        <v>414.642225</v>
      </c>
      <c r="S88" s="377">
        <f t="shared" si="12"/>
        <v>413.4031875</v>
      </c>
      <c r="T88" s="378">
        <f t="shared" si="13"/>
        <v>3488400</v>
      </c>
      <c r="U88" s="377">
        <f t="shared" si="14"/>
        <v>6.484348125214997</v>
      </c>
      <c r="V88" s="377">
        <f t="shared" si="15"/>
        <v>401.0128125</v>
      </c>
      <c r="W88" s="377">
        <f t="shared" si="16"/>
        <v>13.595925</v>
      </c>
      <c r="X88" s="377">
        <f t="shared" si="17"/>
        <v>0.0334875</v>
      </c>
      <c r="Y88" s="379">
        <f t="shared" si="18"/>
        <v>411.33468600000003</v>
      </c>
      <c r="Z88" s="256">
        <f t="shared" si="19"/>
        <v>3.307538999999963</v>
      </c>
      <c r="AA88" s="83"/>
      <c r="AB88" s="82"/>
    </row>
    <row r="89" spans="1:26" s="8" customFormat="1" ht="15.75" thickBot="1">
      <c r="A89" s="254" t="s">
        <v>195</v>
      </c>
      <c r="B89" s="380">
        <v>3163650</v>
      </c>
      <c r="C89" s="188">
        <v>-241500</v>
      </c>
      <c r="D89" s="196">
        <v>-0.07</v>
      </c>
      <c r="E89" s="198">
        <v>25200</v>
      </c>
      <c r="F89" s="192">
        <v>3150</v>
      </c>
      <c r="G89" s="196">
        <v>0.14</v>
      </c>
      <c r="H89" s="190">
        <v>1050</v>
      </c>
      <c r="I89" s="193">
        <v>0</v>
      </c>
      <c r="J89" s="107">
        <v>0</v>
      </c>
      <c r="K89" s="187">
        <v>3189900</v>
      </c>
      <c r="L89" s="120">
        <v>-238350</v>
      </c>
      <c r="M89" s="199">
        <v>-0.07</v>
      </c>
      <c r="N89" s="202">
        <v>3177300</v>
      </c>
      <c r="O89" s="201">
        <f t="shared" si="20"/>
        <v>0.9960500329163924</v>
      </c>
      <c r="P89" s="407">
        <f>Volume!K89</f>
        <v>232.05</v>
      </c>
      <c r="Q89" s="73">
        <f>Volume!J89</f>
        <v>224.95</v>
      </c>
      <c r="R89" s="376">
        <f t="shared" si="11"/>
        <v>71.7568005</v>
      </c>
      <c r="S89" s="377">
        <f t="shared" si="12"/>
        <v>71.4733635</v>
      </c>
      <c r="T89" s="378">
        <f t="shared" si="13"/>
        <v>3428250</v>
      </c>
      <c r="U89" s="377">
        <f t="shared" si="14"/>
        <v>-6.952526799387443</v>
      </c>
      <c r="V89" s="377">
        <f t="shared" si="15"/>
        <v>71.16630675</v>
      </c>
      <c r="W89" s="377">
        <f t="shared" si="16"/>
        <v>0.566874</v>
      </c>
      <c r="X89" s="377">
        <f t="shared" si="17"/>
        <v>0.02361975</v>
      </c>
      <c r="Y89" s="379">
        <f t="shared" si="18"/>
        <v>79.55254125</v>
      </c>
      <c r="Z89" s="256">
        <f t="shared" si="19"/>
        <v>-7.795740750000007</v>
      </c>
    </row>
    <row r="90" spans="1:28" s="62" customFormat="1" ht="15.75" thickBot="1">
      <c r="A90" s="254" t="s">
        <v>96</v>
      </c>
      <c r="B90" s="189">
        <v>3592800</v>
      </c>
      <c r="C90" s="187">
        <v>-134400</v>
      </c>
      <c r="D90" s="195">
        <v>-0.04</v>
      </c>
      <c r="E90" s="189">
        <v>36600</v>
      </c>
      <c r="F90" s="120">
        <v>6600</v>
      </c>
      <c r="G90" s="195">
        <v>0.22</v>
      </c>
      <c r="H90" s="189">
        <v>0</v>
      </c>
      <c r="I90" s="120">
        <v>0</v>
      </c>
      <c r="J90" s="139">
        <v>0</v>
      </c>
      <c r="K90" s="187">
        <v>3629400</v>
      </c>
      <c r="L90" s="120">
        <v>-127800</v>
      </c>
      <c r="M90" s="195">
        <v>-0.03</v>
      </c>
      <c r="N90" s="200">
        <v>3624600</v>
      </c>
      <c r="O90" s="201">
        <f t="shared" si="20"/>
        <v>0.9986774673499752</v>
      </c>
      <c r="P90" s="407">
        <f>Volume!K90</f>
        <v>210.25</v>
      </c>
      <c r="Q90" s="73">
        <f>Volume!J90</f>
        <v>202.45</v>
      </c>
      <c r="R90" s="376">
        <f t="shared" si="11"/>
        <v>73.477203</v>
      </c>
      <c r="S90" s="377">
        <f t="shared" si="12"/>
        <v>73.380027</v>
      </c>
      <c r="T90" s="378">
        <f t="shared" si="13"/>
        <v>3757200</v>
      </c>
      <c r="U90" s="377">
        <f t="shared" si="14"/>
        <v>-3.4014691791759826</v>
      </c>
      <c r="V90" s="377">
        <f t="shared" si="15"/>
        <v>72.736236</v>
      </c>
      <c r="W90" s="377">
        <f t="shared" si="16"/>
        <v>0.740967</v>
      </c>
      <c r="X90" s="377">
        <f t="shared" si="17"/>
        <v>0</v>
      </c>
      <c r="Y90" s="379">
        <f t="shared" si="18"/>
        <v>78.99513</v>
      </c>
      <c r="Z90" s="256">
        <f t="shared" si="19"/>
        <v>-5.517927</v>
      </c>
      <c r="AA90" s="83"/>
      <c r="AB90" s="82"/>
    </row>
    <row r="91" spans="1:26" s="8" customFormat="1" ht="15.75" thickBot="1">
      <c r="A91" s="254" t="s">
        <v>250</v>
      </c>
      <c r="B91" s="189">
        <v>449800</v>
      </c>
      <c r="C91" s="187">
        <v>-61100</v>
      </c>
      <c r="D91" s="195">
        <v>-0.12</v>
      </c>
      <c r="E91" s="189">
        <v>0</v>
      </c>
      <c r="F91" s="120">
        <v>0</v>
      </c>
      <c r="G91" s="195">
        <v>0</v>
      </c>
      <c r="H91" s="189">
        <v>0</v>
      </c>
      <c r="I91" s="120">
        <v>0</v>
      </c>
      <c r="J91" s="139">
        <v>0</v>
      </c>
      <c r="K91" s="187">
        <v>449800</v>
      </c>
      <c r="L91" s="120">
        <v>-61100</v>
      </c>
      <c r="M91" s="195">
        <v>-0.12</v>
      </c>
      <c r="N91" s="200">
        <v>449800</v>
      </c>
      <c r="O91" s="201">
        <f t="shared" si="20"/>
        <v>1</v>
      </c>
      <c r="P91" s="407">
        <f>Volume!K91</f>
        <v>369.4</v>
      </c>
      <c r="Q91" s="73">
        <f>Volume!J91</f>
        <v>370.15</v>
      </c>
      <c r="R91" s="376">
        <f t="shared" si="11"/>
        <v>16.649347</v>
      </c>
      <c r="S91" s="377">
        <f t="shared" si="12"/>
        <v>16.649347</v>
      </c>
      <c r="T91" s="378">
        <f t="shared" si="13"/>
        <v>510900</v>
      </c>
      <c r="U91" s="377">
        <f t="shared" si="14"/>
        <v>-11.959287531806616</v>
      </c>
      <c r="V91" s="377">
        <f t="shared" si="15"/>
        <v>16.649347</v>
      </c>
      <c r="W91" s="377">
        <f t="shared" si="16"/>
        <v>0</v>
      </c>
      <c r="X91" s="377">
        <f t="shared" si="17"/>
        <v>0</v>
      </c>
      <c r="Y91" s="379">
        <f t="shared" si="18"/>
        <v>18.872646</v>
      </c>
      <c r="Z91" s="256">
        <f t="shared" si="19"/>
        <v>-2.223299000000001</v>
      </c>
    </row>
    <row r="92" spans="1:28" s="62" customFormat="1" ht="15.75" thickBot="1">
      <c r="A92" s="254" t="s">
        <v>97</v>
      </c>
      <c r="B92" s="189">
        <v>2869800</v>
      </c>
      <c r="C92" s="187">
        <v>-11400</v>
      </c>
      <c r="D92" s="195">
        <v>0</v>
      </c>
      <c r="E92" s="189">
        <v>10800</v>
      </c>
      <c r="F92" s="120">
        <v>1200</v>
      </c>
      <c r="G92" s="195">
        <v>0.13</v>
      </c>
      <c r="H92" s="189">
        <v>600</v>
      </c>
      <c r="I92" s="120">
        <v>0</v>
      </c>
      <c r="J92" s="139">
        <v>0</v>
      </c>
      <c r="K92" s="187">
        <v>2881200</v>
      </c>
      <c r="L92" s="120">
        <v>-10200</v>
      </c>
      <c r="M92" s="195">
        <v>0</v>
      </c>
      <c r="N92" s="200">
        <v>1991400</v>
      </c>
      <c r="O92" s="201">
        <f t="shared" si="20"/>
        <v>0.6911703456892961</v>
      </c>
      <c r="P92" s="407">
        <f>Volume!K92</f>
        <v>414.85</v>
      </c>
      <c r="Q92" s="73">
        <f>Volume!J92</f>
        <v>404.95</v>
      </c>
      <c r="R92" s="376">
        <f t="shared" si="11"/>
        <v>116.674194</v>
      </c>
      <c r="S92" s="377">
        <f t="shared" si="12"/>
        <v>80.641743</v>
      </c>
      <c r="T92" s="378">
        <f t="shared" si="13"/>
        <v>2891400</v>
      </c>
      <c r="U92" s="377">
        <f t="shared" si="14"/>
        <v>-0.35277028429134677</v>
      </c>
      <c r="V92" s="377">
        <f t="shared" si="15"/>
        <v>116.212551</v>
      </c>
      <c r="W92" s="377">
        <f t="shared" si="16"/>
        <v>0.437346</v>
      </c>
      <c r="X92" s="377">
        <f t="shared" si="17"/>
        <v>0.024297</v>
      </c>
      <c r="Y92" s="379">
        <f t="shared" si="18"/>
        <v>119.949729</v>
      </c>
      <c r="Z92" s="256">
        <f t="shared" si="19"/>
        <v>-3.275535000000005</v>
      </c>
      <c r="AA92" s="83"/>
      <c r="AB92" s="82"/>
    </row>
    <row r="93" spans="1:28" s="62" customFormat="1" ht="15.75" thickBot="1">
      <c r="A93" s="254" t="s">
        <v>251</v>
      </c>
      <c r="B93" s="189">
        <v>6829200</v>
      </c>
      <c r="C93" s="187">
        <v>-25200</v>
      </c>
      <c r="D93" s="195">
        <v>0</v>
      </c>
      <c r="E93" s="189">
        <v>162400</v>
      </c>
      <c r="F93" s="120">
        <v>5600</v>
      </c>
      <c r="G93" s="195">
        <v>0.04</v>
      </c>
      <c r="H93" s="189">
        <v>22400</v>
      </c>
      <c r="I93" s="120">
        <v>2800</v>
      </c>
      <c r="J93" s="139">
        <v>0.14</v>
      </c>
      <c r="K93" s="187">
        <v>7014000</v>
      </c>
      <c r="L93" s="120">
        <v>-16800</v>
      </c>
      <c r="M93" s="195">
        <v>0</v>
      </c>
      <c r="N93" s="200">
        <v>6980400</v>
      </c>
      <c r="O93" s="201">
        <f t="shared" si="20"/>
        <v>0.9952095808383233</v>
      </c>
      <c r="P93" s="407">
        <f>Volume!K93</f>
        <v>89.65</v>
      </c>
      <c r="Q93" s="73">
        <f>Volume!J93</f>
        <v>86.35</v>
      </c>
      <c r="R93" s="376">
        <f t="shared" si="11"/>
        <v>60.56589</v>
      </c>
      <c r="S93" s="377">
        <f t="shared" si="12"/>
        <v>60.275754</v>
      </c>
      <c r="T93" s="378">
        <f t="shared" si="13"/>
        <v>7030800</v>
      </c>
      <c r="U93" s="377">
        <f t="shared" si="14"/>
        <v>-0.23894862604540024</v>
      </c>
      <c r="V93" s="377">
        <f t="shared" si="15"/>
        <v>58.970142</v>
      </c>
      <c r="W93" s="377">
        <f t="shared" si="16"/>
        <v>1.402324</v>
      </c>
      <c r="X93" s="377">
        <f t="shared" si="17"/>
        <v>0.19342399999999998</v>
      </c>
      <c r="Y93" s="379">
        <f t="shared" si="18"/>
        <v>63.031122</v>
      </c>
      <c r="Z93" s="256">
        <f t="shared" si="19"/>
        <v>-2.4652320000000003</v>
      </c>
      <c r="AA93" s="83"/>
      <c r="AB93" s="82"/>
    </row>
    <row r="94" spans="1:28" s="62" customFormat="1" ht="15.75" thickBot="1">
      <c r="A94" s="209" t="s">
        <v>252</v>
      </c>
      <c r="B94" s="189">
        <v>840000</v>
      </c>
      <c r="C94" s="187">
        <v>-25200</v>
      </c>
      <c r="D94" s="195">
        <v>-0.03</v>
      </c>
      <c r="E94" s="189">
        <v>600</v>
      </c>
      <c r="F94" s="120">
        <v>0</v>
      </c>
      <c r="G94" s="195">
        <v>0</v>
      </c>
      <c r="H94" s="189">
        <v>0</v>
      </c>
      <c r="I94" s="120">
        <v>0</v>
      </c>
      <c r="J94" s="139">
        <v>0</v>
      </c>
      <c r="K94" s="187">
        <v>840600</v>
      </c>
      <c r="L94" s="120">
        <v>-25200</v>
      </c>
      <c r="M94" s="195">
        <v>-0.03</v>
      </c>
      <c r="N94" s="200">
        <v>839700</v>
      </c>
      <c r="O94" s="201">
        <f t="shared" si="20"/>
        <v>0.9989293361884368</v>
      </c>
      <c r="P94" s="407">
        <f>Volume!K94</f>
        <v>933.05</v>
      </c>
      <c r="Q94" s="73">
        <f>Volume!J94</f>
        <v>884.45</v>
      </c>
      <c r="R94" s="376">
        <f t="shared" si="11"/>
        <v>74.346867</v>
      </c>
      <c r="S94" s="377">
        <f t="shared" si="12"/>
        <v>74.2672665</v>
      </c>
      <c r="T94" s="378">
        <f t="shared" si="13"/>
        <v>865800</v>
      </c>
      <c r="U94" s="377">
        <f t="shared" si="14"/>
        <v>-2.9106029106029108</v>
      </c>
      <c r="V94" s="377">
        <f t="shared" si="15"/>
        <v>74.2938</v>
      </c>
      <c r="W94" s="377">
        <f t="shared" si="16"/>
        <v>0.053067</v>
      </c>
      <c r="X94" s="377">
        <f t="shared" si="17"/>
        <v>0</v>
      </c>
      <c r="Y94" s="379">
        <f t="shared" si="18"/>
        <v>80.783469</v>
      </c>
      <c r="Z94" s="256">
        <f t="shared" si="19"/>
        <v>-6.4366019999999935</v>
      </c>
      <c r="AA94" s="83"/>
      <c r="AB94" s="82"/>
    </row>
    <row r="95" spans="1:28" s="62" customFormat="1" ht="15.75" thickBot="1">
      <c r="A95" s="254" t="s">
        <v>253</v>
      </c>
      <c r="B95" s="189">
        <v>2965200</v>
      </c>
      <c r="C95" s="187">
        <v>-145200</v>
      </c>
      <c r="D95" s="195">
        <v>-0.05</v>
      </c>
      <c r="E95" s="189">
        <v>93600</v>
      </c>
      <c r="F95" s="120">
        <v>6800</v>
      </c>
      <c r="G95" s="195">
        <v>0.08</v>
      </c>
      <c r="H95" s="189">
        <v>5200</v>
      </c>
      <c r="I95" s="120">
        <v>2000</v>
      </c>
      <c r="J95" s="139">
        <v>0.63</v>
      </c>
      <c r="K95" s="187">
        <v>3064000</v>
      </c>
      <c r="L95" s="120">
        <v>-136400</v>
      </c>
      <c r="M95" s="195">
        <v>-0.04</v>
      </c>
      <c r="N95" s="200">
        <v>3051600</v>
      </c>
      <c r="O95" s="201">
        <f t="shared" si="20"/>
        <v>0.9959530026109661</v>
      </c>
      <c r="P95" s="407">
        <f>Volume!K95</f>
        <v>419.45</v>
      </c>
      <c r="Q95" s="73">
        <f>Volume!J95</f>
        <v>411.3</v>
      </c>
      <c r="R95" s="376">
        <f t="shared" si="11"/>
        <v>126.02232</v>
      </c>
      <c r="S95" s="377">
        <f t="shared" si="12"/>
        <v>125.512308</v>
      </c>
      <c r="T95" s="378">
        <f t="shared" si="13"/>
        <v>3200400</v>
      </c>
      <c r="U95" s="377">
        <f t="shared" si="14"/>
        <v>-4.261967254093238</v>
      </c>
      <c r="V95" s="377">
        <f t="shared" si="15"/>
        <v>121.958676</v>
      </c>
      <c r="W95" s="377">
        <f t="shared" si="16"/>
        <v>3.849768</v>
      </c>
      <c r="X95" s="377">
        <f t="shared" si="17"/>
        <v>0.213876</v>
      </c>
      <c r="Y95" s="379">
        <f t="shared" si="18"/>
        <v>134.240778</v>
      </c>
      <c r="Z95" s="256">
        <f t="shared" si="19"/>
        <v>-8.218458000000012</v>
      </c>
      <c r="AA95" s="83"/>
      <c r="AB95" s="82"/>
    </row>
    <row r="96" spans="1:28" s="62" customFormat="1" ht="15.75" thickBot="1">
      <c r="A96" s="254" t="s">
        <v>115</v>
      </c>
      <c r="B96" s="189">
        <v>6180900</v>
      </c>
      <c r="C96" s="187">
        <v>-21450</v>
      </c>
      <c r="D96" s="195">
        <v>0</v>
      </c>
      <c r="E96" s="189">
        <v>55000</v>
      </c>
      <c r="F96" s="120">
        <v>7150</v>
      </c>
      <c r="G96" s="195">
        <v>0.15</v>
      </c>
      <c r="H96" s="189">
        <v>1100</v>
      </c>
      <c r="I96" s="120">
        <v>0</v>
      </c>
      <c r="J96" s="139">
        <v>0</v>
      </c>
      <c r="K96" s="187">
        <v>6237000</v>
      </c>
      <c r="L96" s="120">
        <v>-14300</v>
      </c>
      <c r="M96" s="195">
        <v>0</v>
      </c>
      <c r="N96" s="200">
        <v>6101700</v>
      </c>
      <c r="O96" s="201">
        <f t="shared" si="20"/>
        <v>0.9783068783068783</v>
      </c>
      <c r="P96" s="407">
        <f>Volume!K96</f>
        <v>516.65</v>
      </c>
      <c r="Q96" s="73">
        <f>Volume!J96</f>
        <v>492.55</v>
      </c>
      <c r="R96" s="376">
        <f t="shared" si="11"/>
        <v>307.203435</v>
      </c>
      <c r="S96" s="377">
        <f t="shared" si="12"/>
        <v>300.5392335</v>
      </c>
      <c r="T96" s="378">
        <f t="shared" si="13"/>
        <v>6251300</v>
      </c>
      <c r="U96" s="377">
        <f t="shared" si="14"/>
        <v>-0.22875241949674466</v>
      </c>
      <c r="V96" s="377">
        <f t="shared" si="15"/>
        <v>304.4402295</v>
      </c>
      <c r="W96" s="377">
        <f t="shared" si="16"/>
        <v>2.709025</v>
      </c>
      <c r="X96" s="377">
        <f t="shared" si="17"/>
        <v>0.0541805</v>
      </c>
      <c r="Y96" s="379">
        <f t="shared" si="18"/>
        <v>322.9734145</v>
      </c>
      <c r="Z96" s="256">
        <f t="shared" si="19"/>
        <v>-15.769979499999977</v>
      </c>
      <c r="AA96" s="83"/>
      <c r="AB96" s="82"/>
    </row>
    <row r="97" spans="1:26" s="8" customFormat="1" ht="15.75" thickBot="1">
      <c r="A97" s="254" t="s">
        <v>171</v>
      </c>
      <c r="B97" s="189">
        <v>6212800</v>
      </c>
      <c r="C97" s="187">
        <v>-314600</v>
      </c>
      <c r="D97" s="195">
        <v>-0.05</v>
      </c>
      <c r="E97" s="189">
        <v>182600</v>
      </c>
      <c r="F97" s="120">
        <v>19800</v>
      </c>
      <c r="G97" s="195">
        <v>0.12</v>
      </c>
      <c r="H97" s="189">
        <v>44000</v>
      </c>
      <c r="I97" s="120">
        <v>15400</v>
      </c>
      <c r="J97" s="139">
        <v>0.54</v>
      </c>
      <c r="K97" s="187">
        <v>6439400</v>
      </c>
      <c r="L97" s="120">
        <v>-279400</v>
      </c>
      <c r="M97" s="195">
        <v>-0.04</v>
      </c>
      <c r="N97" s="200">
        <v>6415200</v>
      </c>
      <c r="O97" s="201">
        <f t="shared" si="20"/>
        <v>0.9962418858899897</v>
      </c>
      <c r="P97" s="407">
        <f>Volume!K97</f>
        <v>495.65</v>
      </c>
      <c r="Q97" s="73">
        <f>Volume!J97</f>
        <v>513.55</v>
      </c>
      <c r="R97" s="376">
        <f t="shared" si="11"/>
        <v>330.6953869999999</v>
      </c>
      <c r="S97" s="377">
        <f t="shared" si="12"/>
        <v>329.45259599999997</v>
      </c>
      <c r="T97" s="378">
        <f t="shared" si="13"/>
        <v>6718800</v>
      </c>
      <c r="U97" s="377">
        <f t="shared" si="14"/>
        <v>-4.158480681074002</v>
      </c>
      <c r="V97" s="377">
        <f t="shared" si="15"/>
        <v>319.058344</v>
      </c>
      <c r="W97" s="377">
        <f t="shared" si="16"/>
        <v>9.377422999999999</v>
      </c>
      <c r="X97" s="377">
        <f t="shared" si="17"/>
        <v>2.2596199999999995</v>
      </c>
      <c r="Y97" s="379">
        <f t="shared" si="18"/>
        <v>333.017322</v>
      </c>
      <c r="Z97" s="256">
        <f t="shared" si="19"/>
        <v>-2.321935000000053</v>
      </c>
    </row>
    <row r="98" spans="1:28" s="62" customFormat="1" ht="15.75" thickBot="1">
      <c r="A98" s="254" t="s">
        <v>226</v>
      </c>
      <c r="B98" s="189">
        <v>20143800</v>
      </c>
      <c r="C98" s="187">
        <v>-55200</v>
      </c>
      <c r="D98" s="195">
        <v>0</v>
      </c>
      <c r="E98" s="189">
        <v>1780800</v>
      </c>
      <c r="F98" s="120">
        <v>214800</v>
      </c>
      <c r="G98" s="195">
        <v>0.14</v>
      </c>
      <c r="H98" s="189">
        <v>393000</v>
      </c>
      <c r="I98" s="120">
        <v>162600</v>
      </c>
      <c r="J98" s="139">
        <v>0.71</v>
      </c>
      <c r="K98" s="187">
        <v>22317600</v>
      </c>
      <c r="L98" s="120">
        <v>322200</v>
      </c>
      <c r="M98" s="195">
        <v>0.01</v>
      </c>
      <c r="N98" s="200">
        <v>22275000</v>
      </c>
      <c r="O98" s="201">
        <f t="shared" si="20"/>
        <v>0.998091192601355</v>
      </c>
      <c r="P98" s="407">
        <f>Volume!K98</f>
        <v>954.95</v>
      </c>
      <c r="Q98" s="73">
        <f>Volume!J98</f>
        <v>954.15</v>
      </c>
      <c r="R98" s="376">
        <f t="shared" si="11"/>
        <v>2129.433804</v>
      </c>
      <c r="S98" s="377">
        <f t="shared" si="12"/>
        <v>2125.369125</v>
      </c>
      <c r="T98" s="378">
        <f t="shared" si="13"/>
        <v>21995400</v>
      </c>
      <c r="U98" s="377">
        <f t="shared" si="14"/>
        <v>1.4648517417278157</v>
      </c>
      <c r="V98" s="377">
        <f t="shared" si="15"/>
        <v>1922.020677</v>
      </c>
      <c r="W98" s="377">
        <f t="shared" si="16"/>
        <v>169.915032</v>
      </c>
      <c r="X98" s="377">
        <f t="shared" si="17"/>
        <v>37.498095</v>
      </c>
      <c r="Y98" s="379">
        <f t="shared" si="18"/>
        <v>2100.450723</v>
      </c>
      <c r="Z98" s="256">
        <f t="shared" si="19"/>
        <v>28.983080999999856</v>
      </c>
      <c r="AA98" s="83"/>
      <c r="AB98" s="82"/>
    </row>
    <row r="99" spans="1:28" s="62" customFormat="1" ht="15.75" thickBot="1">
      <c r="A99" s="254" t="s">
        <v>242</v>
      </c>
      <c r="B99" s="189">
        <v>50457700</v>
      </c>
      <c r="C99" s="187">
        <v>264650</v>
      </c>
      <c r="D99" s="195">
        <v>0.01</v>
      </c>
      <c r="E99" s="189">
        <v>6696650</v>
      </c>
      <c r="F99" s="120">
        <v>482400</v>
      </c>
      <c r="G99" s="195">
        <v>0.08</v>
      </c>
      <c r="H99" s="189">
        <v>549400</v>
      </c>
      <c r="I99" s="120">
        <v>56950</v>
      </c>
      <c r="J99" s="139">
        <v>0.12</v>
      </c>
      <c r="K99" s="187">
        <v>57703750</v>
      </c>
      <c r="L99" s="120">
        <v>804000</v>
      </c>
      <c r="M99" s="195">
        <v>0.01</v>
      </c>
      <c r="N99" s="200">
        <v>54447550</v>
      </c>
      <c r="O99" s="201">
        <f>N99/K99</f>
        <v>0.9435703918722786</v>
      </c>
      <c r="P99" s="407">
        <f>Volume!K99</f>
        <v>70.25</v>
      </c>
      <c r="Q99" s="73">
        <f>Volume!J99</f>
        <v>68.6</v>
      </c>
      <c r="R99" s="376">
        <f t="shared" si="11"/>
        <v>395.84772499999997</v>
      </c>
      <c r="S99" s="377">
        <f t="shared" si="12"/>
        <v>373.51019299999996</v>
      </c>
      <c r="T99" s="378">
        <f t="shared" si="13"/>
        <v>56899750</v>
      </c>
      <c r="U99" s="377">
        <f t="shared" si="14"/>
        <v>1.4130114807182808</v>
      </c>
      <c r="V99" s="377">
        <f t="shared" si="15"/>
        <v>346.1398219999999</v>
      </c>
      <c r="W99" s="377">
        <f t="shared" si="16"/>
        <v>45.939018999999995</v>
      </c>
      <c r="X99" s="377">
        <f t="shared" si="17"/>
        <v>3.768884</v>
      </c>
      <c r="Y99" s="379">
        <f t="shared" si="18"/>
        <v>399.72074375</v>
      </c>
      <c r="Z99" s="256">
        <f t="shared" si="19"/>
        <v>-3.8730187500000284</v>
      </c>
      <c r="AA99" s="83"/>
      <c r="AB99" s="82"/>
    </row>
    <row r="100" spans="1:28" s="62" customFormat="1" ht="15.75" thickBot="1">
      <c r="A100" s="254" t="s">
        <v>227</v>
      </c>
      <c r="B100" s="189">
        <v>4608000</v>
      </c>
      <c r="C100" s="187">
        <v>-134400</v>
      </c>
      <c r="D100" s="195">
        <v>-0.03</v>
      </c>
      <c r="E100" s="189">
        <v>350400</v>
      </c>
      <c r="F100" s="120">
        <v>55800</v>
      </c>
      <c r="G100" s="195">
        <v>0.19</v>
      </c>
      <c r="H100" s="189">
        <v>80400</v>
      </c>
      <c r="I100" s="120">
        <v>8400</v>
      </c>
      <c r="J100" s="139">
        <v>0.12</v>
      </c>
      <c r="K100" s="187">
        <v>5038800</v>
      </c>
      <c r="L100" s="120">
        <v>-70200</v>
      </c>
      <c r="M100" s="195">
        <v>-0.01</v>
      </c>
      <c r="N100" s="200">
        <v>5032200</v>
      </c>
      <c r="O100" s="201">
        <f t="shared" si="20"/>
        <v>0.9986901643248393</v>
      </c>
      <c r="P100" s="407">
        <f>Volume!K100</f>
        <v>709.95</v>
      </c>
      <c r="Q100" s="73">
        <f>Volume!J100</f>
        <v>691.65</v>
      </c>
      <c r="R100" s="376">
        <f t="shared" si="11"/>
        <v>348.508602</v>
      </c>
      <c r="S100" s="377">
        <f t="shared" si="12"/>
        <v>348.052113</v>
      </c>
      <c r="T100" s="378">
        <f t="shared" si="13"/>
        <v>5109000</v>
      </c>
      <c r="U100" s="377">
        <f t="shared" si="14"/>
        <v>-1.3740458015267176</v>
      </c>
      <c r="V100" s="377">
        <f t="shared" si="15"/>
        <v>318.71232</v>
      </c>
      <c r="W100" s="377">
        <f t="shared" si="16"/>
        <v>24.235416</v>
      </c>
      <c r="X100" s="377">
        <f t="shared" si="17"/>
        <v>5.560866</v>
      </c>
      <c r="Y100" s="379">
        <f t="shared" si="18"/>
        <v>362.713455</v>
      </c>
      <c r="Z100" s="256">
        <f t="shared" si="19"/>
        <v>-14.204853000000014</v>
      </c>
      <c r="AA100" s="83"/>
      <c r="AB100" s="82"/>
    </row>
    <row r="101" spans="1:28" s="62" customFormat="1" ht="15.75" thickBot="1">
      <c r="A101" s="254" t="s">
        <v>228</v>
      </c>
      <c r="B101" s="189">
        <v>5333500</v>
      </c>
      <c r="C101" s="187">
        <v>-30500</v>
      </c>
      <c r="D101" s="195">
        <v>-0.01</v>
      </c>
      <c r="E101" s="189">
        <v>344000</v>
      </c>
      <c r="F101" s="120">
        <v>53500</v>
      </c>
      <c r="G101" s="195">
        <v>0.18</v>
      </c>
      <c r="H101" s="189">
        <v>30500</v>
      </c>
      <c r="I101" s="120">
        <v>12000</v>
      </c>
      <c r="J101" s="139">
        <v>0.65</v>
      </c>
      <c r="K101" s="187">
        <v>5708000</v>
      </c>
      <c r="L101" s="120">
        <v>35000</v>
      </c>
      <c r="M101" s="195">
        <v>0.01</v>
      </c>
      <c r="N101" s="200">
        <v>5692500</v>
      </c>
      <c r="O101" s="201">
        <f t="shared" si="20"/>
        <v>0.9972845129642607</v>
      </c>
      <c r="P101" s="407">
        <f>Volume!K101</f>
        <v>860.25</v>
      </c>
      <c r="Q101" s="73">
        <f>Volume!J101</f>
        <v>832.65</v>
      </c>
      <c r="R101" s="376">
        <f t="shared" si="11"/>
        <v>475.27662</v>
      </c>
      <c r="S101" s="377">
        <f t="shared" si="12"/>
        <v>473.9860125</v>
      </c>
      <c r="T101" s="378">
        <f t="shared" si="13"/>
        <v>5673000</v>
      </c>
      <c r="U101" s="377">
        <f t="shared" si="14"/>
        <v>0.6169575180680416</v>
      </c>
      <c r="V101" s="377">
        <f t="shared" si="15"/>
        <v>444.0938775</v>
      </c>
      <c r="W101" s="377">
        <f t="shared" si="16"/>
        <v>28.64316</v>
      </c>
      <c r="X101" s="377">
        <f t="shared" si="17"/>
        <v>2.5395825</v>
      </c>
      <c r="Y101" s="379">
        <f t="shared" si="18"/>
        <v>488.019825</v>
      </c>
      <c r="Z101" s="256">
        <f t="shared" si="19"/>
        <v>-12.743205000000046</v>
      </c>
      <c r="AA101" s="83"/>
      <c r="AB101" s="82"/>
    </row>
    <row r="102" spans="1:26" s="8" customFormat="1" ht="15.75" thickBot="1">
      <c r="A102" s="254" t="s">
        <v>53</v>
      </c>
      <c r="B102" s="189">
        <v>3051200</v>
      </c>
      <c r="C102" s="187">
        <v>-172800</v>
      </c>
      <c r="D102" s="195">
        <v>-0.05</v>
      </c>
      <c r="E102" s="189">
        <v>116800</v>
      </c>
      <c r="F102" s="120">
        <v>9600</v>
      </c>
      <c r="G102" s="195">
        <v>0.09</v>
      </c>
      <c r="H102" s="189">
        <v>6400</v>
      </c>
      <c r="I102" s="120">
        <v>0</v>
      </c>
      <c r="J102" s="139">
        <v>0</v>
      </c>
      <c r="K102" s="187">
        <v>3174400</v>
      </c>
      <c r="L102" s="120">
        <v>-163200</v>
      </c>
      <c r="M102" s="195">
        <v>-0.05</v>
      </c>
      <c r="N102" s="200">
        <v>3169600</v>
      </c>
      <c r="O102" s="201">
        <f t="shared" si="20"/>
        <v>0.9984879032258065</v>
      </c>
      <c r="P102" s="407">
        <f>Volume!K102</f>
        <v>140.5</v>
      </c>
      <c r="Q102" s="73">
        <f>Volume!J102</f>
        <v>137.15</v>
      </c>
      <c r="R102" s="376">
        <f t="shared" si="11"/>
        <v>43.536896</v>
      </c>
      <c r="S102" s="377">
        <f t="shared" si="12"/>
        <v>43.471064</v>
      </c>
      <c r="T102" s="378">
        <f t="shared" si="13"/>
        <v>3337600</v>
      </c>
      <c r="U102" s="377">
        <f t="shared" si="14"/>
        <v>-4.88974113135187</v>
      </c>
      <c r="V102" s="377">
        <f t="shared" si="15"/>
        <v>41.847208</v>
      </c>
      <c r="W102" s="377">
        <f t="shared" si="16"/>
        <v>1.601912</v>
      </c>
      <c r="X102" s="377">
        <f t="shared" si="17"/>
        <v>0.087776</v>
      </c>
      <c r="Y102" s="379">
        <f t="shared" si="18"/>
        <v>46.89328</v>
      </c>
      <c r="Z102" s="256">
        <f t="shared" si="19"/>
        <v>-3.3563839999999985</v>
      </c>
    </row>
    <row r="103" spans="1:26" s="8" customFormat="1" ht="15.75" thickBot="1">
      <c r="A103" s="254" t="s">
        <v>254</v>
      </c>
      <c r="B103" s="189">
        <v>279450</v>
      </c>
      <c r="C103" s="187">
        <v>-42750</v>
      </c>
      <c r="D103" s="195">
        <v>-0.13</v>
      </c>
      <c r="E103" s="189">
        <v>2100</v>
      </c>
      <c r="F103" s="120">
        <v>1650</v>
      </c>
      <c r="G103" s="195">
        <v>3.67</v>
      </c>
      <c r="H103" s="189">
        <v>150</v>
      </c>
      <c r="I103" s="120">
        <v>0</v>
      </c>
      <c r="J103" s="139">
        <v>0</v>
      </c>
      <c r="K103" s="187">
        <v>281700</v>
      </c>
      <c r="L103" s="120">
        <v>-41100</v>
      </c>
      <c r="M103" s="195">
        <v>-0.13</v>
      </c>
      <c r="N103" s="200">
        <v>280950</v>
      </c>
      <c r="O103" s="201">
        <f t="shared" si="20"/>
        <v>0.9973375931842385</v>
      </c>
      <c r="P103" s="407">
        <f>Volume!K103</f>
        <v>4945.7</v>
      </c>
      <c r="Q103" s="73">
        <f>Volume!J103</f>
        <v>4917.05</v>
      </c>
      <c r="R103" s="376">
        <f t="shared" si="11"/>
        <v>138.5132985</v>
      </c>
      <c r="S103" s="377">
        <f t="shared" si="12"/>
        <v>138.14451975</v>
      </c>
      <c r="T103" s="378">
        <f t="shared" si="13"/>
        <v>322800</v>
      </c>
      <c r="U103" s="377">
        <f t="shared" si="14"/>
        <v>-12.732342007434944</v>
      </c>
      <c r="V103" s="377">
        <f t="shared" si="15"/>
        <v>137.40696225</v>
      </c>
      <c r="W103" s="377">
        <f t="shared" si="16"/>
        <v>1.0325805</v>
      </c>
      <c r="X103" s="377">
        <f t="shared" si="17"/>
        <v>0.07375575</v>
      </c>
      <c r="Y103" s="379">
        <f t="shared" si="18"/>
        <v>159.647196</v>
      </c>
      <c r="Z103" s="256">
        <f t="shared" si="19"/>
        <v>-21.133897500000018</v>
      </c>
    </row>
    <row r="104" spans="1:26" s="8" customFormat="1" ht="15.75" thickBot="1">
      <c r="A104" s="254" t="s">
        <v>203</v>
      </c>
      <c r="B104" s="380">
        <v>3462000</v>
      </c>
      <c r="C104" s="188">
        <v>-60000</v>
      </c>
      <c r="D104" s="196">
        <v>-0.02</v>
      </c>
      <c r="E104" s="198">
        <v>33000</v>
      </c>
      <c r="F104" s="192">
        <v>0</v>
      </c>
      <c r="G104" s="196">
        <v>0</v>
      </c>
      <c r="H104" s="190">
        <v>0</v>
      </c>
      <c r="I104" s="193">
        <v>0</v>
      </c>
      <c r="J104" s="107">
        <v>0</v>
      </c>
      <c r="K104" s="187">
        <v>3495000</v>
      </c>
      <c r="L104" s="120">
        <v>-60000</v>
      </c>
      <c r="M104" s="199">
        <v>-0.02</v>
      </c>
      <c r="N104" s="202">
        <v>3487500</v>
      </c>
      <c r="O104" s="201">
        <f t="shared" si="20"/>
        <v>0.9978540772532188</v>
      </c>
      <c r="P104" s="407">
        <f>Volume!K104</f>
        <v>228.1</v>
      </c>
      <c r="Q104" s="73">
        <f>Volume!J104</f>
        <v>217.15</v>
      </c>
      <c r="R104" s="376">
        <f t="shared" si="11"/>
        <v>75.893925</v>
      </c>
      <c r="S104" s="377">
        <f t="shared" si="12"/>
        <v>75.7310625</v>
      </c>
      <c r="T104" s="378">
        <f t="shared" si="13"/>
        <v>3555000</v>
      </c>
      <c r="U104" s="377">
        <f t="shared" si="14"/>
        <v>-1.6877637130801686</v>
      </c>
      <c r="V104" s="377">
        <f t="shared" si="15"/>
        <v>75.17733</v>
      </c>
      <c r="W104" s="377">
        <f t="shared" si="16"/>
        <v>0.716595</v>
      </c>
      <c r="X104" s="377">
        <f t="shared" si="17"/>
        <v>0</v>
      </c>
      <c r="Y104" s="379">
        <f t="shared" si="18"/>
        <v>81.08955</v>
      </c>
      <c r="Z104" s="256">
        <f t="shared" si="19"/>
        <v>-5.195625000000007</v>
      </c>
    </row>
    <row r="105" spans="1:26" s="8" customFormat="1" ht="15.75" thickBot="1">
      <c r="A105" s="254" t="s">
        <v>204</v>
      </c>
      <c r="B105" s="380">
        <v>508300</v>
      </c>
      <c r="C105" s="188">
        <v>-18700</v>
      </c>
      <c r="D105" s="196">
        <v>-0.04</v>
      </c>
      <c r="E105" s="198">
        <v>850</v>
      </c>
      <c r="F105" s="192">
        <v>0</v>
      </c>
      <c r="G105" s="196">
        <v>0</v>
      </c>
      <c r="H105" s="190">
        <v>0</v>
      </c>
      <c r="I105" s="193">
        <v>0</v>
      </c>
      <c r="J105" s="107">
        <v>0</v>
      </c>
      <c r="K105" s="187">
        <v>509150</v>
      </c>
      <c r="L105" s="120">
        <v>-18700</v>
      </c>
      <c r="M105" s="199">
        <v>-0.04</v>
      </c>
      <c r="N105" s="202">
        <v>509150</v>
      </c>
      <c r="O105" s="201">
        <f t="shared" si="20"/>
        <v>1</v>
      </c>
      <c r="P105" s="407">
        <f>Volume!K105</f>
        <v>272.2</v>
      </c>
      <c r="Q105" s="73">
        <f>Volume!J105</f>
        <v>268</v>
      </c>
      <c r="R105" s="376">
        <f t="shared" si="11"/>
        <v>13.64522</v>
      </c>
      <c r="S105" s="377">
        <f t="shared" si="12"/>
        <v>13.64522</v>
      </c>
      <c r="T105" s="378">
        <f t="shared" si="13"/>
        <v>527850</v>
      </c>
      <c r="U105" s="377">
        <f t="shared" si="14"/>
        <v>-3.542673107890499</v>
      </c>
      <c r="V105" s="377">
        <f t="shared" si="15"/>
        <v>13.62244</v>
      </c>
      <c r="W105" s="377">
        <f t="shared" si="16"/>
        <v>0.02278</v>
      </c>
      <c r="X105" s="377">
        <f t="shared" si="17"/>
        <v>0</v>
      </c>
      <c r="Y105" s="379">
        <f t="shared" si="18"/>
        <v>14.368077</v>
      </c>
      <c r="Z105" s="256">
        <f t="shared" si="19"/>
        <v>-0.7228569999999994</v>
      </c>
    </row>
    <row r="106" spans="1:26" s="8" customFormat="1" ht="15.75" thickBot="1">
      <c r="A106" s="254" t="s">
        <v>172</v>
      </c>
      <c r="B106" s="189">
        <v>6917750</v>
      </c>
      <c r="C106" s="187">
        <v>-84000</v>
      </c>
      <c r="D106" s="195">
        <v>-0.01</v>
      </c>
      <c r="E106" s="189">
        <v>17500</v>
      </c>
      <c r="F106" s="120">
        <v>7000</v>
      </c>
      <c r="G106" s="195">
        <v>0.67</v>
      </c>
      <c r="H106" s="189">
        <v>0</v>
      </c>
      <c r="I106" s="120">
        <v>0</v>
      </c>
      <c r="J106" s="139">
        <v>0</v>
      </c>
      <c r="K106" s="187">
        <v>6935250</v>
      </c>
      <c r="L106" s="120">
        <v>-77000</v>
      </c>
      <c r="M106" s="195">
        <v>-0.01</v>
      </c>
      <c r="N106" s="200">
        <v>6910750</v>
      </c>
      <c r="O106" s="201">
        <f t="shared" si="20"/>
        <v>0.9964673227353016</v>
      </c>
      <c r="P106" s="407">
        <f>Volume!K106</f>
        <v>436.15</v>
      </c>
      <c r="Q106" s="73">
        <f>Volume!J106</f>
        <v>430.35</v>
      </c>
      <c r="R106" s="376">
        <f t="shared" si="11"/>
        <v>298.45848375</v>
      </c>
      <c r="S106" s="377">
        <f t="shared" si="12"/>
        <v>297.40412625</v>
      </c>
      <c r="T106" s="378">
        <f t="shared" si="13"/>
        <v>7012250</v>
      </c>
      <c r="U106" s="377">
        <f t="shared" si="14"/>
        <v>-1.0980783628649862</v>
      </c>
      <c r="V106" s="377">
        <f t="shared" si="15"/>
        <v>297.70537125</v>
      </c>
      <c r="W106" s="377">
        <f t="shared" si="16"/>
        <v>0.7531125</v>
      </c>
      <c r="X106" s="377">
        <f t="shared" si="17"/>
        <v>0</v>
      </c>
      <c r="Y106" s="379">
        <f t="shared" si="18"/>
        <v>305.83928375</v>
      </c>
      <c r="Z106" s="256">
        <f t="shared" si="19"/>
        <v>-7.380799999999965</v>
      </c>
    </row>
    <row r="107" spans="1:26" s="8" customFormat="1" ht="15.75" thickBot="1">
      <c r="A107" s="254" t="s">
        <v>173</v>
      </c>
      <c r="B107" s="189">
        <v>1490400</v>
      </c>
      <c r="C107" s="187">
        <v>20700</v>
      </c>
      <c r="D107" s="195">
        <v>0.01</v>
      </c>
      <c r="E107" s="189">
        <v>450</v>
      </c>
      <c r="F107" s="120">
        <v>0</v>
      </c>
      <c r="G107" s="195">
        <v>0</v>
      </c>
      <c r="H107" s="189">
        <v>0</v>
      </c>
      <c r="I107" s="120">
        <v>0</v>
      </c>
      <c r="J107" s="139">
        <v>0</v>
      </c>
      <c r="K107" s="187">
        <v>1490850</v>
      </c>
      <c r="L107" s="120">
        <v>20700</v>
      </c>
      <c r="M107" s="195">
        <v>0.01</v>
      </c>
      <c r="N107" s="200">
        <v>1486350</v>
      </c>
      <c r="O107" s="201">
        <f t="shared" si="20"/>
        <v>0.9969815876848778</v>
      </c>
      <c r="P107" s="408">
        <f>Volume!K107</f>
        <v>812.2</v>
      </c>
      <c r="Q107" s="15">
        <f>Volume!J107</f>
        <v>805.4</v>
      </c>
      <c r="R107" s="376">
        <f t="shared" si="11"/>
        <v>120.073059</v>
      </c>
      <c r="S107" s="377">
        <f t="shared" si="12"/>
        <v>119.710629</v>
      </c>
      <c r="T107" s="378">
        <f t="shared" si="13"/>
        <v>1470150</v>
      </c>
      <c r="U107" s="377">
        <f t="shared" si="14"/>
        <v>1.4080195898377716</v>
      </c>
      <c r="V107" s="377">
        <f t="shared" si="15"/>
        <v>120.036816</v>
      </c>
      <c r="W107" s="377">
        <f t="shared" si="16"/>
        <v>0.036243</v>
      </c>
      <c r="X107" s="377">
        <f t="shared" si="17"/>
        <v>0</v>
      </c>
      <c r="Y107" s="379">
        <f t="shared" si="18"/>
        <v>119.405583</v>
      </c>
      <c r="Z107" s="256">
        <f t="shared" si="19"/>
        <v>0.6674760000000077</v>
      </c>
    </row>
    <row r="108" spans="1:26" s="8" customFormat="1" ht="15.75" thickBot="1">
      <c r="A108" s="254" t="s">
        <v>239</v>
      </c>
      <c r="B108" s="189">
        <v>53000</v>
      </c>
      <c r="C108" s="187">
        <v>-2000</v>
      </c>
      <c r="D108" s="195">
        <v>-0.04</v>
      </c>
      <c r="E108" s="189">
        <v>0</v>
      </c>
      <c r="F108" s="120">
        <v>0</v>
      </c>
      <c r="G108" s="195">
        <v>0</v>
      </c>
      <c r="H108" s="189">
        <v>0</v>
      </c>
      <c r="I108" s="120">
        <v>0</v>
      </c>
      <c r="J108" s="139">
        <v>0</v>
      </c>
      <c r="K108" s="187">
        <v>53000</v>
      </c>
      <c r="L108" s="120">
        <v>-2000</v>
      </c>
      <c r="M108" s="195">
        <v>-0.04</v>
      </c>
      <c r="N108" s="200">
        <v>52500</v>
      </c>
      <c r="O108" s="201">
        <f>N108/K108</f>
        <v>0.9905660377358491</v>
      </c>
      <c r="P108" s="408">
        <f>Volume!K108</f>
        <v>1195.45</v>
      </c>
      <c r="Q108" s="15">
        <f>Volume!J108</f>
        <v>1210.6</v>
      </c>
      <c r="R108" s="376">
        <f t="shared" si="11"/>
        <v>6.416179999999999</v>
      </c>
      <c r="S108" s="377">
        <f t="shared" si="12"/>
        <v>6.355649999999999</v>
      </c>
      <c r="T108" s="378">
        <f t="shared" si="13"/>
        <v>55000</v>
      </c>
      <c r="U108" s="377">
        <f t="shared" si="14"/>
        <v>-3.6363636363636362</v>
      </c>
      <c r="V108" s="377">
        <f t="shared" si="15"/>
        <v>6.416179999999999</v>
      </c>
      <c r="W108" s="377">
        <f t="shared" si="16"/>
        <v>0</v>
      </c>
      <c r="X108" s="377">
        <f t="shared" si="17"/>
        <v>0</v>
      </c>
      <c r="Y108" s="379">
        <f t="shared" si="18"/>
        <v>6.574975</v>
      </c>
      <c r="Z108" s="256">
        <f t="shared" si="19"/>
        <v>-0.15879500000000135</v>
      </c>
    </row>
    <row r="109" spans="1:28" s="62" customFormat="1" ht="15.75" thickBot="1">
      <c r="A109" s="254" t="s">
        <v>255</v>
      </c>
      <c r="B109" s="189">
        <v>1107600</v>
      </c>
      <c r="C109" s="187">
        <v>-43200</v>
      </c>
      <c r="D109" s="195">
        <v>-0.04</v>
      </c>
      <c r="E109" s="189">
        <v>0</v>
      </c>
      <c r="F109" s="120">
        <v>0</v>
      </c>
      <c r="G109" s="195">
        <v>0</v>
      </c>
      <c r="H109" s="189">
        <v>0</v>
      </c>
      <c r="I109" s="120">
        <v>0</v>
      </c>
      <c r="J109" s="139">
        <v>0</v>
      </c>
      <c r="K109" s="187">
        <v>1107600</v>
      </c>
      <c r="L109" s="120">
        <v>-43200</v>
      </c>
      <c r="M109" s="195">
        <v>-0.04</v>
      </c>
      <c r="N109" s="200">
        <v>1105600</v>
      </c>
      <c r="O109" s="201">
        <f aca="true" t="shared" si="21" ref="O109:O124">N109/K109</f>
        <v>0.9981942939689419</v>
      </c>
      <c r="P109" s="408">
        <f>Volume!K109</f>
        <v>1027.9</v>
      </c>
      <c r="Q109" s="15">
        <f>Volume!J109</f>
        <v>979.4</v>
      </c>
      <c r="R109" s="376">
        <f t="shared" si="11"/>
        <v>108.478344</v>
      </c>
      <c r="S109" s="377">
        <f t="shared" si="12"/>
        <v>108.282464</v>
      </c>
      <c r="T109" s="378">
        <f t="shared" si="13"/>
        <v>1150800</v>
      </c>
      <c r="U109" s="377">
        <f t="shared" si="14"/>
        <v>-3.7539103232533892</v>
      </c>
      <c r="V109" s="377">
        <f t="shared" si="15"/>
        <v>108.478344</v>
      </c>
      <c r="W109" s="377">
        <f t="shared" si="16"/>
        <v>0</v>
      </c>
      <c r="X109" s="377">
        <f t="shared" si="17"/>
        <v>0</v>
      </c>
      <c r="Y109" s="379">
        <f t="shared" si="18"/>
        <v>118.290732</v>
      </c>
      <c r="Z109" s="256">
        <f t="shared" si="19"/>
        <v>-9.812387999999999</v>
      </c>
      <c r="AA109" s="83"/>
      <c r="AB109" s="82"/>
    </row>
    <row r="110" spans="1:26" s="8" customFormat="1" ht="15.75" thickBot="1">
      <c r="A110" s="254" t="s">
        <v>107</v>
      </c>
      <c r="B110" s="189">
        <v>3967200</v>
      </c>
      <c r="C110" s="187">
        <v>-193800</v>
      </c>
      <c r="D110" s="195">
        <v>-0.05</v>
      </c>
      <c r="E110" s="189">
        <v>129200</v>
      </c>
      <c r="F110" s="120">
        <v>19000</v>
      </c>
      <c r="G110" s="195">
        <v>0.17</v>
      </c>
      <c r="H110" s="189">
        <v>0</v>
      </c>
      <c r="I110" s="120">
        <v>0</v>
      </c>
      <c r="J110" s="139">
        <v>0</v>
      </c>
      <c r="K110" s="187">
        <v>4096400</v>
      </c>
      <c r="L110" s="120">
        <v>-174800</v>
      </c>
      <c r="M110" s="195">
        <v>-0.04</v>
      </c>
      <c r="N110" s="200">
        <v>4062200</v>
      </c>
      <c r="O110" s="201">
        <f t="shared" si="21"/>
        <v>0.9916512059369202</v>
      </c>
      <c r="P110" s="408">
        <f>Volume!K110</f>
        <v>72.3</v>
      </c>
      <c r="Q110" s="15">
        <f>Volume!J110</f>
        <v>68.85</v>
      </c>
      <c r="R110" s="376">
        <f t="shared" si="11"/>
        <v>28.203714</v>
      </c>
      <c r="S110" s="377">
        <f t="shared" si="12"/>
        <v>27.968247</v>
      </c>
      <c r="T110" s="378">
        <f t="shared" si="13"/>
        <v>4271200</v>
      </c>
      <c r="U110" s="377">
        <f t="shared" si="14"/>
        <v>-4.092526690391459</v>
      </c>
      <c r="V110" s="377">
        <f t="shared" si="15"/>
        <v>27.314172</v>
      </c>
      <c r="W110" s="377">
        <f t="shared" si="16"/>
        <v>0.889542</v>
      </c>
      <c r="X110" s="377">
        <f t="shared" si="17"/>
        <v>0</v>
      </c>
      <c r="Y110" s="379">
        <f t="shared" si="18"/>
        <v>30.880776</v>
      </c>
      <c r="Z110" s="256">
        <f t="shared" si="19"/>
        <v>-2.6770619999999994</v>
      </c>
    </row>
    <row r="111" spans="1:28" s="62" customFormat="1" ht="15.75" thickBot="1">
      <c r="A111" s="254" t="s">
        <v>174</v>
      </c>
      <c r="B111" s="189">
        <v>3427650</v>
      </c>
      <c r="C111" s="187">
        <v>-213300</v>
      </c>
      <c r="D111" s="195">
        <v>-0.06</v>
      </c>
      <c r="E111" s="189">
        <v>31050</v>
      </c>
      <c r="F111" s="120">
        <v>2700</v>
      </c>
      <c r="G111" s="195">
        <v>0.1</v>
      </c>
      <c r="H111" s="189">
        <v>5400</v>
      </c>
      <c r="I111" s="120">
        <v>0</v>
      </c>
      <c r="J111" s="139">
        <v>0</v>
      </c>
      <c r="K111" s="187">
        <v>3464100</v>
      </c>
      <c r="L111" s="120">
        <v>-210600</v>
      </c>
      <c r="M111" s="195">
        <v>-0.06</v>
      </c>
      <c r="N111" s="200">
        <v>3441150</v>
      </c>
      <c r="O111" s="201">
        <f t="shared" si="21"/>
        <v>0.9933749025720966</v>
      </c>
      <c r="P111" s="408">
        <f>Volume!K111</f>
        <v>235.45</v>
      </c>
      <c r="Q111" s="15">
        <f>Volume!J111</f>
        <v>229.35</v>
      </c>
      <c r="R111" s="376">
        <f t="shared" si="11"/>
        <v>79.4491335</v>
      </c>
      <c r="S111" s="377">
        <f t="shared" si="12"/>
        <v>78.92277525</v>
      </c>
      <c r="T111" s="378">
        <f t="shared" si="13"/>
        <v>3674700</v>
      </c>
      <c r="U111" s="377">
        <f t="shared" si="14"/>
        <v>-5.731080088170462</v>
      </c>
      <c r="V111" s="377">
        <f t="shared" si="15"/>
        <v>78.61315275</v>
      </c>
      <c r="W111" s="377">
        <f t="shared" si="16"/>
        <v>0.71213175</v>
      </c>
      <c r="X111" s="377">
        <f t="shared" si="17"/>
        <v>0.123849</v>
      </c>
      <c r="Y111" s="379">
        <f t="shared" si="18"/>
        <v>86.5208115</v>
      </c>
      <c r="Z111" s="256">
        <f t="shared" si="19"/>
        <v>-7.0716779999999915</v>
      </c>
      <c r="AA111" s="83"/>
      <c r="AB111" s="82"/>
    </row>
    <row r="112" spans="1:28" s="62" customFormat="1" ht="15.75" thickBot="1">
      <c r="A112" s="254" t="s">
        <v>231</v>
      </c>
      <c r="B112" s="189">
        <v>3219150</v>
      </c>
      <c r="C112" s="187">
        <v>-55275</v>
      </c>
      <c r="D112" s="195">
        <v>-0.02</v>
      </c>
      <c r="E112" s="189">
        <v>47025</v>
      </c>
      <c r="F112" s="120">
        <v>5775</v>
      </c>
      <c r="G112" s="195">
        <v>0.14</v>
      </c>
      <c r="H112" s="189">
        <v>4950</v>
      </c>
      <c r="I112" s="120">
        <v>0</v>
      </c>
      <c r="J112" s="139">
        <v>0</v>
      </c>
      <c r="K112" s="187">
        <v>3271125</v>
      </c>
      <c r="L112" s="120">
        <v>-49500</v>
      </c>
      <c r="M112" s="195">
        <v>-0.01</v>
      </c>
      <c r="N112" s="200">
        <v>3266175</v>
      </c>
      <c r="O112" s="201">
        <f t="shared" si="21"/>
        <v>0.9984867591424968</v>
      </c>
      <c r="P112" s="408">
        <f>Volume!K112</f>
        <v>788.6</v>
      </c>
      <c r="Q112" s="15">
        <f>Volume!J112</f>
        <v>788.05</v>
      </c>
      <c r="R112" s="376">
        <f t="shared" si="11"/>
        <v>257.781005625</v>
      </c>
      <c r="S112" s="377">
        <f t="shared" si="12"/>
        <v>257.390920875</v>
      </c>
      <c r="T112" s="378">
        <f t="shared" si="13"/>
        <v>3320625</v>
      </c>
      <c r="U112" s="377">
        <f t="shared" si="14"/>
        <v>-1.4906832298136645</v>
      </c>
      <c r="V112" s="377">
        <f t="shared" si="15"/>
        <v>253.68511575</v>
      </c>
      <c r="W112" s="377">
        <f t="shared" si="16"/>
        <v>3.705805125</v>
      </c>
      <c r="X112" s="377">
        <f t="shared" si="17"/>
        <v>0.39008475</v>
      </c>
      <c r="Y112" s="379">
        <f t="shared" si="18"/>
        <v>261.8644875</v>
      </c>
      <c r="Z112" s="256">
        <f t="shared" si="19"/>
        <v>-4.083481875000018</v>
      </c>
      <c r="AA112" s="83"/>
      <c r="AB112" s="82"/>
    </row>
    <row r="113" spans="1:28" s="62" customFormat="1" ht="15.75" thickBot="1">
      <c r="A113" s="254" t="s">
        <v>256</v>
      </c>
      <c r="B113" s="189">
        <v>1468800</v>
      </c>
      <c r="C113" s="187">
        <v>46400</v>
      </c>
      <c r="D113" s="195">
        <v>0.03</v>
      </c>
      <c r="E113" s="189">
        <v>16800</v>
      </c>
      <c r="F113" s="120">
        <v>2400</v>
      </c>
      <c r="G113" s="195">
        <v>0.17</v>
      </c>
      <c r="H113" s="189">
        <v>0</v>
      </c>
      <c r="I113" s="120">
        <v>0</v>
      </c>
      <c r="J113" s="139">
        <v>0</v>
      </c>
      <c r="K113" s="187">
        <v>1485600</v>
      </c>
      <c r="L113" s="120">
        <v>48800</v>
      </c>
      <c r="M113" s="195">
        <v>0.03</v>
      </c>
      <c r="N113" s="200">
        <v>1480800</v>
      </c>
      <c r="O113" s="201">
        <f t="shared" si="21"/>
        <v>0.9967689822294022</v>
      </c>
      <c r="P113" s="408">
        <f>Volume!K113</f>
        <v>517.3</v>
      </c>
      <c r="Q113" s="15">
        <f>Volume!J113</f>
        <v>500.1</v>
      </c>
      <c r="R113" s="376">
        <f t="shared" si="11"/>
        <v>74.294856</v>
      </c>
      <c r="S113" s="377">
        <f t="shared" si="12"/>
        <v>74.054808</v>
      </c>
      <c r="T113" s="378">
        <f t="shared" si="13"/>
        <v>1436800</v>
      </c>
      <c r="U113" s="377">
        <f t="shared" si="14"/>
        <v>3.3964365256124722</v>
      </c>
      <c r="V113" s="377">
        <f t="shared" si="15"/>
        <v>73.454688</v>
      </c>
      <c r="W113" s="377">
        <f t="shared" si="16"/>
        <v>0.840168</v>
      </c>
      <c r="X113" s="377">
        <f t="shared" si="17"/>
        <v>0</v>
      </c>
      <c r="Y113" s="379">
        <f t="shared" si="18"/>
        <v>74.32566399999999</v>
      </c>
      <c r="Z113" s="256">
        <f t="shared" si="19"/>
        <v>-0.030807999999993285</v>
      </c>
      <c r="AA113" s="83"/>
      <c r="AB113" s="82"/>
    </row>
    <row r="114" spans="1:28" s="62" customFormat="1" ht="15.75" thickBot="1">
      <c r="A114" s="254" t="s">
        <v>208</v>
      </c>
      <c r="B114" s="189">
        <v>8934300</v>
      </c>
      <c r="C114" s="187">
        <v>-191025</v>
      </c>
      <c r="D114" s="195">
        <v>-0.02</v>
      </c>
      <c r="E114" s="189">
        <v>1549125</v>
      </c>
      <c r="F114" s="120">
        <v>300375</v>
      </c>
      <c r="G114" s="195">
        <v>0.24</v>
      </c>
      <c r="H114" s="189">
        <v>243675</v>
      </c>
      <c r="I114" s="120">
        <v>10800</v>
      </c>
      <c r="J114" s="139">
        <v>0.05</v>
      </c>
      <c r="K114" s="187">
        <v>10727100</v>
      </c>
      <c r="L114" s="120">
        <v>120150</v>
      </c>
      <c r="M114" s="195">
        <v>0.01</v>
      </c>
      <c r="N114" s="200">
        <v>10688625</v>
      </c>
      <c r="O114" s="201">
        <f t="shared" si="21"/>
        <v>0.9964132897055122</v>
      </c>
      <c r="P114" s="408">
        <f>Volume!K114</f>
        <v>547</v>
      </c>
      <c r="Q114" s="15">
        <f>Volume!J114</f>
        <v>517.2</v>
      </c>
      <c r="R114" s="376">
        <f t="shared" si="11"/>
        <v>554.8056120000001</v>
      </c>
      <c r="S114" s="377">
        <f t="shared" si="12"/>
        <v>552.8156850000001</v>
      </c>
      <c r="T114" s="378">
        <f t="shared" si="13"/>
        <v>10606950</v>
      </c>
      <c r="U114" s="377">
        <f t="shared" si="14"/>
        <v>1.1327478681430572</v>
      </c>
      <c r="V114" s="377">
        <f t="shared" si="15"/>
        <v>462.081996</v>
      </c>
      <c r="W114" s="377">
        <f t="shared" si="16"/>
        <v>80.12074500000001</v>
      </c>
      <c r="X114" s="377">
        <f t="shared" si="17"/>
        <v>12.602871000000002</v>
      </c>
      <c r="Y114" s="379">
        <f t="shared" si="18"/>
        <v>580.200165</v>
      </c>
      <c r="Z114" s="256">
        <f t="shared" si="19"/>
        <v>-25.39455299999986</v>
      </c>
      <c r="AA114" s="83"/>
      <c r="AB114" s="82"/>
    </row>
    <row r="115" spans="1:28" s="62" customFormat="1" ht="15.75" thickBot="1">
      <c r="A115" s="254" t="s">
        <v>229</v>
      </c>
      <c r="B115" s="189">
        <v>926200</v>
      </c>
      <c r="C115" s="187">
        <v>-37400</v>
      </c>
      <c r="D115" s="195">
        <v>-0.04</v>
      </c>
      <c r="E115" s="189">
        <v>2750</v>
      </c>
      <c r="F115" s="120">
        <v>0</v>
      </c>
      <c r="G115" s="195">
        <v>0</v>
      </c>
      <c r="H115" s="189">
        <v>0</v>
      </c>
      <c r="I115" s="120">
        <v>0</v>
      </c>
      <c r="J115" s="139">
        <v>0</v>
      </c>
      <c r="K115" s="187">
        <v>928950</v>
      </c>
      <c r="L115" s="120">
        <v>-37400</v>
      </c>
      <c r="M115" s="195">
        <v>-0.04</v>
      </c>
      <c r="N115" s="200">
        <v>927300</v>
      </c>
      <c r="O115" s="201">
        <f t="shared" si="21"/>
        <v>0.9982238010657194</v>
      </c>
      <c r="P115" s="408">
        <f>Volume!K115</f>
        <v>727.9</v>
      </c>
      <c r="Q115" s="15">
        <f>Volume!J115</f>
        <v>716.25</v>
      </c>
      <c r="R115" s="376">
        <f t="shared" si="11"/>
        <v>66.53604375</v>
      </c>
      <c r="S115" s="377">
        <f t="shared" si="12"/>
        <v>66.4178625</v>
      </c>
      <c r="T115" s="378">
        <f t="shared" si="13"/>
        <v>966350</v>
      </c>
      <c r="U115" s="377">
        <f t="shared" si="14"/>
        <v>-3.870233352305066</v>
      </c>
      <c r="V115" s="377">
        <f t="shared" si="15"/>
        <v>66.339075</v>
      </c>
      <c r="W115" s="377">
        <f t="shared" si="16"/>
        <v>0.19696875</v>
      </c>
      <c r="X115" s="377">
        <f t="shared" si="17"/>
        <v>0</v>
      </c>
      <c r="Y115" s="379">
        <f t="shared" si="18"/>
        <v>70.3406165</v>
      </c>
      <c r="Z115" s="256">
        <f t="shared" si="19"/>
        <v>-3.8045727499999913</v>
      </c>
      <c r="AA115" s="83"/>
      <c r="AB115" s="82"/>
    </row>
    <row r="116" spans="1:26" s="8" customFormat="1" ht="15.75" thickBot="1">
      <c r="A116" s="254" t="s">
        <v>136</v>
      </c>
      <c r="B116" s="189">
        <v>1397250</v>
      </c>
      <c r="C116" s="187">
        <v>147500</v>
      </c>
      <c r="D116" s="195">
        <v>0.12</v>
      </c>
      <c r="E116" s="189">
        <v>25250</v>
      </c>
      <c r="F116" s="120">
        <v>3750</v>
      </c>
      <c r="G116" s="195">
        <v>0.17</v>
      </c>
      <c r="H116" s="189">
        <v>250</v>
      </c>
      <c r="I116" s="120">
        <v>0</v>
      </c>
      <c r="J116" s="139">
        <v>0</v>
      </c>
      <c r="K116" s="187">
        <v>1422750</v>
      </c>
      <c r="L116" s="120">
        <v>151250</v>
      </c>
      <c r="M116" s="195">
        <v>0.12</v>
      </c>
      <c r="N116" s="200">
        <v>1421500</v>
      </c>
      <c r="O116" s="201">
        <f t="shared" si="21"/>
        <v>0.9991214197856264</v>
      </c>
      <c r="P116" s="408">
        <f>Volume!K116</f>
        <v>1860.35</v>
      </c>
      <c r="Q116" s="15">
        <f>Volume!J116</f>
        <v>1782.9</v>
      </c>
      <c r="R116" s="376">
        <f t="shared" si="11"/>
        <v>253.6620975</v>
      </c>
      <c r="S116" s="377">
        <f t="shared" si="12"/>
        <v>253.439235</v>
      </c>
      <c r="T116" s="378">
        <f t="shared" si="13"/>
        <v>1271500</v>
      </c>
      <c r="U116" s="377">
        <f t="shared" si="14"/>
        <v>11.895399134880062</v>
      </c>
      <c r="V116" s="377">
        <f t="shared" si="15"/>
        <v>249.1157025</v>
      </c>
      <c r="W116" s="377">
        <f t="shared" si="16"/>
        <v>4.5018225</v>
      </c>
      <c r="X116" s="377">
        <f t="shared" si="17"/>
        <v>0.0445725</v>
      </c>
      <c r="Y116" s="379">
        <f t="shared" si="18"/>
        <v>236.5435025</v>
      </c>
      <c r="Z116" s="256">
        <f t="shared" si="19"/>
        <v>17.118595</v>
      </c>
    </row>
    <row r="117" spans="1:26" s="8" customFormat="1" ht="15.75" thickBot="1">
      <c r="A117" s="254" t="s">
        <v>257</v>
      </c>
      <c r="B117" s="189">
        <v>1323420</v>
      </c>
      <c r="C117" s="187">
        <v>79734</v>
      </c>
      <c r="D117" s="195">
        <v>0.06</v>
      </c>
      <c r="E117" s="189">
        <v>4932</v>
      </c>
      <c r="F117" s="120">
        <v>-6576</v>
      </c>
      <c r="G117" s="195">
        <v>-0.57</v>
      </c>
      <c r="H117" s="189">
        <v>822</v>
      </c>
      <c r="I117" s="120">
        <v>0</v>
      </c>
      <c r="J117" s="139">
        <v>0</v>
      </c>
      <c r="K117" s="187">
        <v>1329174</v>
      </c>
      <c r="L117" s="120">
        <v>73158</v>
      </c>
      <c r="M117" s="195">
        <v>0.06</v>
      </c>
      <c r="N117" s="200">
        <v>1326708</v>
      </c>
      <c r="O117" s="201">
        <f t="shared" si="21"/>
        <v>0.9981447124304267</v>
      </c>
      <c r="P117" s="408">
        <f>Volume!K117</f>
        <v>704.1</v>
      </c>
      <c r="Q117" s="15">
        <f>Volume!J117</f>
        <v>696.9</v>
      </c>
      <c r="R117" s="376">
        <f t="shared" si="11"/>
        <v>92.63013606</v>
      </c>
      <c r="S117" s="377">
        <f t="shared" si="12"/>
        <v>92.45828051999999</v>
      </c>
      <c r="T117" s="378">
        <f t="shared" si="13"/>
        <v>1256016</v>
      </c>
      <c r="U117" s="377">
        <f t="shared" si="14"/>
        <v>5.824607329842932</v>
      </c>
      <c r="V117" s="377">
        <f t="shared" si="15"/>
        <v>92.2291398</v>
      </c>
      <c r="W117" s="377">
        <f t="shared" si="16"/>
        <v>0.34371108</v>
      </c>
      <c r="X117" s="377">
        <f t="shared" si="17"/>
        <v>0.05728517999999999</v>
      </c>
      <c r="Y117" s="379">
        <f t="shared" si="18"/>
        <v>88.43608656</v>
      </c>
      <c r="Z117" s="256">
        <f t="shared" si="19"/>
        <v>4.194049499999991</v>
      </c>
    </row>
    <row r="118" spans="1:28" s="62" customFormat="1" ht="13.5" customHeight="1" thickBot="1">
      <c r="A118" s="254" t="s">
        <v>196</v>
      </c>
      <c r="B118" s="189">
        <v>1613650</v>
      </c>
      <c r="C118" s="187">
        <v>-182900</v>
      </c>
      <c r="D118" s="195">
        <v>-0.1</v>
      </c>
      <c r="E118" s="189">
        <v>11800</v>
      </c>
      <c r="F118" s="120">
        <v>8850</v>
      </c>
      <c r="G118" s="195">
        <v>3</v>
      </c>
      <c r="H118" s="189">
        <v>0</v>
      </c>
      <c r="I118" s="120">
        <v>0</v>
      </c>
      <c r="J118" s="139">
        <v>0</v>
      </c>
      <c r="K118" s="187">
        <v>1625450</v>
      </c>
      <c r="L118" s="120">
        <v>-174050</v>
      </c>
      <c r="M118" s="195">
        <v>-0.1</v>
      </c>
      <c r="N118" s="200">
        <v>1616600</v>
      </c>
      <c r="O118" s="201">
        <f t="shared" si="21"/>
        <v>0.9945553539019963</v>
      </c>
      <c r="P118" s="408">
        <f>Volume!K118</f>
        <v>125.3</v>
      </c>
      <c r="Q118" s="15">
        <f>Volume!J118</f>
        <v>123.85</v>
      </c>
      <c r="R118" s="376">
        <f t="shared" si="11"/>
        <v>20.13119825</v>
      </c>
      <c r="S118" s="377">
        <f t="shared" si="12"/>
        <v>20.021591</v>
      </c>
      <c r="T118" s="378">
        <f t="shared" si="13"/>
        <v>1799500</v>
      </c>
      <c r="U118" s="377">
        <f t="shared" si="14"/>
        <v>-9.672131147540984</v>
      </c>
      <c r="V118" s="377">
        <f t="shared" si="15"/>
        <v>19.98505525</v>
      </c>
      <c r="W118" s="377">
        <f t="shared" si="16"/>
        <v>0.146143</v>
      </c>
      <c r="X118" s="377">
        <f t="shared" si="17"/>
        <v>0</v>
      </c>
      <c r="Y118" s="379">
        <f t="shared" si="18"/>
        <v>22.547735</v>
      </c>
      <c r="Z118" s="256">
        <f t="shared" si="19"/>
        <v>-2.416536749999999</v>
      </c>
      <c r="AA118" s="83"/>
      <c r="AB118" s="82"/>
    </row>
    <row r="119" spans="1:26" s="8" customFormat="1" ht="15.75" thickBot="1">
      <c r="A119" s="254" t="s">
        <v>98</v>
      </c>
      <c r="B119" s="189">
        <v>2652300</v>
      </c>
      <c r="C119" s="187">
        <v>-159600</v>
      </c>
      <c r="D119" s="195">
        <v>-0.06</v>
      </c>
      <c r="E119" s="189">
        <v>149100</v>
      </c>
      <c r="F119" s="120">
        <v>6300</v>
      </c>
      <c r="G119" s="195">
        <v>0.04</v>
      </c>
      <c r="H119" s="189">
        <v>0</v>
      </c>
      <c r="I119" s="120">
        <v>0</v>
      </c>
      <c r="J119" s="139">
        <v>0</v>
      </c>
      <c r="K119" s="187">
        <v>2801400</v>
      </c>
      <c r="L119" s="120">
        <v>-153300</v>
      </c>
      <c r="M119" s="195">
        <v>-0.05</v>
      </c>
      <c r="N119" s="200">
        <v>2782500</v>
      </c>
      <c r="O119" s="201">
        <f t="shared" si="21"/>
        <v>0.9932533733133433</v>
      </c>
      <c r="P119" s="408">
        <f>Volume!K119</f>
        <v>109.1</v>
      </c>
      <c r="Q119" s="15">
        <f>Volume!J119</f>
        <v>106.95</v>
      </c>
      <c r="R119" s="376">
        <f t="shared" si="11"/>
        <v>29.960973</v>
      </c>
      <c r="S119" s="377">
        <f t="shared" si="12"/>
        <v>29.7588375</v>
      </c>
      <c r="T119" s="378">
        <f t="shared" si="13"/>
        <v>2954700</v>
      </c>
      <c r="U119" s="377">
        <f t="shared" si="14"/>
        <v>-5.188343994314144</v>
      </c>
      <c r="V119" s="377">
        <f t="shared" si="15"/>
        <v>28.3663485</v>
      </c>
      <c r="W119" s="377">
        <f t="shared" si="16"/>
        <v>1.5946245</v>
      </c>
      <c r="X119" s="377">
        <f t="shared" si="17"/>
        <v>0</v>
      </c>
      <c r="Y119" s="379">
        <f t="shared" si="18"/>
        <v>32.235777</v>
      </c>
      <c r="Z119" s="256">
        <f t="shared" si="19"/>
        <v>-2.2748039999999996</v>
      </c>
    </row>
    <row r="120" spans="1:26" s="8" customFormat="1" ht="15.75" thickBot="1">
      <c r="A120" s="254" t="s">
        <v>175</v>
      </c>
      <c r="B120" s="189">
        <v>615600</v>
      </c>
      <c r="C120" s="187">
        <v>25200</v>
      </c>
      <c r="D120" s="195">
        <v>0.04</v>
      </c>
      <c r="E120" s="189">
        <v>0</v>
      </c>
      <c r="F120" s="120">
        <v>0</v>
      </c>
      <c r="G120" s="195">
        <v>0</v>
      </c>
      <c r="H120" s="189">
        <v>0</v>
      </c>
      <c r="I120" s="120">
        <v>0</v>
      </c>
      <c r="J120" s="139">
        <v>0</v>
      </c>
      <c r="K120" s="187">
        <v>615600</v>
      </c>
      <c r="L120" s="120">
        <v>25200</v>
      </c>
      <c r="M120" s="195">
        <v>0.04</v>
      </c>
      <c r="N120" s="200">
        <v>615600</v>
      </c>
      <c r="O120" s="201">
        <f t="shared" si="21"/>
        <v>1</v>
      </c>
      <c r="P120" s="408">
        <f>Volume!K120</f>
        <v>301.9</v>
      </c>
      <c r="Q120" s="15">
        <f>Volume!J120</f>
        <v>285.25</v>
      </c>
      <c r="R120" s="376">
        <f t="shared" si="11"/>
        <v>17.55999</v>
      </c>
      <c r="S120" s="377">
        <f t="shared" si="12"/>
        <v>17.55999</v>
      </c>
      <c r="T120" s="378">
        <f t="shared" si="13"/>
        <v>590400</v>
      </c>
      <c r="U120" s="377">
        <f t="shared" si="14"/>
        <v>4.2682926829268295</v>
      </c>
      <c r="V120" s="377">
        <f t="shared" si="15"/>
        <v>17.55999</v>
      </c>
      <c r="W120" s="377">
        <f t="shared" si="16"/>
        <v>0</v>
      </c>
      <c r="X120" s="377">
        <f t="shared" si="17"/>
        <v>0</v>
      </c>
      <c r="Y120" s="379">
        <f t="shared" si="18"/>
        <v>17.824176</v>
      </c>
      <c r="Z120" s="256">
        <f t="shared" si="19"/>
        <v>-0.26418600000000225</v>
      </c>
    </row>
    <row r="121" spans="1:26" s="8" customFormat="1" ht="15.75" thickBot="1">
      <c r="A121" s="254" t="s">
        <v>176</v>
      </c>
      <c r="B121" s="189">
        <v>4936950</v>
      </c>
      <c r="C121" s="187">
        <v>-141450</v>
      </c>
      <c r="D121" s="195">
        <v>-0.03</v>
      </c>
      <c r="E121" s="189">
        <v>248400</v>
      </c>
      <c r="F121" s="120">
        <v>6900</v>
      </c>
      <c r="G121" s="195">
        <v>0.03</v>
      </c>
      <c r="H121" s="189">
        <v>6900</v>
      </c>
      <c r="I121" s="120">
        <v>3450</v>
      </c>
      <c r="J121" s="139">
        <v>1</v>
      </c>
      <c r="K121" s="187">
        <v>5192250</v>
      </c>
      <c r="L121" s="120">
        <v>-131100</v>
      </c>
      <c r="M121" s="195">
        <v>-0.02</v>
      </c>
      <c r="N121" s="200">
        <v>5171550</v>
      </c>
      <c r="O121" s="201">
        <f t="shared" si="21"/>
        <v>0.9960132890365448</v>
      </c>
      <c r="P121" s="408">
        <f>Volume!K121</f>
        <v>45.6</v>
      </c>
      <c r="Q121" s="15">
        <f>Volume!J121</f>
        <v>43.95</v>
      </c>
      <c r="R121" s="376">
        <f t="shared" si="11"/>
        <v>22.81993875</v>
      </c>
      <c r="S121" s="377">
        <f t="shared" si="12"/>
        <v>22.72896225</v>
      </c>
      <c r="T121" s="378">
        <f t="shared" si="13"/>
        <v>5323350</v>
      </c>
      <c r="U121" s="377">
        <f t="shared" si="14"/>
        <v>-2.462734931950745</v>
      </c>
      <c r="V121" s="377">
        <f t="shared" si="15"/>
        <v>21.69789525</v>
      </c>
      <c r="W121" s="377">
        <f t="shared" si="16"/>
        <v>1.091718</v>
      </c>
      <c r="X121" s="377">
        <f t="shared" si="17"/>
        <v>0.0303255</v>
      </c>
      <c r="Y121" s="379">
        <f t="shared" si="18"/>
        <v>24.274476</v>
      </c>
      <c r="Z121" s="256">
        <f t="shared" si="19"/>
        <v>-1.4545372500000013</v>
      </c>
    </row>
    <row r="122" spans="1:28" s="62" customFormat="1" ht="14.25" customHeight="1" thickBot="1">
      <c r="A122" s="254" t="s">
        <v>177</v>
      </c>
      <c r="B122" s="189">
        <v>4121250</v>
      </c>
      <c r="C122" s="187">
        <v>-122850</v>
      </c>
      <c r="D122" s="195">
        <v>-0.03</v>
      </c>
      <c r="E122" s="189">
        <v>100800</v>
      </c>
      <c r="F122" s="120">
        <v>13650</v>
      </c>
      <c r="G122" s="195">
        <v>0.16</v>
      </c>
      <c r="H122" s="189">
        <v>0</v>
      </c>
      <c r="I122" s="120">
        <v>-9450</v>
      </c>
      <c r="J122" s="139">
        <v>-1</v>
      </c>
      <c r="K122" s="187">
        <v>4222050</v>
      </c>
      <c r="L122" s="120">
        <v>-118650</v>
      </c>
      <c r="M122" s="195">
        <v>-0.03</v>
      </c>
      <c r="N122" s="200">
        <v>4212600</v>
      </c>
      <c r="O122" s="201">
        <f t="shared" si="21"/>
        <v>0.9977617508082567</v>
      </c>
      <c r="P122" s="408">
        <f>Volume!K122</f>
        <v>400.55</v>
      </c>
      <c r="Q122" s="15">
        <f>Volume!J122</f>
        <v>380.5</v>
      </c>
      <c r="R122" s="376">
        <f t="shared" si="11"/>
        <v>160.6490025</v>
      </c>
      <c r="S122" s="377">
        <f t="shared" si="12"/>
        <v>160.28943</v>
      </c>
      <c r="T122" s="378">
        <f t="shared" si="13"/>
        <v>4340700</v>
      </c>
      <c r="U122" s="377">
        <f t="shared" si="14"/>
        <v>-2.733430091920658</v>
      </c>
      <c r="V122" s="377">
        <f t="shared" si="15"/>
        <v>156.8135625</v>
      </c>
      <c r="W122" s="377">
        <f t="shared" si="16"/>
        <v>3.83544</v>
      </c>
      <c r="X122" s="377">
        <f t="shared" si="17"/>
        <v>0</v>
      </c>
      <c r="Y122" s="379">
        <f t="shared" si="18"/>
        <v>173.8667385</v>
      </c>
      <c r="Z122" s="256">
        <f t="shared" si="19"/>
        <v>-13.217736000000002</v>
      </c>
      <c r="AA122" s="83"/>
      <c r="AB122" s="82"/>
    </row>
    <row r="123" spans="1:26" s="8" customFormat="1" ht="15.75" thickBot="1">
      <c r="A123" s="254" t="s">
        <v>54</v>
      </c>
      <c r="B123" s="189">
        <v>4379400</v>
      </c>
      <c r="C123" s="187">
        <v>355200</v>
      </c>
      <c r="D123" s="195">
        <v>0.09</v>
      </c>
      <c r="E123" s="189">
        <v>97800</v>
      </c>
      <c r="F123" s="120">
        <v>3600</v>
      </c>
      <c r="G123" s="195">
        <v>0.04</v>
      </c>
      <c r="H123" s="189">
        <v>0</v>
      </c>
      <c r="I123" s="120">
        <v>0</v>
      </c>
      <c r="J123" s="139">
        <v>0</v>
      </c>
      <c r="K123" s="187">
        <v>4477200</v>
      </c>
      <c r="L123" s="120">
        <v>358800</v>
      </c>
      <c r="M123" s="195">
        <v>0.09</v>
      </c>
      <c r="N123" s="200">
        <v>4342200</v>
      </c>
      <c r="O123" s="201">
        <f t="shared" si="21"/>
        <v>0.9698472259447869</v>
      </c>
      <c r="P123" s="408">
        <f>Volume!K123</f>
        <v>471.1</v>
      </c>
      <c r="Q123" s="15">
        <f>Volume!J123</f>
        <v>449.7</v>
      </c>
      <c r="R123" s="376">
        <f t="shared" si="11"/>
        <v>201.339684</v>
      </c>
      <c r="S123" s="377">
        <f t="shared" si="12"/>
        <v>195.268734</v>
      </c>
      <c r="T123" s="378">
        <f t="shared" si="13"/>
        <v>4118400</v>
      </c>
      <c r="U123" s="377">
        <f t="shared" si="14"/>
        <v>8.712121212121213</v>
      </c>
      <c r="V123" s="377">
        <f t="shared" si="15"/>
        <v>196.941618</v>
      </c>
      <c r="W123" s="377">
        <f t="shared" si="16"/>
        <v>4.398066</v>
      </c>
      <c r="X123" s="377">
        <f t="shared" si="17"/>
        <v>0</v>
      </c>
      <c r="Y123" s="379">
        <f t="shared" si="18"/>
        <v>194.017824</v>
      </c>
      <c r="Z123" s="256">
        <f t="shared" si="19"/>
        <v>7.321860000000015</v>
      </c>
    </row>
    <row r="124" spans="1:27" s="3" customFormat="1" ht="15" customHeight="1" thickBot="1">
      <c r="A124" s="337" t="s">
        <v>178</v>
      </c>
      <c r="B124" s="381">
        <v>1523400</v>
      </c>
      <c r="C124" s="382">
        <v>19800</v>
      </c>
      <c r="D124" s="197">
        <v>0.01</v>
      </c>
      <c r="E124" s="381">
        <v>3000</v>
      </c>
      <c r="F124" s="383">
        <v>0</v>
      </c>
      <c r="G124" s="197">
        <v>0</v>
      </c>
      <c r="H124" s="381">
        <v>0</v>
      </c>
      <c r="I124" s="383">
        <v>0</v>
      </c>
      <c r="J124" s="451">
        <v>0</v>
      </c>
      <c r="K124" s="382">
        <v>1526400</v>
      </c>
      <c r="L124" s="383">
        <v>19800</v>
      </c>
      <c r="M124" s="197">
        <v>0.01</v>
      </c>
      <c r="N124" s="384">
        <v>1526400</v>
      </c>
      <c r="O124" s="385">
        <f t="shared" si="21"/>
        <v>1</v>
      </c>
      <c r="P124" s="409">
        <f>Volume!K124</f>
        <v>383.2</v>
      </c>
      <c r="Q124" s="386">
        <f>Volume!J124</f>
        <v>360.1</v>
      </c>
      <c r="R124" s="410">
        <f t="shared" si="11"/>
        <v>54.965664</v>
      </c>
      <c r="S124" s="411">
        <f t="shared" si="12"/>
        <v>54.965664</v>
      </c>
      <c r="T124" s="412">
        <f t="shared" si="13"/>
        <v>1506600</v>
      </c>
      <c r="U124" s="411">
        <f t="shared" si="14"/>
        <v>1.3142174432497014</v>
      </c>
      <c r="V124" s="411">
        <f t="shared" si="15"/>
        <v>54.857634</v>
      </c>
      <c r="W124" s="411">
        <f t="shared" si="16"/>
        <v>0.10803</v>
      </c>
      <c r="X124" s="411">
        <f t="shared" si="17"/>
        <v>0</v>
      </c>
      <c r="Y124" s="413">
        <f t="shared" si="18"/>
        <v>57.732912</v>
      </c>
      <c r="Z124" s="414">
        <f t="shared" si="19"/>
        <v>-2.767248000000002</v>
      </c>
      <c r="AA124" s="80"/>
    </row>
    <row r="125" spans="1:27" s="3" customFormat="1" ht="15" customHeight="1" hidden="1">
      <c r="A125" s="76"/>
      <c r="B125" s="187">
        <f>SUM(B4:B124)</f>
        <v>717555510</v>
      </c>
      <c r="C125" s="187">
        <f>SUM(C4:C124)</f>
        <v>-12947461</v>
      </c>
      <c r="D125" s="195">
        <v>0</v>
      </c>
      <c r="E125" s="187">
        <f>SUM(E4:E124)</f>
        <v>57665867</v>
      </c>
      <c r="F125" s="187">
        <f>SUM(F4:F124)</f>
        <v>7726509</v>
      </c>
      <c r="G125" s="369">
        <v>0.05</v>
      </c>
      <c r="H125" s="187">
        <f>SUM(H4:H124)</f>
        <v>11664862</v>
      </c>
      <c r="I125" s="187">
        <f>SUM(I4:I124)</f>
        <v>2039360</v>
      </c>
      <c r="J125" s="195">
        <v>0</v>
      </c>
      <c r="K125" s="187">
        <f>SUM(K4:K124)</f>
        <v>786886239</v>
      </c>
      <c r="L125" s="6">
        <f>SUM(L4:L124)</f>
        <v>-3181592</v>
      </c>
      <c r="M125" s="195">
        <v>0</v>
      </c>
      <c r="N125" s="187">
        <f>SUM(N4:N124)</f>
        <v>775697058</v>
      </c>
      <c r="O125" s="201">
        <v>0.0016889750657138854</v>
      </c>
      <c r="P125" s="194">
        <v>0</v>
      </c>
      <c r="Q125" s="15">
        <v>407.3</v>
      </c>
      <c r="R125" s="402">
        <f>SUM(R4:R124)</f>
        <v>26370.653900209996</v>
      </c>
      <c r="S125" s="403">
        <f>SUM(S4:S124)</f>
        <v>25743.56933079501</v>
      </c>
      <c r="T125" s="404">
        <f t="shared" si="13"/>
        <v>790067831</v>
      </c>
      <c r="U125" s="403"/>
      <c r="V125" s="403">
        <f>SUM(V4:V124)</f>
        <v>22476.524635275007</v>
      </c>
      <c r="W125" s="403">
        <f>SUM(W4:W124)</f>
        <v>2386.924333355001</v>
      </c>
      <c r="X125" s="403">
        <f>SUM(X4:X124)</f>
        <v>1507.204931580001</v>
      </c>
      <c r="Y125" s="405">
        <f>SUM(Y4:Y124)</f>
        <v>26395.844649059996</v>
      </c>
      <c r="Z125" s="397">
        <f>SUM(Z4:Z124)</f>
        <v>-25.190748849999906</v>
      </c>
      <c r="AA125" s="80"/>
    </row>
    <row r="126" spans="2:27" s="3" customFormat="1" ht="15" customHeight="1" hidden="1">
      <c r="B126" s="6"/>
      <c r="C126" s="6"/>
      <c r="D126" s="139"/>
      <c r="E126" s="2">
        <f>H125/E125</f>
        <v>0.20228364900852006</v>
      </c>
      <c r="F126" s="6"/>
      <c r="G126" s="66"/>
      <c r="H126" s="6"/>
      <c r="I126" s="6"/>
      <c r="J126" s="66"/>
      <c r="K126" s="6"/>
      <c r="L126" s="6"/>
      <c r="M126" s="66"/>
      <c r="O126" s="115"/>
      <c r="P126" s="116"/>
      <c r="Q126" s="73"/>
      <c r="R126" s="110"/>
      <c r="S126" s="110"/>
      <c r="T126" s="117"/>
      <c r="U126" s="110"/>
      <c r="V126" s="110"/>
      <c r="W126" s="110"/>
      <c r="X126" s="110"/>
      <c r="Y126" s="110"/>
      <c r="Z126" s="110"/>
      <c r="AA126" s="80"/>
    </row>
    <row r="127" spans="2:27" s="3" customFormat="1" ht="15" customHeight="1">
      <c r="B127" s="6"/>
      <c r="C127" s="6"/>
      <c r="D127" s="139"/>
      <c r="E127" s="2"/>
      <c r="F127" s="6"/>
      <c r="G127" s="66"/>
      <c r="H127" s="6"/>
      <c r="I127" s="6"/>
      <c r="J127" s="66"/>
      <c r="K127" s="6"/>
      <c r="L127" s="6"/>
      <c r="M127" s="66"/>
      <c r="O127" s="115"/>
      <c r="P127" s="116"/>
      <c r="Q127" s="73"/>
      <c r="R127" s="110"/>
      <c r="S127" s="110"/>
      <c r="T127" s="117"/>
      <c r="U127" s="110"/>
      <c r="V127" s="110"/>
      <c r="W127" s="110"/>
      <c r="X127" s="110"/>
      <c r="Y127" s="110"/>
      <c r="Z127" s="110"/>
      <c r="AA127" s="2"/>
    </row>
    <row r="128" spans="1:25" ht="12.75">
      <c r="A128" s="3"/>
      <c r="B128" s="6"/>
      <c r="C128" s="6"/>
      <c r="D128" s="139"/>
      <c r="E128" s="6"/>
      <c r="F128" s="6"/>
      <c r="G128" s="66"/>
      <c r="H128" s="6"/>
      <c r="I128" s="6"/>
      <c r="J128" s="66"/>
      <c r="K128" s="6"/>
      <c r="L128" s="6"/>
      <c r="M128" s="66"/>
      <c r="N128" s="3"/>
      <c r="O128" s="3"/>
      <c r="P128" s="3"/>
      <c r="Q128" s="3"/>
      <c r="R128" s="2"/>
      <c r="S128" s="2"/>
      <c r="T128" s="84"/>
      <c r="U128" s="3"/>
      <c r="V128" s="3"/>
      <c r="W128" s="3"/>
      <c r="X128" s="3"/>
      <c r="Y128" s="3"/>
    </row>
    <row r="129" spans="1:6" ht="13.5" thickBot="1">
      <c r="A129" s="67" t="s">
        <v>126</v>
      </c>
      <c r="B129" s="133"/>
      <c r="C129" s="136"/>
      <c r="D129" s="140"/>
      <c r="F129" s="131"/>
    </row>
    <row r="130" spans="1:8" ht="13.5" thickBot="1">
      <c r="A130" s="245" t="s">
        <v>125</v>
      </c>
      <c r="B130" s="246" t="s">
        <v>123</v>
      </c>
      <c r="C130" s="247" t="s">
        <v>86</v>
      </c>
      <c r="D130" s="248" t="s">
        <v>124</v>
      </c>
      <c r="F130" s="137"/>
      <c r="G130" s="66"/>
      <c r="H130" s="6"/>
    </row>
    <row r="131" spans="1:8" ht="12.75">
      <c r="A131" s="249" t="s">
        <v>10</v>
      </c>
      <c r="B131" s="242">
        <f>SUM(B4:B124)/10000000</f>
        <v>71.755551</v>
      </c>
      <c r="C131" s="241">
        <f>C125/10000000</f>
        <v>-1.2947461</v>
      </c>
      <c r="D131" s="335">
        <f>C131/(B131-C131)</f>
        <v>-0.017724036060080585</v>
      </c>
      <c r="F131" s="137"/>
      <c r="H131" s="6"/>
    </row>
    <row r="132" spans="1:7" ht="12.75">
      <c r="A132" s="250" t="s">
        <v>103</v>
      </c>
      <c r="B132" s="242">
        <f>SUM(E4:E124)/10000000</f>
        <v>5.7665867</v>
      </c>
      <c r="C132" s="241">
        <f>F125/10000000</f>
        <v>0.7726509</v>
      </c>
      <c r="D132" s="335">
        <f>C132/(B132-C132)</f>
        <v>0.15471782797047573</v>
      </c>
      <c r="F132" s="137"/>
      <c r="G132" s="66"/>
    </row>
    <row r="133" spans="1:6" ht="12.75">
      <c r="A133" s="251" t="s">
        <v>101</v>
      </c>
      <c r="B133" s="242">
        <f>SUM(H4:H124)/10000000</f>
        <v>1.1664862</v>
      </c>
      <c r="C133" s="241">
        <f>I125/10000000</f>
        <v>0.203936</v>
      </c>
      <c r="D133" s="335">
        <f>C133/(B133-C133)</f>
        <v>0.21187050815635383</v>
      </c>
      <c r="F133" s="137"/>
    </row>
    <row r="134" spans="1:6" ht="13.5" thickBot="1">
      <c r="A134" s="252" t="s">
        <v>102</v>
      </c>
      <c r="B134" s="243">
        <f>SUM(K4:K124)/10000000</f>
        <v>78.6886239</v>
      </c>
      <c r="C134" s="244">
        <f>L125/10000000</f>
        <v>-0.3181592</v>
      </c>
      <c r="D134" s="336">
        <f>C134/(B134-C134)</f>
        <v>-0.004026985880406008</v>
      </c>
      <c r="F134" s="138"/>
    </row>
    <row r="168" ht="12.75">
      <c r="B168" s="134"/>
    </row>
  </sheetData>
  <mergeCells count="8">
    <mergeCell ref="Z2:Z3"/>
    <mergeCell ref="A1:D1"/>
    <mergeCell ref="R2:S2"/>
    <mergeCell ref="N2:O2"/>
    <mergeCell ref="B2:D2"/>
    <mergeCell ref="E2:G2"/>
    <mergeCell ref="H2:J2"/>
    <mergeCell ref="K2:M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R127"/>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C134" sqref="C134"/>
    </sheetView>
  </sheetViews>
  <sheetFormatPr defaultColWidth="9.140625" defaultRowHeight="12.75"/>
  <cols>
    <col min="1" max="1" width="14.421875" style="445" customWidth="1"/>
    <col min="2" max="2" width="11.421875" style="449" customWidth="1"/>
    <col min="3" max="3" width="11.00390625" style="27" customWidth="1"/>
    <col min="4" max="4" width="11.00390625" style="449" customWidth="1"/>
    <col min="5" max="5" width="9.140625" style="27" customWidth="1"/>
    <col min="6" max="6" width="11.7109375" style="449" customWidth="1"/>
    <col min="7" max="7" width="9.28125" style="27" customWidth="1"/>
    <col min="8" max="8" width="12.00390625" style="449" customWidth="1"/>
    <col min="9" max="9" width="9.140625" style="27" customWidth="1"/>
    <col min="10" max="10" width="8.57421875" style="26" customWidth="1"/>
    <col min="11" max="11" width="9.140625" style="26" customWidth="1"/>
    <col min="12" max="12" width="8.7109375" style="26" customWidth="1"/>
    <col min="13" max="13" width="7.7109375" style="27" customWidth="1"/>
    <col min="14" max="15" width="9.57421875" style="26" hidden="1" customWidth="1"/>
    <col min="16" max="16" width="9.140625" style="26" hidden="1" customWidth="1"/>
    <col min="17" max="17" width="9.140625" style="26" customWidth="1"/>
    <col min="18" max="18" width="9.140625" style="73" customWidth="1"/>
    <col min="19" max="16384" width="9.140625" style="26" customWidth="1"/>
  </cols>
  <sheetData>
    <row r="1" spans="1:13" s="428" customFormat="1" ht="22.5" customHeight="1" thickBot="1">
      <c r="A1" s="420" t="s">
        <v>129</v>
      </c>
      <c r="B1" s="421"/>
      <c r="C1" s="422"/>
      <c r="D1" s="423"/>
      <c r="E1" s="424"/>
      <c r="F1" s="423"/>
      <c r="G1" s="424"/>
      <c r="H1" s="423"/>
      <c r="I1" s="424"/>
      <c r="J1" s="425"/>
      <c r="K1" s="425"/>
      <c r="L1" s="426"/>
      <c r="M1" s="427"/>
    </row>
    <row r="2" spans="1:13" s="430" customFormat="1" ht="15.75" customHeight="1" thickBot="1">
      <c r="A2" s="429"/>
      <c r="B2" s="489" t="s">
        <v>135</v>
      </c>
      <c r="C2" s="490"/>
      <c r="D2" s="491"/>
      <c r="E2" s="491"/>
      <c r="F2" s="491"/>
      <c r="G2" s="491"/>
      <c r="H2" s="491"/>
      <c r="I2" s="491"/>
      <c r="J2" s="492" t="s">
        <v>127</v>
      </c>
      <c r="K2" s="493"/>
      <c r="L2" s="493"/>
      <c r="M2" s="494"/>
    </row>
    <row r="3" spans="1:16" s="430" customFormat="1" ht="14.25" thickBot="1">
      <c r="A3" s="431"/>
      <c r="B3" s="455" t="s">
        <v>10</v>
      </c>
      <c r="C3" s="432" t="s">
        <v>62</v>
      </c>
      <c r="D3" s="455" t="s">
        <v>26</v>
      </c>
      <c r="E3" s="432" t="s">
        <v>62</v>
      </c>
      <c r="F3" s="455" t="s">
        <v>27</v>
      </c>
      <c r="G3" s="432" t="s">
        <v>62</v>
      </c>
      <c r="H3" s="455" t="s">
        <v>11</v>
      </c>
      <c r="I3" s="432" t="s">
        <v>62</v>
      </c>
      <c r="J3" s="341" t="s">
        <v>13</v>
      </c>
      <c r="K3" s="342" t="s">
        <v>14</v>
      </c>
      <c r="L3" s="342" t="s">
        <v>128</v>
      </c>
      <c r="M3" s="432" t="s">
        <v>124</v>
      </c>
      <c r="N3" s="433" t="s">
        <v>139</v>
      </c>
      <c r="O3" s="34" t="s">
        <v>26</v>
      </c>
      <c r="P3" s="34" t="s">
        <v>27</v>
      </c>
    </row>
    <row r="4" spans="1:16" ht="13.5">
      <c r="A4" s="452" t="s">
        <v>205</v>
      </c>
      <c r="B4" s="457">
        <v>177</v>
      </c>
      <c r="C4" s="460">
        <v>-0.02</v>
      </c>
      <c r="D4" s="457">
        <v>0</v>
      </c>
      <c r="E4" s="460">
        <v>0</v>
      </c>
      <c r="F4" s="457">
        <v>0</v>
      </c>
      <c r="G4" s="460">
        <v>0</v>
      </c>
      <c r="H4" s="457">
        <v>177</v>
      </c>
      <c r="I4" s="458">
        <v>-0.02</v>
      </c>
      <c r="J4" s="338">
        <v>4123.55</v>
      </c>
      <c r="K4" s="338">
        <v>4274.55</v>
      </c>
      <c r="L4" s="436">
        <f aca="true" t="shared" si="0" ref="L4:L9">J4-K4</f>
        <v>-151</v>
      </c>
      <c r="M4" s="437">
        <f aca="true" t="shared" si="1" ref="M4:M9">L4/K4*100</f>
        <v>-3.5325355885414833</v>
      </c>
      <c r="N4" s="83">
        <f>'Margin &amp; Volatility'!B4</f>
        <v>100</v>
      </c>
      <c r="O4" s="26">
        <f>D4*N4</f>
        <v>0</v>
      </c>
      <c r="P4" s="26">
        <f>F4*N4</f>
        <v>0</v>
      </c>
    </row>
    <row r="5" spans="1:18" ht="13.5">
      <c r="A5" s="453" t="s">
        <v>90</v>
      </c>
      <c r="B5" s="198">
        <v>68</v>
      </c>
      <c r="C5" s="435">
        <v>-0.63</v>
      </c>
      <c r="D5" s="198">
        <v>0</v>
      </c>
      <c r="E5" s="435">
        <v>0</v>
      </c>
      <c r="F5" s="198">
        <v>0</v>
      </c>
      <c r="G5" s="435">
        <v>0</v>
      </c>
      <c r="H5" s="198">
        <v>68</v>
      </c>
      <c r="I5" s="434">
        <v>-0.63</v>
      </c>
      <c r="J5" s="73">
        <v>3869.65</v>
      </c>
      <c r="K5" s="73">
        <v>4024.9</v>
      </c>
      <c r="L5" s="152">
        <f t="shared" si="0"/>
        <v>-155.25</v>
      </c>
      <c r="M5" s="438">
        <f t="shared" si="1"/>
        <v>-3.8572386891599786</v>
      </c>
      <c r="N5" s="83">
        <f>'Margin &amp; Volatility'!B5</f>
        <v>100</v>
      </c>
      <c r="O5" s="26">
        <f aca="true" t="shared" si="2" ref="O5:O68">D5*N5</f>
        <v>0</v>
      </c>
      <c r="P5" s="26">
        <f aca="true" t="shared" si="3" ref="P5:P68">F5*N5</f>
        <v>0</v>
      </c>
      <c r="R5" s="26"/>
    </row>
    <row r="6" spans="1:16" ht="13.5">
      <c r="A6" s="453" t="s">
        <v>9</v>
      </c>
      <c r="B6" s="198">
        <v>428984</v>
      </c>
      <c r="C6" s="435">
        <v>0.69</v>
      </c>
      <c r="D6" s="198">
        <v>54829</v>
      </c>
      <c r="E6" s="435">
        <v>1.51</v>
      </c>
      <c r="F6" s="198">
        <v>33411</v>
      </c>
      <c r="G6" s="435">
        <v>0.77</v>
      </c>
      <c r="H6" s="198">
        <v>517224</v>
      </c>
      <c r="I6" s="434">
        <v>0.75</v>
      </c>
      <c r="J6" s="73">
        <v>3071.05</v>
      </c>
      <c r="K6" s="73">
        <v>3185.3</v>
      </c>
      <c r="L6" s="152">
        <f t="shared" si="0"/>
        <v>-114.25</v>
      </c>
      <c r="M6" s="438">
        <f t="shared" si="1"/>
        <v>-3.58678931340847</v>
      </c>
      <c r="N6" s="83">
        <f>'Margin &amp; Volatility'!B6</f>
        <v>100</v>
      </c>
      <c r="O6" s="26">
        <f t="shared" si="2"/>
        <v>5482900</v>
      </c>
      <c r="P6" s="26">
        <f t="shared" si="3"/>
        <v>3341100</v>
      </c>
    </row>
    <row r="7" spans="1:16" ht="13.5">
      <c r="A7" s="453" t="s">
        <v>152</v>
      </c>
      <c r="B7" s="198">
        <v>738</v>
      </c>
      <c r="C7" s="435">
        <v>0.43</v>
      </c>
      <c r="D7" s="198">
        <v>0</v>
      </c>
      <c r="E7" s="435">
        <v>0</v>
      </c>
      <c r="F7" s="198">
        <v>0</v>
      </c>
      <c r="G7" s="435">
        <v>0</v>
      </c>
      <c r="H7" s="198">
        <v>738</v>
      </c>
      <c r="I7" s="434">
        <v>0.43</v>
      </c>
      <c r="J7" s="73">
        <v>2324.05</v>
      </c>
      <c r="K7" s="73">
        <v>2412.2</v>
      </c>
      <c r="L7" s="152">
        <f t="shared" si="0"/>
        <v>-88.14999999999964</v>
      </c>
      <c r="M7" s="438">
        <f t="shared" si="1"/>
        <v>-3.654340436116393</v>
      </c>
      <c r="N7" s="83">
        <f>'Margin &amp; Volatility'!B7</f>
        <v>200</v>
      </c>
      <c r="O7" s="26">
        <f t="shared" si="2"/>
        <v>0</v>
      </c>
      <c r="P7" s="26">
        <f t="shared" si="3"/>
        <v>0</v>
      </c>
    </row>
    <row r="8" spans="1:18" ht="13.5">
      <c r="A8" s="453" t="s">
        <v>0</v>
      </c>
      <c r="B8" s="198">
        <v>10371</v>
      </c>
      <c r="C8" s="435">
        <v>0.58</v>
      </c>
      <c r="D8" s="198">
        <v>100</v>
      </c>
      <c r="E8" s="435">
        <v>1.08</v>
      </c>
      <c r="F8" s="198">
        <v>0</v>
      </c>
      <c r="G8" s="435">
        <v>-1</v>
      </c>
      <c r="H8" s="198">
        <v>10471</v>
      </c>
      <c r="I8" s="434">
        <v>0.59</v>
      </c>
      <c r="J8" s="73">
        <v>762.9</v>
      </c>
      <c r="K8" s="73">
        <v>779.95</v>
      </c>
      <c r="L8" s="152">
        <f t="shared" si="0"/>
        <v>-17.050000000000068</v>
      </c>
      <c r="M8" s="438">
        <f t="shared" si="1"/>
        <v>-2.1860375665106826</v>
      </c>
      <c r="N8" s="83">
        <f>'Margin &amp; Volatility'!B8</f>
        <v>750</v>
      </c>
      <c r="O8" s="26">
        <f t="shared" si="2"/>
        <v>75000</v>
      </c>
      <c r="P8" s="26">
        <f t="shared" si="3"/>
        <v>0</v>
      </c>
      <c r="R8" s="439"/>
    </row>
    <row r="9" spans="1:18" ht="13.5">
      <c r="A9" s="453" t="s">
        <v>153</v>
      </c>
      <c r="B9" s="198">
        <v>282</v>
      </c>
      <c r="C9" s="435">
        <v>0.84</v>
      </c>
      <c r="D9" s="198">
        <v>21</v>
      </c>
      <c r="E9" s="435">
        <v>-0.38</v>
      </c>
      <c r="F9" s="198">
        <v>2</v>
      </c>
      <c r="G9" s="435">
        <v>-0.5</v>
      </c>
      <c r="H9" s="198">
        <v>305</v>
      </c>
      <c r="I9" s="434">
        <v>0.6</v>
      </c>
      <c r="J9" s="73">
        <v>81.6</v>
      </c>
      <c r="K9" s="73">
        <v>82.1</v>
      </c>
      <c r="L9" s="152">
        <f t="shared" si="0"/>
        <v>-0.5</v>
      </c>
      <c r="M9" s="438">
        <f t="shared" si="1"/>
        <v>-0.6090133982947625</v>
      </c>
      <c r="N9" s="83">
        <f>'Margin &amp; Volatility'!B9</f>
        <v>2450</v>
      </c>
      <c r="O9" s="26">
        <f t="shared" si="2"/>
        <v>51450</v>
      </c>
      <c r="P9" s="26">
        <f t="shared" si="3"/>
        <v>4900</v>
      </c>
      <c r="R9" s="439"/>
    </row>
    <row r="10" spans="1:18" ht="13.5">
      <c r="A10" s="453" t="s">
        <v>197</v>
      </c>
      <c r="B10" s="459">
        <v>274</v>
      </c>
      <c r="C10" s="456">
        <v>-0.3</v>
      </c>
      <c r="D10" s="198">
        <v>9</v>
      </c>
      <c r="E10" s="435">
        <v>-0.59</v>
      </c>
      <c r="F10" s="198">
        <v>3</v>
      </c>
      <c r="G10" s="435">
        <v>0</v>
      </c>
      <c r="H10" s="198">
        <v>286</v>
      </c>
      <c r="I10" s="434">
        <v>-0.31</v>
      </c>
      <c r="J10" s="73">
        <v>77.9</v>
      </c>
      <c r="K10" s="73">
        <v>79.85</v>
      </c>
      <c r="L10" s="152">
        <f aca="true" t="shared" si="4" ref="L10:L72">J10-K10</f>
        <v>-1.9499999999999886</v>
      </c>
      <c r="M10" s="438">
        <f aca="true" t="shared" si="5" ref="M10:M72">L10/K10*100</f>
        <v>-2.4420788979336114</v>
      </c>
      <c r="N10" s="83">
        <f>'Margin &amp; Volatility'!B10</f>
        <v>3350</v>
      </c>
      <c r="O10" s="26">
        <f t="shared" si="2"/>
        <v>30150</v>
      </c>
      <c r="P10" s="26">
        <f t="shared" si="3"/>
        <v>10050</v>
      </c>
      <c r="R10" s="26"/>
    </row>
    <row r="11" spans="1:18" ht="13.5">
      <c r="A11" s="453" t="s">
        <v>91</v>
      </c>
      <c r="B11" s="198">
        <v>553</v>
      </c>
      <c r="C11" s="435">
        <v>0.81</v>
      </c>
      <c r="D11" s="198">
        <v>37</v>
      </c>
      <c r="E11" s="435">
        <v>0.03</v>
      </c>
      <c r="F11" s="198">
        <v>5</v>
      </c>
      <c r="G11" s="435">
        <v>0</v>
      </c>
      <c r="H11" s="198">
        <v>595</v>
      </c>
      <c r="I11" s="434">
        <v>0.74</v>
      </c>
      <c r="J11" s="73">
        <v>72.4</v>
      </c>
      <c r="K11" s="73">
        <v>71.55</v>
      </c>
      <c r="L11" s="152">
        <f t="shared" si="4"/>
        <v>0.8500000000000085</v>
      </c>
      <c r="M11" s="438">
        <f t="shared" si="5"/>
        <v>1.187980433263464</v>
      </c>
      <c r="N11" s="83">
        <f>'Margin &amp; Volatility'!B11</f>
        <v>2300</v>
      </c>
      <c r="O11" s="26">
        <f t="shared" si="2"/>
        <v>85100</v>
      </c>
      <c r="P11" s="26">
        <f t="shared" si="3"/>
        <v>11500</v>
      </c>
      <c r="R11" s="439"/>
    </row>
    <row r="12" spans="1:16" ht="13.5">
      <c r="A12" s="453" t="s">
        <v>104</v>
      </c>
      <c r="B12" s="198">
        <v>1330</v>
      </c>
      <c r="C12" s="435">
        <v>-0.26</v>
      </c>
      <c r="D12" s="198">
        <v>73</v>
      </c>
      <c r="E12" s="435">
        <v>-0.52</v>
      </c>
      <c r="F12" s="198">
        <v>15</v>
      </c>
      <c r="G12" s="435">
        <v>-0.32</v>
      </c>
      <c r="H12" s="198">
        <v>1418</v>
      </c>
      <c r="I12" s="434">
        <v>-0.28</v>
      </c>
      <c r="J12" s="73">
        <v>73.85</v>
      </c>
      <c r="K12" s="73">
        <v>78.4</v>
      </c>
      <c r="L12" s="152">
        <f t="shared" si="4"/>
        <v>-4.550000000000011</v>
      </c>
      <c r="M12" s="438">
        <f t="shared" si="5"/>
        <v>-5.803571428571443</v>
      </c>
      <c r="N12" s="83">
        <f>'Margin &amp; Volatility'!B12</f>
        <v>2150</v>
      </c>
      <c r="O12" s="26">
        <f t="shared" si="2"/>
        <v>156950</v>
      </c>
      <c r="P12" s="26">
        <f t="shared" si="3"/>
        <v>32250</v>
      </c>
    </row>
    <row r="13" spans="1:16" ht="13.5">
      <c r="A13" s="453" t="s">
        <v>154</v>
      </c>
      <c r="B13" s="198">
        <v>1578</v>
      </c>
      <c r="C13" s="435">
        <v>0.36</v>
      </c>
      <c r="D13" s="198">
        <v>205</v>
      </c>
      <c r="E13" s="435">
        <v>0.39</v>
      </c>
      <c r="F13" s="198">
        <v>103</v>
      </c>
      <c r="G13" s="435">
        <v>3.9</v>
      </c>
      <c r="H13" s="198">
        <v>1886</v>
      </c>
      <c r="I13" s="434">
        <v>0.42</v>
      </c>
      <c r="J13" s="73">
        <v>39.05</v>
      </c>
      <c r="K13" s="73">
        <v>41</v>
      </c>
      <c r="L13" s="152">
        <f t="shared" si="4"/>
        <v>-1.9500000000000028</v>
      </c>
      <c r="M13" s="438">
        <f t="shared" si="5"/>
        <v>-4.756097560975617</v>
      </c>
      <c r="N13" s="83">
        <f>'Margin &amp; Volatility'!B13</f>
        <v>9550</v>
      </c>
      <c r="O13" s="26">
        <f t="shared" si="2"/>
        <v>1957750</v>
      </c>
      <c r="P13" s="26">
        <f t="shared" si="3"/>
        <v>983650</v>
      </c>
    </row>
    <row r="14" spans="1:18" ht="13.5">
      <c r="A14" s="453" t="s">
        <v>179</v>
      </c>
      <c r="B14" s="459">
        <v>146</v>
      </c>
      <c r="C14" s="456">
        <v>-0.42</v>
      </c>
      <c r="D14" s="198">
        <v>0</v>
      </c>
      <c r="E14" s="435">
        <v>0</v>
      </c>
      <c r="F14" s="198">
        <v>0</v>
      </c>
      <c r="G14" s="435">
        <v>0</v>
      </c>
      <c r="H14" s="198">
        <v>146</v>
      </c>
      <c r="I14" s="434">
        <v>-0.42</v>
      </c>
      <c r="J14" s="73">
        <v>579.8</v>
      </c>
      <c r="K14" s="73">
        <v>604.4</v>
      </c>
      <c r="L14" s="152">
        <f t="shared" si="4"/>
        <v>-24.600000000000023</v>
      </c>
      <c r="M14" s="438">
        <f t="shared" si="5"/>
        <v>-4.070152217074789</v>
      </c>
      <c r="N14" s="83">
        <f>'Margin &amp; Volatility'!B14</f>
        <v>700</v>
      </c>
      <c r="O14" s="26">
        <f t="shared" si="2"/>
        <v>0</v>
      </c>
      <c r="P14" s="26">
        <f t="shared" si="3"/>
        <v>0</v>
      </c>
      <c r="R14" s="26"/>
    </row>
    <row r="15" spans="1:16" ht="13.5">
      <c r="A15" s="453" t="s">
        <v>216</v>
      </c>
      <c r="B15" s="198">
        <v>1454</v>
      </c>
      <c r="C15" s="435">
        <v>0.55</v>
      </c>
      <c r="D15" s="198">
        <v>0</v>
      </c>
      <c r="E15" s="435">
        <v>0</v>
      </c>
      <c r="F15" s="198">
        <v>0</v>
      </c>
      <c r="G15" s="435">
        <v>0</v>
      </c>
      <c r="H15" s="198">
        <v>1454</v>
      </c>
      <c r="I15" s="434">
        <v>0.55</v>
      </c>
      <c r="J15" s="73">
        <v>2741.15</v>
      </c>
      <c r="K15" s="73">
        <v>2836.85</v>
      </c>
      <c r="L15" s="152">
        <f t="shared" si="4"/>
        <v>-95.69999999999982</v>
      </c>
      <c r="M15" s="438">
        <f t="shared" si="5"/>
        <v>-3.37345999964749</v>
      </c>
      <c r="N15" s="83">
        <f>'Margin &amp; Volatility'!B15</f>
        <v>200</v>
      </c>
      <c r="O15" s="26">
        <f t="shared" si="2"/>
        <v>0</v>
      </c>
      <c r="P15" s="26">
        <f t="shared" si="3"/>
        <v>0</v>
      </c>
    </row>
    <row r="16" spans="1:16" ht="13.5">
      <c r="A16" s="453" t="s">
        <v>92</v>
      </c>
      <c r="B16" s="198">
        <v>931</v>
      </c>
      <c r="C16" s="435">
        <v>2.58</v>
      </c>
      <c r="D16" s="198">
        <v>16</v>
      </c>
      <c r="E16" s="435">
        <v>0.23</v>
      </c>
      <c r="F16" s="198">
        <v>2</v>
      </c>
      <c r="G16" s="435">
        <v>1</v>
      </c>
      <c r="H16" s="198">
        <v>949</v>
      </c>
      <c r="I16" s="434">
        <v>2.46</v>
      </c>
      <c r="J16" s="73">
        <v>227.1</v>
      </c>
      <c r="K16" s="73">
        <v>235.6</v>
      </c>
      <c r="L16" s="152">
        <f t="shared" si="4"/>
        <v>-8.5</v>
      </c>
      <c r="M16" s="438">
        <f t="shared" si="5"/>
        <v>-3.607809847198642</v>
      </c>
      <c r="N16" s="83">
        <f>'Margin &amp; Volatility'!B16</f>
        <v>1400</v>
      </c>
      <c r="O16" s="26">
        <f t="shared" si="2"/>
        <v>22400</v>
      </c>
      <c r="P16" s="26">
        <f t="shared" si="3"/>
        <v>2800</v>
      </c>
    </row>
    <row r="17" spans="1:16" ht="13.5">
      <c r="A17" s="453" t="s">
        <v>93</v>
      </c>
      <c r="B17" s="198">
        <v>766</v>
      </c>
      <c r="C17" s="435">
        <v>0.54</v>
      </c>
      <c r="D17" s="198">
        <v>13</v>
      </c>
      <c r="E17" s="435">
        <v>0.3</v>
      </c>
      <c r="F17" s="198">
        <v>0</v>
      </c>
      <c r="G17" s="435">
        <v>-1</v>
      </c>
      <c r="H17" s="198">
        <v>779</v>
      </c>
      <c r="I17" s="434">
        <v>0.53</v>
      </c>
      <c r="J17" s="73">
        <v>114.05</v>
      </c>
      <c r="K17" s="73">
        <v>120.3</v>
      </c>
      <c r="L17" s="152">
        <f t="shared" si="4"/>
        <v>-6.25</v>
      </c>
      <c r="M17" s="438">
        <f t="shared" si="5"/>
        <v>-5.195344970906069</v>
      </c>
      <c r="N17" s="83">
        <f>'Margin &amp; Volatility'!B17</f>
        <v>1900</v>
      </c>
      <c r="O17" s="26">
        <f t="shared" si="2"/>
        <v>24700</v>
      </c>
      <c r="P17" s="26">
        <f t="shared" si="3"/>
        <v>0</v>
      </c>
    </row>
    <row r="18" spans="1:16" ht="13.5">
      <c r="A18" s="453" t="s">
        <v>46</v>
      </c>
      <c r="B18" s="198">
        <v>999</v>
      </c>
      <c r="C18" s="435">
        <v>0.75</v>
      </c>
      <c r="D18" s="198">
        <v>0</v>
      </c>
      <c r="E18" s="435">
        <v>0</v>
      </c>
      <c r="F18" s="198">
        <v>0</v>
      </c>
      <c r="G18" s="435">
        <v>0</v>
      </c>
      <c r="H18" s="198">
        <v>999</v>
      </c>
      <c r="I18" s="434">
        <v>0.75</v>
      </c>
      <c r="J18" s="73">
        <v>1095.5</v>
      </c>
      <c r="K18" s="73">
        <v>1160.8</v>
      </c>
      <c r="L18" s="152">
        <f t="shared" si="4"/>
        <v>-65.29999999999995</v>
      </c>
      <c r="M18" s="438">
        <f t="shared" si="5"/>
        <v>-5.625430737422463</v>
      </c>
      <c r="N18" s="83">
        <f>'Margin &amp; Volatility'!B18</f>
        <v>550</v>
      </c>
      <c r="O18" s="26">
        <f t="shared" si="2"/>
        <v>0</v>
      </c>
      <c r="P18" s="26">
        <f t="shared" si="3"/>
        <v>0</v>
      </c>
    </row>
    <row r="19" spans="1:18" s="428" customFormat="1" ht="13.5">
      <c r="A19" s="453" t="s">
        <v>155</v>
      </c>
      <c r="B19" s="198">
        <v>882</v>
      </c>
      <c r="C19" s="435">
        <v>0.3</v>
      </c>
      <c r="D19" s="198">
        <v>0</v>
      </c>
      <c r="E19" s="435">
        <v>0</v>
      </c>
      <c r="F19" s="198">
        <v>0</v>
      </c>
      <c r="G19" s="435">
        <v>0</v>
      </c>
      <c r="H19" s="198">
        <v>882</v>
      </c>
      <c r="I19" s="434">
        <v>0.3</v>
      </c>
      <c r="J19" s="73">
        <v>338.35</v>
      </c>
      <c r="K19" s="73">
        <v>350.05</v>
      </c>
      <c r="L19" s="152">
        <f t="shared" si="4"/>
        <v>-11.699999999999989</v>
      </c>
      <c r="M19" s="438">
        <f t="shared" si="5"/>
        <v>-3.342379660048561</v>
      </c>
      <c r="N19" s="83">
        <f>'Margin &amp; Volatility'!B19</f>
        <v>1000</v>
      </c>
      <c r="O19" s="26">
        <f t="shared" si="2"/>
        <v>0</v>
      </c>
      <c r="P19" s="26">
        <f t="shared" si="3"/>
        <v>0</v>
      </c>
      <c r="R19" s="15"/>
    </row>
    <row r="20" spans="1:18" s="428" customFormat="1" ht="13.5">
      <c r="A20" s="453" t="s">
        <v>156</v>
      </c>
      <c r="B20" s="198">
        <v>2293</v>
      </c>
      <c r="C20" s="435">
        <v>0.11</v>
      </c>
      <c r="D20" s="198">
        <v>9</v>
      </c>
      <c r="E20" s="435">
        <v>0.8</v>
      </c>
      <c r="F20" s="198">
        <v>0</v>
      </c>
      <c r="G20" s="435">
        <v>0</v>
      </c>
      <c r="H20" s="198">
        <v>2302</v>
      </c>
      <c r="I20" s="434">
        <v>0.12</v>
      </c>
      <c r="J20" s="73">
        <v>366.6</v>
      </c>
      <c r="K20" s="73">
        <v>374.6</v>
      </c>
      <c r="L20" s="152">
        <f t="shared" si="4"/>
        <v>-8</v>
      </c>
      <c r="M20" s="438">
        <f t="shared" si="5"/>
        <v>-2.135611318739989</v>
      </c>
      <c r="N20" s="83">
        <f>'Margin &amp; Volatility'!B20</f>
        <v>1000</v>
      </c>
      <c r="O20" s="26">
        <f t="shared" si="2"/>
        <v>9000</v>
      </c>
      <c r="P20" s="26">
        <f t="shared" si="3"/>
        <v>0</v>
      </c>
      <c r="R20" s="15"/>
    </row>
    <row r="21" spans="1:16" ht="13.5">
      <c r="A21" s="453" t="s">
        <v>1</v>
      </c>
      <c r="B21" s="198">
        <v>2484</v>
      </c>
      <c r="C21" s="435">
        <v>0.5</v>
      </c>
      <c r="D21" s="198">
        <v>0</v>
      </c>
      <c r="E21" s="435">
        <v>0</v>
      </c>
      <c r="F21" s="198">
        <v>0</v>
      </c>
      <c r="G21" s="435">
        <v>0</v>
      </c>
      <c r="H21" s="198">
        <v>2484</v>
      </c>
      <c r="I21" s="434">
        <v>0.5</v>
      </c>
      <c r="J21" s="73">
        <v>1903.3</v>
      </c>
      <c r="K21" s="73">
        <v>1951.35</v>
      </c>
      <c r="L21" s="152">
        <f t="shared" si="4"/>
        <v>-48.049999999999955</v>
      </c>
      <c r="M21" s="438">
        <f t="shared" si="5"/>
        <v>-2.462397827145307</v>
      </c>
      <c r="N21" s="83">
        <f>'Margin &amp; Volatility'!B21</f>
        <v>300</v>
      </c>
      <c r="O21" s="26">
        <f t="shared" si="2"/>
        <v>0</v>
      </c>
      <c r="P21" s="26">
        <f t="shared" si="3"/>
        <v>0</v>
      </c>
    </row>
    <row r="22" spans="1:18" ht="13.5">
      <c r="A22" s="453" t="s">
        <v>180</v>
      </c>
      <c r="B22" s="459">
        <v>402</v>
      </c>
      <c r="C22" s="456">
        <v>0</v>
      </c>
      <c r="D22" s="198">
        <v>6</v>
      </c>
      <c r="E22" s="435">
        <v>-0.6</v>
      </c>
      <c r="F22" s="198">
        <v>0</v>
      </c>
      <c r="G22" s="435">
        <v>0</v>
      </c>
      <c r="H22" s="198">
        <v>408</v>
      </c>
      <c r="I22" s="434">
        <v>-0.02</v>
      </c>
      <c r="J22" s="73">
        <v>122.25</v>
      </c>
      <c r="K22" s="73">
        <v>126.6</v>
      </c>
      <c r="L22" s="152">
        <f t="shared" si="4"/>
        <v>-4.349999999999994</v>
      </c>
      <c r="M22" s="438">
        <f t="shared" si="5"/>
        <v>-3.4360189573459676</v>
      </c>
      <c r="N22" s="83">
        <f>'Margin &amp; Volatility'!B22</f>
        <v>1900</v>
      </c>
      <c r="O22" s="26">
        <f t="shared" si="2"/>
        <v>11400</v>
      </c>
      <c r="P22" s="26">
        <f t="shared" si="3"/>
        <v>0</v>
      </c>
      <c r="R22" s="26"/>
    </row>
    <row r="23" spans="1:18" ht="13.5">
      <c r="A23" s="453" t="s">
        <v>181</v>
      </c>
      <c r="B23" s="459">
        <v>239</v>
      </c>
      <c r="C23" s="456">
        <v>0.23</v>
      </c>
      <c r="D23" s="198">
        <v>18</v>
      </c>
      <c r="E23" s="435">
        <v>-0.28</v>
      </c>
      <c r="F23" s="198">
        <v>0</v>
      </c>
      <c r="G23" s="435">
        <v>0</v>
      </c>
      <c r="H23" s="198">
        <v>257</v>
      </c>
      <c r="I23" s="434">
        <v>0.17</v>
      </c>
      <c r="J23" s="73">
        <v>56.65</v>
      </c>
      <c r="K23" s="73">
        <v>59.1</v>
      </c>
      <c r="L23" s="152">
        <f t="shared" si="4"/>
        <v>-2.450000000000003</v>
      </c>
      <c r="M23" s="438">
        <f t="shared" si="5"/>
        <v>-4.145516074450089</v>
      </c>
      <c r="N23" s="83">
        <f>'Margin &amp; Volatility'!B23</f>
        <v>2250</v>
      </c>
      <c r="O23" s="26">
        <f t="shared" si="2"/>
        <v>40500</v>
      </c>
      <c r="P23" s="26">
        <f t="shared" si="3"/>
        <v>0</v>
      </c>
      <c r="R23" s="26"/>
    </row>
    <row r="24" spans="1:16" ht="13.5">
      <c r="A24" s="453" t="s">
        <v>2</v>
      </c>
      <c r="B24" s="198">
        <v>650</v>
      </c>
      <c r="C24" s="435">
        <v>-0.09</v>
      </c>
      <c r="D24" s="198">
        <v>1</v>
      </c>
      <c r="E24" s="435">
        <v>-0.91</v>
      </c>
      <c r="F24" s="198">
        <v>0</v>
      </c>
      <c r="G24" s="435">
        <v>0</v>
      </c>
      <c r="H24" s="198">
        <v>651</v>
      </c>
      <c r="I24" s="434">
        <v>-0.1</v>
      </c>
      <c r="J24" s="73">
        <v>396.25</v>
      </c>
      <c r="K24" s="73">
        <v>412.35</v>
      </c>
      <c r="L24" s="152">
        <f t="shared" si="4"/>
        <v>-16.100000000000023</v>
      </c>
      <c r="M24" s="438">
        <f t="shared" si="5"/>
        <v>-3.9044501030677874</v>
      </c>
      <c r="N24" s="83">
        <f>'Margin &amp; Volatility'!B24</f>
        <v>550</v>
      </c>
      <c r="O24" s="26">
        <f t="shared" si="2"/>
        <v>550</v>
      </c>
      <c r="P24" s="26">
        <f t="shared" si="3"/>
        <v>0</v>
      </c>
    </row>
    <row r="25" spans="1:16" ht="13.5">
      <c r="A25" s="453" t="s">
        <v>94</v>
      </c>
      <c r="B25" s="198">
        <v>332</v>
      </c>
      <c r="C25" s="435">
        <v>-0.02</v>
      </c>
      <c r="D25" s="198">
        <v>0</v>
      </c>
      <c r="E25" s="435">
        <v>0</v>
      </c>
      <c r="F25" s="198">
        <v>0</v>
      </c>
      <c r="G25" s="435">
        <v>0</v>
      </c>
      <c r="H25" s="198">
        <v>332</v>
      </c>
      <c r="I25" s="434">
        <v>-0.02</v>
      </c>
      <c r="J25" s="73">
        <v>228.7</v>
      </c>
      <c r="K25" s="73">
        <v>233.05</v>
      </c>
      <c r="L25" s="152">
        <f t="shared" si="4"/>
        <v>-4.350000000000023</v>
      </c>
      <c r="M25" s="438">
        <f t="shared" si="5"/>
        <v>-1.8665522420081622</v>
      </c>
      <c r="N25" s="83">
        <f>'Margin &amp; Volatility'!B25</f>
        <v>1600</v>
      </c>
      <c r="O25" s="26">
        <f t="shared" si="2"/>
        <v>0</v>
      </c>
      <c r="P25" s="26">
        <f t="shared" si="3"/>
        <v>0</v>
      </c>
    </row>
    <row r="26" spans="1:16" ht="13.5">
      <c r="A26" s="453" t="s">
        <v>157</v>
      </c>
      <c r="B26" s="198">
        <v>8242</v>
      </c>
      <c r="C26" s="435">
        <v>0.2</v>
      </c>
      <c r="D26" s="198">
        <v>51</v>
      </c>
      <c r="E26" s="435">
        <v>0.65</v>
      </c>
      <c r="F26" s="198">
        <v>0</v>
      </c>
      <c r="G26" s="435">
        <v>0</v>
      </c>
      <c r="H26" s="198">
        <v>8293</v>
      </c>
      <c r="I26" s="434">
        <v>0.2</v>
      </c>
      <c r="J26" s="73">
        <v>402.4</v>
      </c>
      <c r="K26" s="73">
        <v>434.05</v>
      </c>
      <c r="L26" s="152">
        <f t="shared" si="4"/>
        <v>-31.650000000000034</v>
      </c>
      <c r="M26" s="438">
        <f t="shared" si="5"/>
        <v>-7.291786660522989</v>
      </c>
      <c r="N26" s="83">
        <f>'Margin &amp; Volatility'!B26</f>
        <v>850</v>
      </c>
      <c r="O26" s="26">
        <f t="shared" si="2"/>
        <v>43350</v>
      </c>
      <c r="P26" s="26">
        <f t="shared" si="3"/>
        <v>0</v>
      </c>
    </row>
    <row r="27" spans="1:18" ht="13.5">
      <c r="A27" s="453" t="s">
        <v>182</v>
      </c>
      <c r="B27" s="459">
        <v>117</v>
      </c>
      <c r="C27" s="456">
        <v>-0.59</v>
      </c>
      <c r="D27" s="198">
        <v>0</v>
      </c>
      <c r="E27" s="435">
        <v>0</v>
      </c>
      <c r="F27" s="198">
        <v>0</v>
      </c>
      <c r="G27" s="435">
        <v>0</v>
      </c>
      <c r="H27" s="198">
        <v>117</v>
      </c>
      <c r="I27" s="434">
        <v>-0.59</v>
      </c>
      <c r="J27" s="73">
        <v>295.35</v>
      </c>
      <c r="K27" s="73">
        <v>301.7</v>
      </c>
      <c r="L27" s="152">
        <f t="shared" si="4"/>
        <v>-6.349999999999966</v>
      </c>
      <c r="M27" s="438">
        <f t="shared" si="5"/>
        <v>-2.1047398077560375</v>
      </c>
      <c r="N27" s="83">
        <f>'Margin &amp; Volatility'!B27</f>
        <v>1100</v>
      </c>
      <c r="O27" s="26">
        <f t="shared" si="2"/>
        <v>0</v>
      </c>
      <c r="P27" s="26">
        <f t="shared" si="3"/>
        <v>0</v>
      </c>
      <c r="R27" s="26"/>
    </row>
    <row r="28" spans="1:18" ht="13.5">
      <c r="A28" s="453" t="s">
        <v>183</v>
      </c>
      <c r="B28" s="459">
        <v>185</v>
      </c>
      <c r="C28" s="456">
        <v>-0.54</v>
      </c>
      <c r="D28" s="198">
        <v>13</v>
      </c>
      <c r="E28" s="435">
        <v>-0.68</v>
      </c>
      <c r="F28" s="198">
        <v>0</v>
      </c>
      <c r="G28" s="435">
        <v>0</v>
      </c>
      <c r="H28" s="198">
        <v>198</v>
      </c>
      <c r="I28" s="434">
        <v>-0.55</v>
      </c>
      <c r="J28" s="73">
        <v>37.2</v>
      </c>
      <c r="K28" s="73">
        <v>38.25</v>
      </c>
      <c r="L28" s="152">
        <f t="shared" si="4"/>
        <v>-1.0499999999999972</v>
      </c>
      <c r="M28" s="438">
        <f t="shared" si="5"/>
        <v>-2.7450980392156787</v>
      </c>
      <c r="N28" s="83">
        <f>'Margin &amp; Volatility'!B28</f>
        <v>6900</v>
      </c>
      <c r="O28" s="26">
        <f t="shared" si="2"/>
        <v>89700</v>
      </c>
      <c r="P28" s="26">
        <f t="shared" si="3"/>
        <v>0</v>
      </c>
      <c r="R28" s="26"/>
    </row>
    <row r="29" spans="1:16" ht="13.5">
      <c r="A29" s="453" t="s">
        <v>158</v>
      </c>
      <c r="B29" s="198">
        <v>19</v>
      </c>
      <c r="C29" s="435">
        <v>0.36</v>
      </c>
      <c r="D29" s="198">
        <v>0</v>
      </c>
      <c r="E29" s="435">
        <v>0</v>
      </c>
      <c r="F29" s="198">
        <v>0</v>
      </c>
      <c r="G29" s="435">
        <v>0</v>
      </c>
      <c r="H29" s="198">
        <v>19</v>
      </c>
      <c r="I29" s="434">
        <v>0.36</v>
      </c>
      <c r="J29" s="73">
        <v>219.95</v>
      </c>
      <c r="K29" s="73">
        <v>225.7</v>
      </c>
      <c r="L29" s="152">
        <f t="shared" si="4"/>
        <v>-5.75</v>
      </c>
      <c r="M29" s="438">
        <f t="shared" si="5"/>
        <v>-2.5476295968099247</v>
      </c>
      <c r="N29" s="83">
        <f>'Margin &amp; Volatility'!B29</f>
        <v>950</v>
      </c>
      <c r="O29" s="26">
        <f t="shared" si="2"/>
        <v>0</v>
      </c>
      <c r="P29" s="26">
        <f t="shared" si="3"/>
        <v>0</v>
      </c>
    </row>
    <row r="30" spans="1:16" ht="13.5">
      <c r="A30" s="453" t="s">
        <v>3</v>
      </c>
      <c r="B30" s="198">
        <v>2550</v>
      </c>
      <c r="C30" s="435">
        <v>-0.08</v>
      </c>
      <c r="D30" s="198">
        <v>11</v>
      </c>
      <c r="E30" s="435">
        <v>-0.56</v>
      </c>
      <c r="F30" s="198">
        <v>2</v>
      </c>
      <c r="G30" s="435">
        <v>0</v>
      </c>
      <c r="H30" s="198">
        <v>2563</v>
      </c>
      <c r="I30" s="434">
        <v>-0.09</v>
      </c>
      <c r="J30" s="73">
        <v>229.35</v>
      </c>
      <c r="K30" s="73">
        <v>241.5</v>
      </c>
      <c r="L30" s="152">
        <f t="shared" si="4"/>
        <v>-12.150000000000006</v>
      </c>
      <c r="M30" s="438">
        <f t="shared" si="5"/>
        <v>-5.03105590062112</v>
      </c>
      <c r="N30" s="83">
        <f>'Margin &amp; Volatility'!B30</f>
        <v>2500</v>
      </c>
      <c r="O30" s="26">
        <f t="shared" si="2"/>
        <v>27500</v>
      </c>
      <c r="P30" s="26">
        <f t="shared" si="3"/>
        <v>5000</v>
      </c>
    </row>
    <row r="31" spans="1:16" ht="13.5">
      <c r="A31" s="453" t="s">
        <v>159</v>
      </c>
      <c r="B31" s="198">
        <v>15</v>
      </c>
      <c r="C31" s="435">
        <v>-0.44</v>
      </c>
      <c r="D31" s="198">
        <v>0</v>
      </c>
      <c r="E31" s="435">
        <v>0</v>
      </c>
      <c r="F31" s="198">
        <v>0</v>
      </c>
      <c r="G31" s="435">
        <v>0</v>
      </c>
      <c r="H31" s="198">
        <v>15</v>
      </c>
      <c r="I31" s="434">
        <v>-0.44</v>
      </c>
      <c r="J31" s="73">
        <v>160.95</v>
      </c>
      <c r="K31" s="73">
        <v>168.95</v>
      </c>
      <c r="L31" s="152">
        <f t="shared" si="4"/>
        <v>-8</v>
      </c>
      <c r="M31" s="438">
        <f t="shared" si="5"/>
        <v>-4.735128736312519</v>
      </c>
      <c r="N31" s="83">
        <f>'Margin &amp; Volatility'!B31</f>
        <v>1300</v>
      </c>
      <c r="O31" s="26">
        <f t="shared" si="2"/>
        <v>0</v>
      </c>
      <c r="P31" s="26">
        <f t="shared" si="3"/>
        <v>0</v>
      </c>
    </row>
    <row r="32" spans="1:16" ht="13.5">
      <c r="A32" s="453" t="s">
        <v>244</v>
      </c>
      <c r="B32" s="198">
        <v>285</v>
      </c>
      <c r="C32" s="435">
        <v>-0.14</v>
      </c>
      <c r="D32" s="198">
        <v>0</v>
      </c>
      <c r="E32" s="435">
        <v>0</v>
      </c>
      <c r="F32" s="198">
        <v>0</v>
      </c>
      <c r="G32" s="435">
        <v>0</v>
      </c>
      <c r="H32" s="198">
        <v>285</v>
      </c>
      <c r="I32" s="434">
        <v>-0.14</v>
      </c>
      <c r="J32" s="73">
        <v>366.1</v>
      </c>
      <c r="K32" s="73">
        <v>375.25</v>
      </c>
      <c r="L32" s="152">
        <f t="shared" si="4"/>
        <v>-9.149999999999977</v>
      </c>
      <c r="M32" s="438">
        <f t="shared" si="5"/>
        <v>-2.4383744170552903</v>
      </c>
      <c r="N32" s="83">
        <f>'Margin &amp; Volatility'!B32</f>
        <v>1050</v>
      </c>
      <c r="O32" s="26">
        <f t="shared" si="2"/>
        <v>0</v>
      </c>
      <c r="P32" s="26">
        <f t="shared" si="3"/>
        <v>0</v>
      </c>
    </row>
    <row r="33" spans="1:18" ht="13.5">
      <c r="A33" s="453" t="s">
        <v>184</v>
      </c>
      <c r="B33" s="459">
        <v>95</v>
      </c>
      <c r="C33" s="456">
        <v>1.97</v>
      </c>
      <c r="D33" s="198">
        <v>0</v>
      </c>
      <c r="E33" s="435">
        <v>0</v>
      </c>
      <c r="F33" s="198">
        <v>0</v>
      </c>
      <c r="G33" s="435">
        <v>0</v>
      </c>
      <c r="H33" s="198">
        <v>95</v>
      </c>
      <c r="I33" s="434">
        <v>1.97</v>
      </c>
      <c r="J33" s="73">
        <v>302.95</v>
      </c>
      <c r="K33" s="73">
        <v>299.45</v>
      </c>
      <c r="L33" s="152">
        <f t="shared" si="4"/>
        <v>3.5</v>
      </c>
      <c r="M33" s="438">
        <f t="shared" si="5"/>
        <v>1.1688094840540992</v>
      </c>
      <c r="N33" s="83">
        <f>'Margin &amp; Volatility'!B33</f>
        <v>600</v>
      </c>
      <c r="O33" s="26">
        <f t="shared" si="2"/>
        <v>0</v>
      </c>
      <c r="P33" s="26">
        <f t="shared" si="3"/>
        <v>0</v>
      </c>
      <c r="R33" s="26"/>
    </row>
    <row r="34" spans="1:16" ht="13.5">
      <c r="A34" s="453" t="s">
        <v>206</v>
      </c>
      <c r="B34" s="198">
        <v>929</v>
      </c>
      <c r="C34" s="435">
        <v>0.6</v>
      </c>
      <c r="D34" s="198">
        <v>3</v>
      </c>
      <c r="E34" s="435">
        <v>0</v>
      </c>
      <c r="F34" s="198">
        <v>0</v>
      </c>
      <c r="G34" s="435">
        <v>0</v>
      </c>
      <c r="H34" s="198">
        <v>932</v>
      </c>
      <c r="I34" s="434">
        <v>0.6</v>
      </c>
      <c r="J34" s="73">
        <v>186.25</v>
      </c>
      <c r="K34" s="73">
        <v>184.95</v>
      </c>
      <c r="L34" s="152">
        <f>J34-K34</f>
        <v>1.3000000000000114</v>
      </c>
      <c r="M34" s="438">
        <f>L34/K34*100</f>
        <v>0.7028926736955996</v>
      </c>
      <c r="N34" s="83">
        <f>'Margin &amp; Volatility'!B34</f>
        <v>1900</v>
      </c>
      <c r="O34" s="26">
        <f t="shared" si="2"/>
        <v>5700</v>
      </c>
      <c r="P34" s="26">
        <f t="shared" si="3"/>
        <v>0</v>
      </c>
    </row>
    <row r="35" spans="1:16" ht="13.5">
      <c r="A35" s="453" t="s">
        <v>245</v>
      </c>
      <c r="B35" s="198">
        <v>1250</v>
      </c>
      <c r="C35" s="435">
        <v>0.53</v>
      </c>
      <c r="D35" s="198">
        <v>3</v>
      </c>
      <c r="E35" s="435">
        <v>-0.81</v>
      </c>
      <c r="F35" s="198">
        <v>0</v>
      </c>
      <c r="G35" s="435">
        <v>-1</v>
      </c>
      <c r="H35" s="198">
        <v>1253</v>
      </c>
      <c r="I35" s="434">
        <v>0.5</v>
      </c>
      <c r="J35" s="73">
        <v>134.9</v>
      </c>
      <c r="K35" s="73">
        <v>143.15</v>
      </c>
      <c r="L35" s="152">
        <f t="shared" si="4"/>
        <v>-8.25</v>
      </c>
      <c r="M35" s="438">
        <f t="shared" si="5"/>
        <v>-5.7631854697869365</v>
      </c>
      <c r="N35" s="83">
        <f>'Margin &amp; Volatility'!B35</f>
        <v>3600</v>
      </c>
      <c r="O35" s="26">
        <f t="shared" si="2"/>
        <v>10800</v>
      </c>
      <c r="P35" s="26">
        <f t="shared" si="3"/>
        <v>0</v>
      </c>
    </row>
    <row r="36" spans="1:18" ht="13.5">
      <c r="A36" s="453" t="s">
        <v>185</v>
      </c>
      <c r="B36" s="459">
        <v>151</v>
      </c>
      <c r="C36" s="456">
        <v>3.58</v>
      </c>
      <c r="D36" s="198">
        <v>0</v>
      </c>
      <c r="E36" s="435">
        <v>0</v>
      </c>
      <c r="F36" s="198">
        <v>0</v>
      </c>
      <c r="G36" s="435">
        <v>0</v>
      </c>
      <c r="H36" s="198">
        <v>151</v>
      </c>
      <c r="I36" s="434">
        <v>3.58</v>
      </c>
      <c r="J36" s="73">
        <v>1380.05</v>
      </c>
      <c r="K36" s="73">
        <v>1462.05</v>
      </c>
      <c r="L36" s="152">
        <f t="shared" si="4"/>
        <v>-82</v>
      </c>
      <c r="M36" s="438">
        <f t="shared" si="5"/>
        <v>-5.608563318627954</v>
      </c>
      <c r="N36" s="83">
        <f>'Margin &amp; Volatility'!B36</f>
        <v>250</v>
      </c>
      <c r="O36" s="26">
        <f t="shared" si="2"/>
        <v>0</v>
      </c>
      <c r="P36" s="26">
        <f t="shared" si="3"/>
        <v>0</v>
      </c>
      <c r="R36" s="26"/>
    </row>
    <row r="37" spans="1:16" ht="13.5">
      <c r="A37" s="453" t="s">
        <v>217</v>
      </c>
      <c r="B37" s="198">
        <v>2465</v>
      </c>
      <c r="C37" s="435">
        <v>3.64</v>
      </c>
      <c r="D37" s="198">
        <v>0</v>
      </c>
      <c r="E37" s="435">
        <v>0</v>
      </c>
      <c r="F37" s="198">
        <v>0</v>
      </c>
      <c r="G37" s="435">
        <v>0</v>
      </c>
      <c r="H37" s="198">
        <v>2465</v>
      </c>
      <c r="I37" s="434">
        <v>3.64</v>
      </c>
      <c r="J37" s="73">
        <v>1357.1</v>
      </c>
      <c r="K37" s="73">
        <v>1370.2</v>
      </c>
      <c r="L37" s="152">
        <f t="shared" si="4"/>
        <v>-13.100000000000136</v>
      </c>
      <c r="M37" s="438">
        <f t="shared" si="5"/>
        <v>-0.9560648080572278</v>
      </c>
      <c r="N37" s="83">
        <f>'Margin &amp; Volatility'!B37</f>
        <v>400</v>
      </c>
      <c r="O37" s="26">
        <f t="shared" si="2"/>
        <v>0</v>
      </c>
      <c r="P37" s="26">
        <f t="shared" si="3"/>
        <v>0</v>
      </c>
    </row>
    <row r="38" spans="1:18" ht="13.5">
      <c r="A38" s="453" t="s">
        <v>246</v>
      </c>
      <c r="B38" s="459">
        <v>828</v>
      </c>
      <c r="C38" s="456">
        <v>0.77</v>
      </c>
      <c r="D38" s="198">
        <v>15</v>
      </c>
      <c r="E38" s="435">
        <v>-0.4</v>
      </c>
      <c r="F38" s="198">
        <v>4</v>
      </c>
      <c r="G38" s="435">
        <v>0</v>
      </c>
      <c r="H38" s="198">
        <v>847</v>
      </c>
      <c r="I38" s="434">
        <v>0.71</v>
      </c>
      <c r="J38" s="73">
        <v>80.25</v>
      </c>
      <c r="K38" s="73">
        <v>84.95</v>
      </c>
      <c r="L38" s="152">
        <f t="shared" si="4"/>
        <v>-4.700000000000003</v>
      </c>
      <c r="M38" s="438">
        <f t="shared" si="5"/>
        <v>-5.5326662742789905</v>
      </c>
      <c r="N38" s="83">
        <f>'Margin &amp; Volatility'!B38</f>
        <v>2400</v>
      </c>
      <c r="O38" s="26">
        <f t="shared" si="2"/>
        <v>36000</v>
      </c>
      <c r="P38" s="26">
        <f t="shared" si="3"/>
        <v>9600</v>
      </c>
      <c r="R38" s="26"/>
    </row>
    <row r="39" spans="1:18" ht="13.5">
      <c r="A39" s="453" t="s">
        <v>186</v>
      </c>
      <c r="B39" s="459">
        <v>1724</v>
      </c>
      <c r="C39" s="456">
        <v>0.21</v>
      </c>
      <c r="D39" s="198">
        <v>25</v>
      </c>
      <c r="E39" s="435">
        <v>0</v>
      </c>
      <c r="F39" s="198">
        <v>0</v>
      </c>
      <c r="G39" s="435">
        <v>0</v>
      </c>
      <c r="H39" s="198">
        <v>1749</v>
      </c>
      <c r="I39" s="434">
        <v>0.21</v>
      </c>
      <c r="J39" s="73">
        <v>52.2</v>
      </c>
      <c r="K39" s="73">
        <v>55.9</v>
      </c>
      <c r="L39" s="152">
        <f t="shared" si="4"/>
        <v>-3.6999999999999957</v>
      </c>
      <c r="M39" s="438">
        <f t="shared" si="5"/>
        <v>-6.618962432915914</v>
      </c>
      <c r="N39" s="83">
        <f>'Margin &amp; Volatility'!B39</f>
        <v>5650</v>
      </c>
      <c r="O39" s="26">
        <f t="shared" si="2"/>
        <v>141250</v>
      </c>
      <c r="P39" s="26">
        <f t="shared" si="3"/>
        <v>0</v>
      </c>
      <c r="R39" s="26"/>
    </row>
    <row r="40" spans="1:18" ht="13.5">
      <c r="A40" s="453" t="s">
        <v>187</v>
      </c>
      <c r="B40" s="459">
        <v>165</v>
      </c>
      <c r="C40" s="456">
        <v>1.62</v>
      </c>
      <c r="D40" s="198">
        <v>0</v>
      </c>
      <c r="E40" s="435">
        <v>0</v>
      </c>
      <c r="F40" s="198">
        <v>0</v>
      </c>
      <c r="G40" s="435">
        <v>0</v>
      </c>
      <c r="H40" s="198">
        <v>165</v>
      </c>
      <c r="I40" s="434">
        <v>1.62</v>
      </c>
      <c r="J40" s="73">
        <v>190.05</v>
      </c>
      <c r="K40" s="73">
        <v>189.75</v>
      </c>
      <c r="L40" s="152">
        <f t="shared" si="4"/>
        <v>0.30000000000001137</v>
      </c>
      <c r="M40" s="438">
        <f t="shared" si="5"/>
        <v>0.15810276679842494</v>
      </c>
      <c r="N40" s="83">
        <f>'Margin &amp; Volatility'!B40</f>
        <v>1300</v>
      </c>
      <c r="O40" s="26">
        <f t="shared" si="2"/>
        <v>0</v>
      </c>
      <c r="P40" s="26">
        <f t="shared" si="3"/>
        <v>0</v>
      </c>
      <c r="R40" s="26"/>
    </row>
    <row r="41" spans="1:16" ht="13.5">
      <c r="A41" s="453" t="s">
        <v>105</v>
      </c>
      <c r="B41" s="198">
        <v>1237</v>
      </c>
      <c r="C41" s="435">
        <v>0.34</v>
      </c>
      <c r="D41" s="198">
        <v>32</v>
      </c>
      <c r="E41" s="435">
        <v>0.52</v>
      </c>
      <c r="F41" s="198">
        <v>0</v>
      </c>
      <c r="G41" s="435">
        <v>0</v>
      </c>
      <c r="H41" s="198">
        <v>1269</v>
      </c>
      <c r="I41" s="434">
        <v>0.34</v>
      </c>
      <c r="J41" s="73">
        <v>236.25</v>
      </c>
      <c r="K41" s="73">
        <v>241.2</v>
      </c>
      <c r="L41" s="152">
        <f t="shared" si="4"/>
        <v>-4.949999999999989</v>
      </c>
      <c r="M41" s="438">
        <f t="shared" si="5"/>
        <v>-2.052238805970145</v>
      </c>
      <c r="N41" s="83">
        <f>'Margin &amp; Volatility'!B41</f>
        <v>1500</v>
      </c>
      <c r="O41" s="26">
        <f t="shared" si="2"/>
        <v>48000</v>
      </c>
      <c r="P41" s="26">
        <f t="shared" si="3"/>
        <v>0</v>
      </c>
    </row>
    <row r="42" spans="1:16" ht="13.5">
      <c r="A42" s="453" t="s">
        <v>161</v>
      </c>
      <c r="B42" s="198">
        <v>1039</v>
      </c>
      <c r="C42" s="435">
        <v>0.74</v>
      </c>
      <c r="D42" s="198">
        <v>13</v>
      </c>
      <c r="E42" s="435">
        <v>0.86</v>
      </c>
      <c r="F42" s="198">
        <v>1</v>
      </c>
      <c r="G42" s="435">
        <v>0</v>
      </c>
      <c r="H42" s="198">
        <v>1053</v>
      </c>
      <c r="I42" s="434">
        <v>0.74</v>
      </c>
      <c r="J42" s="73">
        <v>237</v>
      </c>
      <c r="K42" s="73">
        <v>245.95</v>
      </c>
      <c r="L42" s="152">
        <f t="shared" si="4"/>
        <v>-8.949999999999989</v>
      </c>
      <c r="M42" s="438">
        <f t="shared" si="5"/>
        <v>-3.6389510063020896</v>
      </c>
      <c r="N42" s="83">
        <f>'Margin &amp; Volatility'!B42</f>
        <v>1350</v>
      </c>
      <c r="O42" s="26">
        <f t="shared" si="2"/>
        <v>17550</v>
      </c>
      <c r="P42" s="26">
        <f t="shared" si="3"/>
        <v>1350</v>
      </c>
    </row>
    <row r="43" spans="1:16" ht="13.5">
      <c r="A43" s="453" t="s">
        <v>247</v>
      </c>
      <c r="B43" s="198">
        <v>666</v>
      </c>
      <c r="C43" s="435">
        <v>1.09</v>
      </c>
      <c r="D43" s="198">
        <v>0</v>
      </c>
      <c r="E43" s="435">
        <v>0</v>
      </c>
      <c r="F43" s="198">
        <v>0</v>
      </c>
      <c r="G43" s="435">
        <v>0</v>
      </c>
      <c r="H43" s="198">
        <v>666</v>
      </c>
      <c r="I43" s="434">
        <v>1.09</v>
      </c>
      <c r="J43" s="73">
        <v>1130</v>
      </c>
      <c r="K43" s="73">
        <v>1151.25</v>
      </c>
      <c r="L43" s="152">
        <f t="shared" si="4"/>
        <v>-21.25</v>
      </c>
      <c r="M43" s="438">
        <f t="shared" si="5"/>
        <v>-1.8458197611292075</v>
      </c>
      <c r="N43" s="83">
        <f>'Margin &amp; Volatility'!B43</f>
        <v>300</v>
      </c>
      <c r="O43" s="26">
        <f t="shared" si="2"/>
        <v>0</v>
      </c>
      <c r="P43" s="26">
        <f t="shared" si="3"/>
        <v>0</v>
      </c>
    </row>
    <row r="44" spans="1:18" ht="13.5">
      <c r="A44" s="453" t="s">
        <v>188</v>
      </c>
      <c r="B44" s="459">
        <v>1021</v>
      </c>
      <c r="C44" s="456">
        <v>-0.33</v>
      </c>
      <c r="D44" s="198">
        <v>30</v>
      </c>
      <c r="E44" s="435">
        <v>-0.79</v>
      </c>
      <c r="F44" s="198">
        <v>3</v>
      </c>
      <c r="G44" s="435">
        <v>-0.25</v>
      </c>
      <c r="H44" s="198">
        <v>1054</v>
      </c>
      <c r="I44" s="434">
        <v>-0.37</v>
      </c>
      <c r="J44" s="73">
        <v>113.9</v>
      </c>
      <c r="K44" s="73">
        <v>118.95</v>
      </c>
      <c r="L44" s="152">
        <f t="shared" si="4"/>
        <v>-5.049999999999997</v>
      </c>
      <c r="M44" s="438">
        <f t="shared" si="5"/>
        <v>-4.24548129466162</v>
      </c>
      <c r="N44" s="83">
        <f>'Margin &amp; Volatility'!B44</f>
        <v>2950</v>
      </c>
      <c r="O44" s="26">
        <f t="shared" si="2"/>
        <v>88500</v>
      </c>
      <c r="P44" s="26">
        <f t="shared" si="3"/>
        <v>8850</v>
      </c>
      <c r="R44" s="26"/>
    </row>
    <row r="45" spans="1:16" ht="13.5">
      <c r="A45" s="453" t="s">
        <v>248</v>
      </c>
      <c r="B45" s="198">
        <v>3229</v>
      </c>
      <c r="C45" s="435">
        <v>0.55</v>
      </c>
      <c r="D45" s="198">
        <v>0</v>
      </c>
      <c r="E45" s="435">
        <v>0</v>
      </c>
      <c r="F45" s="198">
        <v>0</v>
      </c>
      <c r="G45" s="435">
        <v>0</v>
      </c>
      <c r="H45" s="198">
        <v>3229</v>
      </c>
      <c r="I45" s="434">
        <v>0.55</v>
      </c>
      <c r="J45" s="73">
        <v>1773.25</v>
      </c>
      <c r="K45" s="73">
        <v>1876.95</v>
      </c>
      <c r="L45" s="152">
        <f t="shared" si="4"/>
        <v>-103.70000000000005</v>
      </c>
      <c r="M45" s="438">
        <f t="shared" si="5"/>
        <v>-5.524920749087618</v>
      </c>
      <c r="N45" s="83">
        <f>'Margin &amp; Volatility'!B45</f>
        <v>175</v>
      </c>
      <c r="O45" s="26">
        <f t="shared" si="2"/>
        <v>0</v>
      </c>
      <c r="P45" s="26">
        <f t="shared" si="3"/>
        <v>0</v>
      </c>
    </row>
    <row r="46" spans="1:18" ht="13.5">
      <c r="A46" s="453" t="s">
        <v>218</v>
      </c>
      <c r="B46" s="198">
        <v>6381</v>
      </c>
      <c r="C46" s="435">
        <v>0.75</v>
      </c>
      <c r="D46" s="198">
        <v>500</v>
      </c>
      <c r="E46" s="435">
        <v>1.06</v>
      </c>
      <c r="F46" s="198">
        <v>120</v>
      </c>
      <c r="G46" s="435">
        <v>1</v>
      </c>
      <c r="H46" s="198">
        <v>7001</v>
      </c>
      <c r="I46" s="434">
        <v>0.77</v>
      </c>
      <c r="J46" s="73">
        <v>92.8</v>
      </c>
      <c r="K46" s="73">
        <v>95.35</v>
      </c>
      <c r="L46" s="152">
        <f t="shared" si="4"/>
        <v>-2.549999999999997</v>
      </c>
      <c r="M46" s="438">
        <f t="shared" si="5"/>
        <v>-2.674357629785</v>
      </c>
      <c r="N46" s="83">
        <f>'Margin &amp; Volatility'!B46</f>
        <v>4125</v>
      </c>
      <c r="O46" s="26">
        <f t="shared" si="2"/>
        <v>2062500</v>
      </c>
      <c r="P46" s="26">
        <f t="shared" si="3"/>
        <v>495000</v>
      </c>
      <c r="R46" s="110"/>
    </row>
    <row r="47" spans="1:16" ht="13.5">
      <c r="A47" s="453" t="s">
        <v>220</v>
      </c>
      <c r="B47" s="198">
        <v>715</v>
      </c>
      <c r="C47" s="435">
        <v>-0.2</v>
      </c>
      <c r="D47" s="198">
        <v>0</v>
      </c>
      <c r="E47" s="435">
        <v>0</v>
      </c>
      <c r="F47" s="198">
        <v>0</v>
      </c>
      <c r="G47" s="435">
        <v>0</v>
      </c>
      <c r="H47" s="198">
        <v>715</v>
      </c>
      <c r="I47" s="434">
        <v>-0.2</v>
      </c>
      <c r="J47" s="73">
        <v>504.2</v>
      </c>
      <c r="K47" s="73">
        <v>523.35</v>
      </c>
      <c r="L47" s="152">
        <f t="shared" si="4"/>
        <v>-19.150000000000034</v>
      </c>
      <c r="M47" s="438">
        <f t="shared" si="5"/>
        <v>-3.6591191363332443</v>
      </c>
      <c r="N47" s="83">
        <f>'Margin &amp; Volatility'!B47</f>
        <v>650</v>
      </c>
      <c r="O47" s="26">
        <f t="shared" si="2"/>
        <v>0</v>
      </c>
      <c r="P47" s="26">
        <f t="shared" si="3"/>
        <v>0</v>
      </c>
    </row>
    <row r="48" spans="1:16" ht="13.5">
      <c r="A48" s="453" t="s">
        <v>4</v>
      </c>
      <c r="B48" s="198">
        <v>1472</v>
      </c>
      <c r="C48" s="435">
        <v>0.78</v>
      </c>
      <c r="D48" s="198">
        <v>0</v>
      </c>
      <c r="E48" s="435">
        <v>0</v>
      </c>
      <c r="F48" s="198">
        <v>0</v>
      </c>
      <c r="G48" s="435">
        <v>0</v>
      </c>
      <c r="H48" s="198">
        <v>1472</v>
      </c>
      <c r="I48" s="434">
        <v>0.78</v>
      </c>
      <c r="J48" s="73">
        <v>1123.55</v>
      </c>
      <c r="K48" s="73">
        <v>1179.1</v>
      </c>
      <c r="L48" s="152">
        <f t="shared" si="4"/>
        <v>-55.549999999999955</v>
      </c>
      <c r="M48" s="438">
        <f t="shared" si="5"/>
        <v>-4.711220422356031</v>
      </c>
      <c r="N48" s="83">
        <f>'Margin &amp; Volatility'!B48</f>
        <v>300</v>
      </c>
      <c r="O48" s="26">
        <f t="shared" si="2"/>
        <v>0</v>
      </c>
      <c r="P48" s="26">
        <f t="shared" si="3"/>
        <v>0</v>
      </c>
    </row>
    <row r="49" spans="1:16" ht="13.5">
      <c r="A49" s="453" t="s">
        <v>95</v>
      </c>
      <c r="B49" s="198">
        <v>932</v>
      </c>
      <c r="C49" s="435">
        <v>0.14</v>
      </c>
      <c r="D49" s="198">
        <v>4</v>
      </c>
      <c r="E49" s="435">
        <v>3</v>
      </c>
      <c r="F49" s="198">
        <v>2</v>
      </c>
      <c r="G49" s="435">
        <v>0</v>
      </c>
      <c r="H49" s="198">
        <v>938</v>
      </c>
      <c r="I49" s="434">
        <v>0.15</v>
      </c>
      <c r="J49" s="73">
        <v>745.2</v>
      </c>
      <c r="K49" s="73">
        <v>750.1</v>
      </c>
      <c r="L49" s="152">
        <f t="shared" si="4"/>
        <v>-4.899999999999977</v>
      </c>
      <c r="M49" s="438">
        <f t="shared" si="5"/>
        <v>-0.6532462338354855</v>
      </c>
      <c r="N49" s="83">
        <f>'Margin &amp; Volatility'!B49</f>
        <v>400</v>
      </c>
      <c r="O49" s="26">
        <f t="shared" si="2"/>
        <v>1600</v>
      </c>
      <c r="P49" s="26">
        <f t="shared" si="3"/>
        <v>800</v>
      </c>
    </row>
    <row r="50" spans="1:16" ht="13.5">
      <c r="A50" s="453" t="s">
        <v>219</v>
      </c>
      <c r="B50" s="198">
        <v>2894</v>
      </c>
      <c r="C50" s="435">
        <v>-0.13</v>
      </c>
      <c r="D50" s="198">
        <v>4</v>
      </c>
      <c r="E50" s="435">
        <v>0</v>
      </c>
      <c r="F50" s="198">
        <v>0</v>
      </c>
      <c r="G50" s="435">
        <v>0</v>
      </c>
      <c r="H50" s="198">
        <v>2898</v>
      </c>
      <c r="I50" s="434">
        <v>-0.13</v>
      </c>
      <c r="J50" s="73">
        <v>770.2</v>
      </c>
      <c r="K50" s="73">
        <v>801.8</v>
      </c>
      <c r="L50" s="152">
        <f t="shared" si="4"/>
        <v>-31.59999999999991</v>
      </c>
      <c r="M50" s="438">
        <f t="shared" si="5"/>
        <v>-3.9411324519830275</v>
      </c>
      <c r="N50" s="83">
        <f>'Margin &amp; Volatility'!B50</f>
        <v>400</v>
      </c>
      <c r="O50" s="26">
        <f t="shared" si="2"/>
        <v>1600</v>
      </c>
      <c r="P50" s="26">
        <f t="shared" si="3"/>
        <v>0</v>
      </c>
    </row>
    <row r="51" spans="1:16" ht="13.5">
      <c r="A51" s="453" t="s">
        <v>5</v>
      </c>
      <c r="B51" s="198">
        <v>8457</v>
      </c>
      <c r="C51" s="435">
        <v>0.45</v>
      </c>
      <c r="D51" s="198">
        <v>349</v>
      </c>
      <c r="E51" s="435">
        <v>-0.17</v>
      </c>
      <c r="F51" s="198">
        <v>24</v>
      </c>
      <c r="G51" s="435">
        <v>1</v>
      </c>
      <c r="H51" s="198">
        <v>8830</v>
      </c>
      <c r="I51" s="434">
        <v>0.41</v>
      </c>
      <c r="J51" s="73">
        <v>177.6</v>
      </c>
      <c r="K51" s="73">
        <v>185.25</v>
      </c>
      <c r="L51" s="152">
        <f t="shared" si="4"/>
        <v>-7.650000000000006</v>
      </c>
      <c r="M51" s="438">
        <f t="shared" si="5"/>
        <v>-4.129554655870448</v>
      </c>
      <c r="N51" s="83">
        <f>'Margin &amp; Volatility'!B51</f>
        <v>1595</v>
      </c>
      <c r="O51" s="26">
        <f t="shared" si="2"/>
        <v>556655</v>
      </c>
      <c r="P51" s="26">
        <f t="shared" si="3"/>
        <v>38280</v>
      </c>
    </row>
    <row r="52" spans="1:16" ht="13.5">
      <c r="A52" s="453" t="s">
        <v>221</v>
      </c>
      <c r="B52" s="198">
        <v>2611</v>
      </c>
      <c r="C52" s="435">
        <v>0.16</v>
      </c>
      <c r="D52" s="198">
        <v>81</v>
      </c>
      <c r="E52" s="435">
        <v>0.59</v>
      </c>
      <c r="F52" s="198">
        <v>7</v>
      </c>
      <c r="G52" s="435">
        <v>0.17</v>
      </c>
      <c r="H52" s="198">
        <v>2699</v>
      </c>
      <c r="I52" s="434">
        <v>0.17</v>
      </c>
      <c r="J52" s="73">
        <v>233.45</v>
      </c>
      <c r="K52" s="73">
        <v>241.6</v>
      </c>
      <c r="L52" s="152">
        <f t="shared" si="4"/>
        <v>-8.150000000000006</v>
      </c>
      <c r="M52" s="438">
        <f t="shared" si="5"/>
        <v>-3.37334437086093</v>
      </c>
      <c r="N52" s="83">
        <f>'Margin &amp; Volatility'!B52</f>
        <v>2000</v>
      </c>
      <c r="O52" s="26">
        <f t="shared" si="2"/>
        <v>162000</v>
      </c>
      <c r="P52" s="26">
        <f t="shared" si="3"/>
        <v>14000</v>
      </c>
    </row>
    <row r="53" spans="1:16" ht="13.5">
      <c r="A53" s="453" t="s">
        <v>222</v>
      </c>
      <c r="B53" s="198">
        <v>759</v>
      </c>
      <c r="C53" s="435">
        <v>-0.1</v>
      </c>
      <c r="D53" s="198">
        <v>34</v>
      </c>
      <c r="E53" s="435">
        <v>-0.51</v>
      </c>
      <c r="F53" s="198">
        <v>7</v>
      </c>
      <c r="G53" s="435">
        <v>1.33</v>
      </c>
      <c r="H53" s="198">
        <v>800</v>
      </c>
      <c r="I53" s="434">
        <v>-0.13</v>
      </c>
      <c r="J53" s="73">
        <v>306.75</v>
      </c>
      <c r="K53" s="73">
        <v>311.6</v>
      </c>
      <c r="L53" s="152">
        <f t="shared" si="4"/>
        <v>-4.850000000000023</v>
      </c>
      <c r="M53" s="438">
        <f t="shared" si="5"/>
        <v>-1.556482670089866</v>
      </c>
      <c r="N53" s="83">
        <f>'Margin &amp; Volatility'!B53</f>
        <v>650</v>
      </c>
      <c r="O53" s="26">
        <f t="shared" si="2"/>
        <v>22100</v>
      </c>
      <c r="P53" s="26">
        <f t="shared" si="3"/>
        <v>4550</v>
      </c>
    </row>
    <row r="54" spans="1:16" ht="13.5">
      <c r="A54" s="453" t="s">
        <v>59</v>
      </c>
      <c r="B54" s="198">
        <v>425</v>
      </c>
      <c r="C54" s="435">
        <v>-0.39</v>
      </c>
      <c r="D54" s="198">
        <v>0</v>
      </c>
      <c r="E54" s="435">
        <v>0</v>
      </c>
      <c r="F54" s="198">
        <v>0</v>
      </c>
      <c r="G54" s="435">
        <v>0</v>
      </c>
      <c r="H54" s="198">
        <v>425</v>
      </c>
      <c r="I54" s="434">
        <v>-0.39</v>
      </c>
      <c r="J54" s="73">
        <v>1130.05</v>
      </c>
      <c r="K54" s="73">
        <v>1183.25</v>
      </c>
      <c r="L54" s="152">
        <f t="shared" si="4"/>
        <v>-53.200000000000045</v>
      </c>
      <c r="M54" s="438">
        <f t="shared" si="5"/>
        <v>-4.496091274033386</v>
      </c>
      <c r="N54" s="83">
        <f>'Margin &amp; Volatility'!B54</f>
        <v>600</v>
      </c>
      <c r="O54" s="26">
        <f t="shared" si="2"/>
        <v>0</v>
      </c>
      <c r="P54" s="26">
        <f t="shared" si="3"/>
        <v>0</v>
      </c>
    </row>
    <row r="55" spans="1:16" ht="13.5">
      <c r="A55" s="453" t="s">
        <v>223</v>
      </c>
      <c r="B55" s="198">
        <v>2461</v>
      </c>
      <c r="C55" s="435">
        <v>0.42</v>
      </c>
      <c r="D55" s="198">
        <v>18</v>
      </c>
      <c r="E55" s="435">
        <v>0.29</v>
      </c>
      <c r="F55" s="198">
        <v>7</v>
      </c>
      <c r="G55" s="435">
        <v>1.33</v>
      </c>
      <c r="H55" s="198">
        <v>2486</v>
      </c>
      <c r="I55" s="434">
        <v>0.42</v>
      </c>
      <c r="J55" s="73">
        <v>537.5</v>
      </c>
      <c r="K55" s="73">
        <v>569.9</v>
      </c>
      <c r="L55" s="152">
        <f t="shared" si="4"/>
        <v>-32.39999999999998</v>
      </c>
      <c r="M55" s="438">
        <f t="shared" si="5"/>
        <v>-5.6852079312159995</v>
      </c>
      <c r="N55" s="83">
        <f>'Margin &amp; Volatility'!B55</f>
        <v>700</v>
      </c>
      <c r="O55" s="26">
        <f t="shared" si="2"/>
        <v>12600</v>
      </c>
      <c r="P55" s="26">
        <f t="shared" si="3"/>
        <v>4900</v>
      </c>
    </row>
    <row r="56" spans="1:16" ht="13.5">
      <c r="A56" s="453" t="s">
        <v>163</v>
      </c>
      <c r="B56" s="198">
        <v>1923</v>
      </c>
      <c r="C56" s="435">
        <v>0.53</v>
      </c>
      <c r="D56" s="198">
        <v>145</v>
      </c>
      <c r="E56" s="435">
        <v>0.32</v>
      </c>
      <c r="F56" s="198">
        <v>16</v>
      </c>
      <c r="G56" s="435">
        <v>1.67</v>
      </c>
      <c r="H56" s="198">
        <v>2084</v>
      </c>
      <c r="I56" s="434">
        <v>0.52</v>
      </c>
      <c r="J56" s="73">
        <v>70.45</v>
      </c>
      <c r="K56" s="73">
        <v>72.6</v>
      </c>
      <c r="L56" s="152">
        <f t="shared" si="4"/>
        <v>-2.1499999999999915</v>
      </c>
      <c r="M56" s="438">
        <f t="shared" si="5"/>
        <v>-2.961432506887041</v>
      </c>
      <c r="N56" s="83">
        <f>'Margin &amp; Volatility'!B56</f>
        <v>2400</v>
      </c>
      <c r="O56" s="26">
        <f t="shared" si="2"/>
        <v>348000</v>
      </c>
      <c r="P56" s="26">
        <f t="shared" si="3"/>
        <v>38400</v>
      </c>
    </row>
    <row r="57" spans="1:16" ht="13.5">
      <c r="A57" s="453" t="s">
        <v>207</v>
      </c>
      <c r="B57" s="198">
        <v>571</v>
      </c>
      <c r="C57" s="435">
        <v>1.41</v>
      </c>
      <c r="D57" s="198">
        <v>81</v>
      </c>
      <c r="E57" s="435">
        <v>0.69</v>
      </c>
      <c r="F57" s="198">
        <v>4</v>
      </c>
      <c r="G57" s="435">
        <v>1</v>
      </c>
      <c r="H57" s="198">
        <v>656</v>
      </c>
      <c r="I57" s="434">
        <v>1.29</v>
      </c>
      <c r="J57" s="73">
        <v>55</v>
      </c>
      <c r="K57" s="73">
        <v>58.05</v>
      </c>
      <c r="L57" s="152">
        <f>J57-K57</f>
        <v>-3.049999999999997</v>
      </c>
      <c r="M57" s="438">
        <f>L57/K57*100</f>
        <v>-5.254091300602924</v>
      </c>
      <c r="N57" s="83">
        <f>'Margin &amp; Volatility'!B57</f>
        <v>5900</v>
      </c>
      <c r="O57" s="26">
        <f t="shared" si="2"/>
        <v>477900</v>
      </c>
      <c r="P57" s="26">
        <f t="shared" si="3"/>
        <v>23600</v>
      </c>
    </row>
    <row r="58" spans="1:18" ht="13.5">
      <c r="A58" s="453" t="s">
        <v>198</v>
      </c>
      <c r="B58" s="459">
        <v>1338</v>
      </c>
      <c r="C58" s="456">
        <v>1.07</v>
      </c>
      <c r="D58" s="198">
        <v>197</v>
      </c>
      <c r="E58" s="435">
        <v>1.16</v>
      </c>
      <c r="F58" s="198">
        <v>50</v>
      </c>
      <c r="G58" s="435">
        <v>0.85</v>
      </c>
      <c r="H58" s="198">
        <v>1585</v>
      </c>
      <c r="I58" s="434">
        <v>1.08</v>
      </c>
      <c r="J58" s="73">
        <v>11.1</v>
      </c>
      <c r="K58" s="73">
        <v>11.75</v>
      </c>
      <c r="L58" s="152">
        <f t="shared" si="4"/>
        <v>-0.6500000000000004</v>
      </c>
      <c r="M58" s="438">
        <f t="shared" si="5"/>
        <v>-5.531914893617024</v>
      </c>
      <c r="N58" s="83">
        <f>'Margin &amp; Volatility'!B58</f>
        <v>15750</v>
      </c>
      <c r="O58" s="26">
        <f t="shared" si="2"/>
        <v>3102750</v>
      </c>
      <c r="P58" s="26">
        <f t="shared" si="3"/>
        <v>787500</v>
      </c>
      <c r="R58" s="26"/>
    </row>
    <row r="59" spans="1:16" ht="13.5">
      <c r="A59" s="453" t="s">
        <v>164</v>
      </c>
      <c r="B59" s="198">
        <v>3313</v>
      </c>
      <c r="C59" s="435">
        <v>0.55</v>
      </c>
      <c r="D59" s="198">
        <v>10</v>
      </c>
      <c r="E59" s="435">
        <v>0</v>
      </c>
      <c r="F59" s="198">
        <v>0</v>
      </c>
      <c r="G59" s="435">
        <v>0</v>
      </c>
      <c r="H59" s="198">
        <v>3323</v>
      </c>
      <c r="I59" s="434">
        <v>0.55</v>
      </c>
      <c r="J59" s="73">
        <v>1202.4</v>
      </c>
      <c r="K59" s="73">
        <v>1200.7</v>
      </c>
      <c r="L59" s="152">
        <f t="shared" si="4"/>
        <v>1.7000000000000455</v>
      </c>
      <c r="M59" s="438">
        <f t="shared" si="5"/>
        <v>0.1415840759556963</v>
      </c>
      <c r="N59" s="83">
        <f>'Margin &amp; Volatility'!B59</f>
        <v>350</v>
      </c>
      <c r="O59" s="26">
        <f t="shared" si="2"/>
        <v>3500</v>
      </c>
      <c r="P59" s="26">
        <f t="shared" si="3"/>
        <v>0</v>
      </c>
    </row>
    <row r="60" spans="1:18" ht="13.5">
      <c r="A60" s="453" t="s">
        <v>199</v>
      </c>
      <c r="B60" s="459">
        <v>6385</v>
      </c>
      <c r="C60" s="456">
        <v>0.36</v>
      </c>
      <c r="D60" s="198">
        <v>103</v>
      </c>
      <c r="E60" s="435">
        <v>1.71</v>
      </c>
      <c r="F60" s="198">
        <v>4</v>
      </c>
      <c r="G60" s="435">
        <v>0</v>
      </c>
      <c r="H60" s="198">
        <v>6492</v>
      </c>
      <c r="I60" s="434">
        <v>0.37</v>
      </c>
      <c r="J60" s="73">
        <v>160.9</v>
      </c>
      <c r="K60" s="73">
        <v>169.05</v>
      </c>
      <c r="L60" s="152">
        <f t="shared" si="4"/>
        <v>-8.150000000000006</v>
      </c>
      <c r="M60" s="438">
        <f t="shared" si="5"/>
        <v>-4.821058858325942</v>
      </c>
      <c r="N60" s="83">
        <f>'Margin &amp; Volatility'!B60</f>
        <v>2900</v>
      </c>
      <c r="O60" s="26">
        <f t="shared" si="2"/>
        <v>298700</v>
      </c>
      <c r="P60" s="26">
        <f t="shared" si="3"/>
        <v>11600</v>
      </c>
      <c r="R60" s="26"/>
    </row>
    <row r="61" spans="1:18" ht="13.5">
      <c r="A61" s="453" t="s">
        <v>189</v>
      </c>
      <c r="B61" s="459">
        <v>395</v>
      </c>
      <c r="C61" s="456">
        <v>0.18</v>
      </c>
      <c r="D61" s="198">
        <v>3</v>
      </c>
      <c r="E61" s="435">
        <v>-0.75</v>
      </c>
      <c r="F61" s="198">
        <v>0</v>
      </c>
      <c r="G61" s="435">
        <v>0</v>
      </c>
      <c r="H61" s="198">
        <v>398</v>
      </c>
      <c r="I61" s="434">
        <v>0.15</v>
      </c>
      <c r="J61" s="73">
        <v>46.05</v>
      </c>
      <c r="K61" s="73">
        <v>47.85</v>
      </c>
      <c r="L61" s="152">
        <f t="shared" si="4"/>
        <v>-1.8000000000000043</v>
      </c>
      <c r="M61" s="438">
        <f t="shared" si="5"/>
        <v>-3.7617554858934255</v>
      </c>
      <c r="N61" s="83">
        <f>'Margin &amp; Volatility'!B61</f>
        <v>3850</v>
      </c>
      <c r="O61" s="26">
        <f t="shared" si="2"/>
        <v>11550</v>
      </c>
      <c r="P61" s="26">
        <f t="shared" si="3"/>
        <v>0</v>
      </c>
      <c r="R61" s="26"/>
    </row>
    <row r="62" spans="1:16" ht="13.5">
      <c r="A62" s="453" t="s">
        <v>224</v>
      </c>
      <c r="B62" s="198">
        <v>13079</v>
      </c>
      <c r="C62" s="435">
        <v>0.18</v>
      </c>
      <c r="D62" s="198">
        <v>577</v>
      </c>
      <c r="E62" s="435">
        <v>-0.25</v>
      </c>
      <c r="F62" s="198">
        <v>163</v>
      </c>
      <c r="G62" s="435">
        <v>9.19</v>
      </c>
      <c r="H62" s="198">
        <v>13819</v>
      </c>
      <c r="I62" s="434">
        <v>0.16</v>
      </c>
      <c r="J62" s="73">
        <v>2909.85</v>
      </c>
      <c r="K62" s="73">
        <v>3026.5</v>
      </c>
      <c r="L62" s="152">
        <f t="shared" si="4"/>
        <v>-116.65000000000009</v>
      </c>
      <c r="M62" s="438">
        <f t="shared" si="5"/>
        <v>-3.8542871303485904</v>
      </c>
      <c r="N62" s="83">
        <f>'Margin &amp; Volatility'!B62</f>
        <v>100</v>
      </c>
      <c r="O62" s="26">
        <f t="shared" si="2"/>
        <v>57700</v>
      </c>
      <c r="P62" s="26">
        <f t="shared" si="3"/>
        <v>16300</v>
      </c>
    </row>
    <row r="63" spans="1:16" ht="13.5">
      <c r="A63" s="453" t="s">
        <v>165</v>
      </c>
      <c r="B63" s="198">
        <v>128</v>
      </c>
      <c r="C63" s="435">
        <v>0.42</v>
      </c>
      <c r="D63" s="198">
        <v>0</v>
      </c>
      <c r="E63" s="435">
        <v>0</v>
      </c>
      <c r="F63" s="198">
        <v>0</v>
      </c>
      <c r="G63" s="435">
        <v>0</v>
      </c>
      <c r="H63" s="198">
        <v>128</v>
      </c>
      <c r="I63" s="434">
        <v>0.42</v>
      </c>
      <c r="J63" s="73">
        <v>84.25</v>
      </c>
      <c r="K63" s="73">
        <v>89.25</v>
      </c>
      <c r="L63" s="152">
        <f t="shared" si="4"/>
        <v>-5</v>
      </c>
      <c r="M63" s="438">
        <f t="shared" si="5"/>
        <v>-5.602240896358544</v>
      </c>
      <c r="N63" s="83">
        <f>'Margin &amp; Volatility'!B63</f>
        <v>2950</v>
      </c>
      <c r="O63" s="26">
        <f t="shared" si="2"/>
        <v>0</v>
      </c>
      <c r="P63" s="26">
        <f t="shared" si="3"/>
        <v>0</v>
      </c>
    </row>
    <row r="64" spans="1:16" ht="13.5">
      <c r="A64" s="453" t="s">
        <v>106</v>
      </c>
      <c r="B64" s="198">
        <v>427</v>
      </c>
      <c r="C64" s="435">
        <v>-0.55</v>
      </c>
      <c r="D64" s="198">
        <v>0</v>
      </c>
      <c r="E64" s="435">
        <v>0</v>
      </c>
      <c r="F64" s="198">
        <v>0</v>
      </c>
      <c r="G64" s="435">
        <v>0</v>
      </c>
      <c r="H64" s="198">
        <v>427</v>
      </c>
      <c r="I64" s="434">
        <v>-0.55</v>
      </c>
      <c r="J64" s="73">
        <v>454.5</v>
      </c>
      <c r="K64" s="73">
        <v>470.05</v>
      </c>
      <c r="L64" s="152">
        <f t="shared" si="4"/>
        <v>-15.550000000000011</v>
      </c>
      <c r="M64" s="438">
        <f t="shared" si="5"/>
        <v>-3.308158706520585</v>
      </c>
      <c r="N64" s="83">
        <f>'Margin &amp; Volatility'!B64</f>
        <v>600</v>
      </c>
      <c r="O64" s="26">
        <f t="shared" si="2"/>
        <v>0</v>
      </c>
      <c r="P64" s="26">
        <f t="shared" si="3"/>
        <v>0</v>
      </c>
    </row>
    <row r="65" spans="1:16" ht="13.5">
      <c r="A65" s="453" t="s">
        <v>50</v>
      </c>
      <c r="B65" s="198">
        <v>5607</v>
      </c>
      <c r="C65" s="435">
        <v>0.38</v>
      </c>
      <c r="D65" s="198">
        <v>91</v>
      </c>
      <c r="E65" s="435">
        <v>-0.07</v>
      </c>
      <c r="F65" s="198">
        <v>1</v>
      </c>
      <c r="G65" s="435">
        <v>-0.9</v>
      </c>
      <c r="H65" s="198">
        <v>5699</v>
      </c>
      <c r="I65" s="434">
        <v>0.36</v>
      </c>
      <c r="J65" s="73">
        <v>238.95</v>
      </c>
      <c r="K65" s="73">
        <v>243.85</v>
      </c>
      <c r="L65" s="152">
        <f t="shared" si="4"/>
        <v>-4.900000000000006</v>
      </c>
      <c r="M65" s="438">
        <f t="shared" si="5"/>
        <v>-2.009432027885998</v>
      </c>
      <c r="N65" s="83">
        <f>'Margin &amp; Volatility'!B65</f>
        <v>2200</v>
      </c>
      <c r="O65" s="26">
        <f t="shared" si="2"/>
        <v>200200</v>
      </c>
      <c r="P65" s="26">
        <f t="shared" si="3"/>
        <v>2200</v>
      </c>
    </row>
    <row r="66" spans="1:16" ht="13.5">
      <c r="A66" s="453" t="s">
        <v>6</v>
      </c>
      <c r="B66" s="198">
        <v>6156</v>
      </c>
      <c r="C66" s="435">
        <v>0.46</v>
      </c>
      <c r="D66" s="198">
        <v>309</v>
      </c>
      <c r="E66" s="435">
        <v>0.04</v>
      </c>
      <c r="F66" s="198">
        <v>13</v>
      </c>
      <c r="G66" s="435">
        <v>-0.41</v>
      </c>
      <c r="H66" s="198">
        <v>6478</v>
      </c>
      <c r="I66" s="434">
        <v>0.43</v>
      </c>
      <c r="J66" s="73">
        <v>165.4</v>
      </c>
      <c r="K66" s="73">
        <v>176.5</v>
      </c>
      <c r="L66" s="152">
        <f t="shared" si="4"/>
        <v>-11.099999999999994</v>
      </c>
      <c r="M66" s="438">
        <f t="shared" si="5"/>
        <v>-6.28895184135977</v>
      </c>
      <c r="N66" s="83">
        <f>'Margin &amp; Volatility'!B66</f>
        <v>2250</v>
      </c>
      <c r="O66" s="26">
        <f t="shared" si="2"/>
        <v>695250</v>
      </c>
      <c r="P66" s="26">
        <f t="shared" si="3"/>
        <v>29250</v>
      </c>
    </row>
    <row r="67" spans="1:18" ht="13.5">
      <c r="A67" s="453" t="s">
        <v>200</v>
      </c>
      <c r="B67" s="459">
        <v>5063</v>
      </c>
      <c r="C67" s="456">
        <v>0.66</v>
      </c>
      <c r="D67" s="198">
        <v>45</v>
      </c>
      <c r="E67" s="435">
        <v>0.96</v>
      </c>
      <c r="F67" s="198">
        <v>4</v>
      </c>
      <c r="G67" s="435">
        <v>0</v>
      </c>
      <c r="H67" s="198">
        <v>5112</v>
      </c>
      <c r="I67" s="434">
        <v>0.66</v>
      </c>
      <c r="J67" s="73">
        <v>237.3</v>
      </c>
      <c r="K67" s="73">
        <v>245.4</v>
      </c>
      <c r="L67" s="152">
        <f t="shared" si="4"/>
        <v>-8.099999999999994</v>
      </c>
      <c r="M67" s="438">
        <f t="shared" si="5"/>
        <v>-3.300733496332516</v>
      </c>
      <c r="N67" s="83">
        <f>'Margin &amp; Volatility'!B67</f>
        <v>2000</v>
      </c>
      <c r="O67" s="26">
        <f t="shared" si="2"/>
        <v>90000</v>
      </c>
      <c r="P67" s="26">
        <f t="shared" si="3"/>
        <v>8000</v>
      </c>
      <c r="R67" s="26"/>
    </row>
    <row r="68" spans="1:18" ht="13.5">
      <c r="A68" s="453" t="s">
        <v>190</v>
      </c>
      <c r="B68" s="459">
        <v>28</v>
      </c>
      <c r="C68" s="456">
        <v>1.15</v>
      </c>
      <c r="D68" s="198">
        <v>0</v>
      </c>
      <c r="E68" s="435">
        <v>0</v>
      </c>
      <c r="F68" s="198">
        <v>0</v>
      </c>
      <c r="G68" s="435">
        <v>0</v>
      </c>
      <c r="H68" s="198">
        <v>28</v>
      </c>
      <c r="I68" s="434">
        <v>1.15</v>
      </c>
      <c r="J68" s="73">
        <v>386.5</v>
      </c>
      <c r="K68" s="73">
        <v>384.35</v>
      </c>
      <c r="L68" s="152">
        <f t="shared" si="4"/>
        <v>2.1499999999999773</v>
      </c>
      <c r="M68" s="438">
        <f t="shared" si="5"/>
        <v>0.5593859763236574</v>
      </c>
      <c r="N68" s="83">
        <f>'Margin &amp; Volatility'!B68</f>
        <v>600</v>
      </c>
      <c r="O68" s="26">
        <f t="shared" si="2"/>
        <v>0</v>
      </c>
      <c r="P68" s="26">
        <f t="shared" si="3"/>
        <v>0</v>
      </c>
      <c r="R68" s="26"/>
    </row>
    <row r="69" spans="1:16" ht="13.5">
      <c r="A69" s="453" t="s">
        <v>150</v>
      </c>
      <c r="B69" s="198">
        <v>892</v>
      </c>
      <c r="C69" s="435">
        <v>0.1</v>
      </c>
      <c r="D69" s="198">
        <v>0</v>
      </c>
      <c r="E69" s="435">
        <v>-1</v>
      </c>
      <c r="F69" s="198">
        <v>0</v>
      </c>
      <c r="G69" s="435">
        <v>0</v>
      </c>
      <c r="H69" s="198">
        <v>892</v>
      </c>
      <c r="I69" s="434">
        <v>0.05</v>
      </c>
      <c r="J69" s="73">
        <v>738.6</v>
      </c>
      <c r="K69" s="73">
        <v>762.65</v>
      </c>
      <c r="L69" s="152">
        <f t="shared" si="4"/>
        <v>-24.049999999999955</v>
      </c>
      <c r="M69" s="438">
        <f t="shared" si="5"/>
        <v>-3.1534780043270114</v>
      </c>
      <c r="N69" s="83">
        <f>'Margin &amp; Volatility'!B69</f>
        <v>200</v>
      </c>
      <c r="O69" s="26">
        <f aca="true" t="shared" si="6" ref="O69:O124">D69*N69</f>
        <v>0</v>
      </c>
      <c r="P69" s="26">
        <f aca="true" t="shared" si="7" ref="P69:P124">F69*N69</f>
        <v>0</v>
      </c>
    </row>
    <row r="70" spans="1:16" ht="13.5">
      <c r="A70" s="453" t="s">
        <v>166</v>
      </c>
      <c r="B70" s="198">
        <v>301</v>
      </c>
      <c r="C70" s="435">
        <v>-0.35</v>
      </c>
      <c r="D70" s="198">
        <v>0</v>
      </c>
      <c r="E70" s="435">
        <v>0</v>
      </c>
      <c r="F70" s="198">
        <v>0</v>
      </c>
      <c r="G70" s="435">
        <v>0</v>
      </c>
      <c r="H70" s="198">
        <v>301</v>
      </c>
      <c r="I70" s="434">
        <v>-0.35</v>
      </c>
      <c r="J70" s="73">
        <v>1807.1</v>
      </c>
      <c r="K70" s="73">
        <v>1784.2</v>
      </c>
      <c r="L70" s="152">
        <f t="shared" si="4"/>
        <v>22.899999999999864</v>
      </c>
      <c r="M70" s="438">
        <f t="shared" si="5"/>
        <v>1.2834883981616334</v>
      </c>
      <c r="N70" s="83">
        <f>'Margin &amp; Volatility'!B70</f>
        <v>250</v>
      </c>
      <c r="O70" s="26">
        <f t="shared" si="6"/>
        <v>0</v>
      </c>
      <c r="P70" s="26">
        <f t="shared" si="7"/>
        <v>0</v>
      </c>
    </row>
    <row r="71" spans="1:16" ht="13.5">
      <c r="A71" s="453" t="s">
        <v>151</v>
      </c>
      <c r="B71" s="198">
        <v>502</v>
      </c>
      <c r="C71" s="435">
        <v>1.56</v>
      </c>
      <c r="D71" s="198">
        <v>53</v>
      </c>
      <c r="E71" s="435">
        <v>-0.1</v>
      </c>
      <c r="F71" s="198">
        <v>1</v>
      </c>
      <c r="G71" s="435">
        <v>0</v>
      </c>
      <c r="H71" s="198">
        <v>556</v>
      </c>
      <c r="I71" s="434">
        <v>1.18</v>
      </c>
      <c r="J71" s="73">
        <v>28.8</v>
      </c>
      <c r="K71" s="73">
        <v>29.95</v>
      </c>
      <c r="L71" s="152">
        <f t="shared" si="4"/>
        <v>-1.1499999999999986</v>
      </c>
      <c r="M71" s="438">
        <f t="shared" si="5"/>
        <v>-3.8397328881469064</v>
      </c>
      <c r="N71" s="83">
        <f>'Margin &amp; Volatility'!B71</f>
        <v>6250</v>
      </c>
      <c r="O71" s="26">
        <f t="shared" si="6"/>
        <v>331250</v>
      </c>
      <c r="P71" s="26">
        <f t="shared" si="7"/>
        <v>6250</v>
      </c>
    </row>
    <row r="72" spans="1:18" ht="13.5">
      <c r="A72" s="453" t="s">
        <v>191</v>
      </c>
      <c r="B72" s="459">
        <v>398</v>
      </c>
      <c r="C72" s="456">
        <v>-0.33</v>
      </c>
      <c r="D72" s="198">
        <v>6</v>
      </c>
      <c r="E72" s="435">
        <v>0.2</v>
      </c>
      <c r="F72" s="198">
        <v>0</v>
      </c>
      <c r="G72" s="435">
        <v>0</v>
      </c>
      <c r="H72" s="198">
        <v>404</v>
      </c>
      <c r="I72" s="434">
        <v>-0.32</v>
      </c>
      <c r="J72" s="73">
        <v>87.2</v>
      </c>
      <c r="K72" s="73">
        <v>92.3</v>
      </c>
      <c r="L72" s="152">
        <f t="shared" si="4"/>
        <v>-5.099999999999994</v>
      </c>
      <c r="M72" s="438">
        <f t="shared" si="5"/>
        <v>-5.525460455037914</v>
      </c>
      <c r="N72" s="83">
        <f>'Margin &amp; Volatility'!B72</f>
        <v>2000</v>
      </c>
      <c r="O72" s="26">
        <f t="shared" si="6"/>
        <v>12000</v>
      </c>
      <c r="P72" s="26">
        <f t="shared" si="7"/>
        <v>0</v>
      </c>
      <c r="R72" s="26"/>
    </row>
    <row r="73" spans="1:18" ht="13.5">
      <c r="A73" s="453" t="s">
        <v>201</v>
      </c>
      <c r="B73" s="459">
        <v>394</v>
      </c>
      <c r="C73" s="456">
        <v>-0.39</v>
      </c>
      <c r="D73" s="198">
        <v>26</v>
      </c>
      <c r="E73" s="435">
        <v>1.89</v>
      </c>
      <c r="F73" s="198">
        <v>0</v>
      </c>
      <c r="G73" s="435">
        <v>0</v>
      </c>
      <c r="H73" s="198">
        <v>420</v>
      </c>
      <c r="I73" s="434">
        <v>-0.36</v>
      </c>
      <c r="J73" s="73">
        <v>98.55</v>
      </c>
      <c r="K73" s="73">
        <v>101.9</v>
      </c>
      <c r="L73" s="152">
        <f aca="true" t="shared" si="8" ref="L73:L124">J73-K73</f>
        <v>-3.3500000000000085</v>
      </c>
      <c r="M73" s="438">
        <f aca="true" t="shared" si="9" ref="M73:M124">L73/K73*100</f>
        <v>-3.287536800785092</v>
      </c>
      <c r="N73" s="83">
        <f>'Margin &amp; Volatility'!B73</f>
        <v>2500</v>
      </c>
      <c r="O73" s="26">
        <f t="shared" si="6"/>
        <v>65000</v>
      </c>
      <c r="P73" s="26">
        <f t="shared" si="7"/>
        <v>0</v>
      </c>
      <c r="R73" s="26"/>
    </row>
    <row r="74" spans="1:16" ht="13.5">
      <c r="A74" s="453" t="s">
        <v>167</v>
      </c>
      <c r="B74" s="198">
        <v>633</v>
      </c>
      <c r="C74" s="435">
        <v>0</v>
      </c>
      <c r="D74" s="198">
        <v>9</v>
      </c>
      <c r="E74" s="435">
        <v>-0.68</v>
      </c>
      <c r="F74" s="198">
        <v>0</v>
      </c>
      <c r="G74" s="435">
        <v>0</v>
      </c>
      <c r="H74" s="198">
        <v>642</v>
      </c>
      <c r="I74" s="434">
        <v>-0.03</v>
      </c>
      <c r="J74" s="73">
        <v>179.45</v>
      </c>
      <c r="K74" s="73">
        <v>186.45</v>
      </c>
      <c r="L74" s="152">
        <f t="shared" si="8"/>
        <v>-7</v>
      </c>
      <c r="M74" s="438">
        <f t="shared" si="9"/>
        <v>-3.7543577366586223</v>
      </c>
      <c r="N74" s="83">
        <f>'Margin &amp; Volatility'!B74</f>
        <v>850</v>
      </c>
      <c r="O74" s="26">
        <f t="shared" si="6"/>
        <v>7650</v>
      </c>
      <c r="P74" s="26">
        <f t="shared" si="7"/>
        <v>0</v>
      </c>
    </row>
    <row r="75" spans="1:16" ht="13.5">
      <c r="A75" s="453" t="s">
        <v>7</v>
      </c>
      <c r="B75" s="198">
        <v>2505</v>
      </c>
      <c r="C75" s="435">
        <v>-0.46</v>
      </c>
      <c r="D75" s="198">
        <v>24</v>
      </c>
      <c r="E75" s="435">
        <v>0.09</v>
      </c>
      <c r="F75" s="198">
        <v>0</v>
      </c>
      <c r="G75" s="435">
        <v>0</v>
      </c>
      <c r="H75" s="198">
        <v>2529</v>
      </c>
      <c r="I75" s="434">
        <v>-0.45</v>
      </c>
      <c r="J75" s="73">
        <v>610.9</v>
      </c>
      <c r="K75" s="73">
        <v>611.55</v>
      </c>
      <c r="L75" s="152">
        <f t="shared" si="8"/>
        <v>-0.6499999999999773</v>
      </c>
      <c r="M75" s="438">
        <f t="shared" si="9"/>
        <v>-0.10628730275529022</v>
      </c>
      <c r="N75" s="83">
        <f>'Margin &amp; Volatility'!B75</f>
        <v>1250</v>
      </c>
      <c r="O75" s="26">
        <f t="shared" si="6"/>
        <v>30000</v>
      </c>
      <c r="P75" s="26">
        <f t="shared" si="7"/>
        <v>0</v>
      </c>
    </row>
    <row r="76" spans="1:18" ht="13.5">
      <c r="A76" s="453" t="s">
        <v>192</v>
      </c>
      <c r="B76" s="459">
        <v>303</v>
      </c>
      <c r="C76" s="456">
        <v>1.66</v>
      </c>
      <c r="D76" s="198">
        <v>0</v>
      </c>
      <c r="E76" s="435">
        <v>0</v>
      </c>
      <c r="F76" s="198">
        <v>0</v>
      </c>
      <c r="G76" s="435">
        <v>0</v>
      </c>
      <c r="H76" s="198">
        <v>303</v>
      </c>
      <c r="I76" s="434">
        <v>1.66</v>
      </c>
      <c r="J76" s="73">
        <v>301.05</v>
      </c>
      <c r="K76" s="73">
        <v>320.15</v>
      </c>
      <c r="L76" s="152">
        <f t="shared" si="8"/>
        <v>-19.099999999999966</v>
      </c>
      <c r="M76" s="438">
        <f t="shared" si="9"/>
        <v>-5.965953459315935</v>
      </c>
      <c r="N76" s="83">
        <f>'Margin &amp; Volatility'!B76</f>
        <v>1200</v>
      </c>
      <c r="O76" s="26">
        <f t="shared" si="6"/>
        <v>0</v>
      </c>
      <c r="P76" s="26">
        <f t="shared" si="7"/>
        <v>0</v>
      </c>
      <c r="R76" s="26"/>
    </row>
    <row r="77" spans="1:16" ht="13.5">
      <c r="A77" s="453" t="s">
        <v>249</v>
      </c>
      <c r="B77" s="198">
        <v>2895</v>
      </c>
      <c r="C77" s="435">
        <v>0.19</v>
      </c>
      <c r="D77" s="198">
        <v>3</v>
      </c>
      <c r="E77" s="435">
        <v>-0.4</v>
      </c>
      <c r="F77" s="198">
        <v>0</v>
      </c>
      <c r="G77" s="435">
        <v>0</v>
      </c>
      <c r="H77" s="198">
        <v>2898</v>
      </c>
      <c r="I77" s="434">
        <v>0.19</v>
      </c>
      <c r="J77" s="73">
        <v>735</v>
      </c>
      <c r="K77" s="73">
        <v>768.85</v>
      </c>
      <c r="L77" s="152">
        <f t="shared" si="8"/>
        <v>-33.85000000000002</v>
      </c>
      <c r="M77" s="438">
        <f t="shared" si="9"/>
        <v>-4.4026793262665045</v>
      </c>
      <c r="N77" s="83">
        <f>'Margin &amp; Volatility'!B77</f>
        <v>800</v>
      </c>
      <c r="O77" s="26">
        <f t="shared" si="6"/>
        <v>2400</v>
      </c>
      <c r="P77" s="26">
        <f t="shared" si="7"/>
        <v>0</v>
      </c>
    </row>
    <row r="78" spans="1:16" ht="13.5">
      <c r="A78" s="453" t="s">
        <v>230</v>
      </c>
      <c r="B78" s="198">
        <v>1230</v>
      </c>
      <c r="C78" s="435">
        <v>0.54</v>
      </c>
      <c r="D78" s="198">
        <v>2</v>
      </c>
      <c r="E78" s="435">
        <v>-0.75</v>
      </c>
      <c r="F78" s="198">
        <v>1</v>
      </c>
      <c r="G78" s="435">
        <v>0</v>
      </c>
      <c r="H78" s="198">
        <v>1233</v>
      </c>
      <c r="I78" s="434">
        <v>0.53</v>
      </c>
      <c r="J78" s="73">
        <v>241.9</v>
      </c>
      <c r="K78" s="73">
        <v>252.2</v>
      </c>
      <c r="L78" s="152">
        <f t="shared" si="8"/>
        <v>-10.299999999999983</v>
      </c>
      <c r="M78" s="438">
        <f t="shared" si="9"/>
        <v>-4.084060269627273</v>
      </c>
      <c r="N78" s="83">
        <f>'Margin &amp; Volatility'!B78</f>
        <v>1250</v>
      </c>
      <c r="O78" s="26">
        <f t="shared" si="6"/>
        <v>2500</v>
      </c>
      <c r="P78" s="26">
        <f t="shared" si="7"/>
        <v>1250</v>
      </c>
    </row>
    <row r="79" spans="1:18" ht="13.5">
      <c r="A79" s="453" t="s">
        <v>193</v>
      </c>
      <c r="B79" s="459">
        <v>130</v>
      </c>
      <c r="C79" s="456">
        <v>-0.04</v>
      </c>
      <c r="D79" s="198">
        <v>1</v>
      </c>
      <c r="E79" s="435">
        <v>0</v>
      </c>
      <c r="F79" s="198">
        <v>0</v>
      </c>
      <c r="G79" s="435">
        <v>0</v>
      </c>
      <c r="H79" s="198">
        <v>131</v>
      </c>
      <c r="I79" s="434">
        <v>-0.04</v>
      </c>
      <c r="J79" s="73">
        <v>191</v>
      </c>
      <c r="K79" s="73">
        <v>192.45</v>
      </c>
      <c r="L79" s="152">
        <f t="shared" si="8"/>
        <v>-1.4499999999999886</v>
      </c>
      <c r="M79" s="438">
        <f t="shared" si="9"/>
        <v>-0.7534424525850811</v>
      </c>
      <c r="N79" s="83">
        <f>'Margin &amp; Volatility'!B79</f>
        <v>1600</v>
      </c>
      <c r="O79" s="26">
        <f t="shared" si="6"/>
        <v>1600</v>
      </c>
      <c r="P79" s="26">
        <f t="shared" si="7"/>
        <v>0</v>
      </c>
      <c r="R79" s="26"/>
    </row>
    <row r="80" spans="1:16" ht="13.5">
      <c r="A80" s="453" t="s">
        <v>168</v>
      </c>
      <c r="B80" s="198">
        <v>360</v>
      </c>
      <c r="C80" s="435">
        <v>0.35</v>
      </c>
      <c r="D80" s="198">
        <v>13</v>
      </c>
      <c r="E80" s="435">
        <v>-0.13</v>
      </c>
      <c r="F80" s="198">
        <v>1</v>
      </c>
      <c r="G80" s="435">
        <v>0</v>
      </c>
      <c r="H80" s="198">
        <v>374</v>
      </c>
      <c r="I80" s="434">
        <v>0.33</v>
      </c>
      <c r="J80" s="73">
        <v>42.75</v>
      </c>
      <c r="K80" s="73">
        <v>44.9</v>
      </c>
      <c r="L80" s="152">
        <f t="shared" si="8"/>
        <v>-2.1499999999999986</v>
      </c>
      <c r="M80" s="438">
        <f t="shared" si="9"/>
        <v>-4.788418708240531</v>
      </c>
      <c r="N80" s="83">
        <f>'Margin &amp; Volatility'!B80</f>
        <v>4450</v>
      </c>
      <c r="O80" s="26">
        <f t="shared" si="6"/>
        <v>57850</v>
      </c>
      <c r="P80" s="26">
        <f t="shared" si="7"/>
        <v>4450</v>
      </c>
    </row>
    <row r="81" spans="1:16" ht="13.5">
      <c r="A81" s="453" t="s">
        <v>8</v>
      </c>
      <c r="B81" s="198">
        <v>7874</v>
      </c>
      <c r="C81" s="435">
        <v>0.98</v>
      </c>
      <c r="D81" s="198">
        <v>527</v>
      </c>
      <c r="E81" s="435">
        <v>1.46</v>
      </c>
      <c r="F81" s="198">
        <v>44</v>
      </c>
      <c r="G81" s="435">
        <v>0.76</v>
      </c>
      <c r="H81" s="198">
        <v>8445</v>
      </c>
      <c r="I81" s="434">
        <v>1.01</v>
      </c>
      <c r="J81" s="73">
        <v>157.5</v>
      </c>
      <c r="K81" s="73">
        <v>167.7</v>
      </c>
      <c r="L81" s="152">
        <f t="shared" si="8"/>
        <v>-10.199999999999989</v>
      </c>
      <c r="M81" s="438">
        <f t="shared" si="9"/>
        <v>-6.082289803220029</v>
      </c>
      <c r="N81" s="83">
        <f>'Margin &amp; Volatility'!B81</f>
        <v>1600</v>
      </c>
      <c r="O81" s="26">
        <f t="shared" si="6"/>
        <v>843200</v>
      </c>
      <c r="P81" s="26">
        <f t="shared" si="7"/>
        <v>70400</v>
      </c>
    </row>
    <row r="82" spans="1:18" ht="13.5">
      <c r="A82" s="453" t="s">
        <v>202</v>
      </c>
      <c r="B82" s="459">
        <v>403</v>
      </c>
      <c r="C82" s="456">
        <v>1.1</v>
      </c>
      <c r="D82" s="198">
        <v>49</v>
      </c>
      <c r="E82" s="435">
        <v>0.17</v>
      </c>
      <c r="F82" s="198">
        <v>8</v>
      </c>
      <c r="G82" s="435">
        <v>1.67</v>
      </c>
      <c r="H82" s="198">
        <v>460</v>
      </c>
      <c r="I82" s="434">
        <v>0.94</v>
      </c>
      <c r="J82" s="73">
        <v>14.2</v>
      </c>
      <c r="K82" s="73">
        <v>14.85</v>
      </c>
      <c r="L82" s="152">
        <f t="shared" si="8"/>
        <v>-0.6500000000000004</v>
      </c>
      <c r="M82" s="438">
        <f t="shared" si="9"/>
        <v>-4.377104377104379</v>
      </c>
      <c r="N82" s="83">
        <f>'Margin &amp; Volatility'!B82</f>
        <v>14000</v>
      </c>
      <c r="O82" s="26">
        <f t="shared" si="6"/>
        <v>686000</v>
      </c>
      <c r="P82" s="26">
        <f t="shared" si="7"/>
        <v>112000</v>
      </c>
      <c r="R82" s="26"/>
    </row>
    <row r="83" spans="1:16" ht="13.5">
      <c r="A83" s="453" t="s">
        <v>225</v>
      </c>
      <c r="B83" s="198">
        <v>1829</v>
      </c>
      <c r="C83" s="435">
        <v>1.41</v>
      </c>
      <c r="D83" s="198">
        <v>9</v>
      </c>
      <c r="E83" s="435">
        <v>8</v>
      </c>
      <c r="F83" s="198">
        <v>0</v>
      </c>
      <c r="G83" s="435">
        <v>0</v>
      </c>
      <c r="H83" s="198">
        <v>1838</v>
      </c>
      <c r="I83" s="434">
        <v>1.42</v>
      </c>
      <c r="J83" s="73">
        <v>222.7</v>
      </c>
      <c r="K83" s="73">
        <v>238.85</v>
      </c>
      <c r="L83" s="152">
        <f t="shared" si="8"/>
        <v>-16.150000000000006</v>
      </c>
      <c r="M83" s="438">
        <f t="shared" si="9"/>
        <v>-6.761565836298936</v>
      </c>
      <c r="N83" s="83">
        <f>'Margin &amp; Volatility'!B83</f>
        <v>1150</v>
      </c>
      <c r="O83" s="26">
        <f t="shared" si="6"/>
        <v>10350</v>
      </c>
      <c r="P83" s="26">
        <f t="shared" si="7"/>
        <v>0</v>
      </c>
    </row>
    <row r="84" spans="1:18" ht="13.5">
      <c r="A84" s="453" t="s">
        <v>194</v>
      </c>
      <c r="B84" s="459">
        <v>258</v>
      </c>
      <c r="C84" s="456">
        <v>0.77</v>
      </c>
      <c r="D84" s="198">
        <v>0</v>
      </c>
      <c r="E84" s="435">
        <v>0</v>
      </c>
      <c r="F84" s="198">
        <v>0</v>
      </c>
      <c r="G84" s="435">
        <v>0</v>
      </c>
      <c r="H84" s="198">
        <v>258</v>
      </c>
      <c r="I84" s="434">
        <v>0.77</v>
      </c>
      <c r="J84" s="73">
        <v>203.15</v>
      </c>
      <c r="K84" s="73">
        <v>217.1</v>
      </c>
      <c r="L84" s="152">
        <f t="shared" si="8"/>
        <v>-13.949999999999989</v>
      </c>
      <c r="M84" s="438">
        <f t="shared" si="9"/>
        <v>-6.425610317825882</v>
      </c>
      <c r="N84" s="83">
        <f>'Margin &amp; Volatility'!B84</f>
        <v>1100</v>
      </c>
      <c r="O84" s="26">
        <f t="shared" si="6"/>
        <v>0</v>
      </c>
      <c r="P84" s="26">
        <f t="shared" si="7"/>
        <v>0</v>
      </c>
      <c r="R84" s="26"/>
    </row>
    <row r="85" spans="1:16" ht="13.5">
      <c r="A85" s="453" t="s">
        <v>169</v>
      </c>
      <c r="B85" s="198">
        <v>219</v>
      </c>
      <c r="C85" s="435">
        <v>-0.08</v>
      </c>
      <c r="D85" s="198">
        <v>11</v>
      </c>
      <c r="E85" s="435">
        <v>0.1</v>
      </c>
      <c r="F85" s="198">
        <v>0</v>
      </c>
      <c r="G85" s="435">
        <v>0</v>
      </c>
      <c r="H85" s="198">
        <v>230</v>
      </c>
      <c r="I85" s="434">
        <v>-0.07</v>
      </c>
      <c r="J85" s="73">
        <v>75.55</v>
      </c>
      <c r="K85" s="73">
        <v>78.45</v>
      </c>
      <c r="L85" s="152">
        <f t="shared" si="8"/>
        <v>-2.9000000000000057</v>
      </c>
      <c r="M85" s="438">
        <f t="shared" si="9"/>
        <v>-3.696622052262595</v>
      </c>
      <c r="N85" s="83">
        <f>'Margin &amp; Volatility'!B85</f>
        <v>2950</v>
      </c>
      <c r="O85" s="26">
        <f t="shared" si="6"/>
        <v>32450</v>
      </c>
      <c r="P85" s="26">
        <f t="shared" si="7"/>
        <v>0</v>
      </c>
    </row>
    <row r="86" spans="1:16" ht="13.5">
      <c r="A86" s="453" t="s">
        <v>170</v>
      </c>
      <c r="B86" s="198">
        <v>225</v>
      </c>
      <c r="C86" s="435">
        <v>1.85</v>
      </c>
      <c r="D86" s="198">
        <v>0</v>
      </c>
      <c r="E86" s="435">
        <v>-1</v>
      </c>
      <c r="F86" s="198">
        <v>0</v>
      </c>
      <c r="G86" s="435">
        <v>0</v>
      </c>
      <c r="H86" s="198">
        <v>225</v>
      </c>
      <c r="I86" s="434">
        <v>1.78</v>
      </c>
      <c r="J86" s="73">
        <v>191.5</v>
      </c>
      <c r="K86" s="73">
        <v>198.75</v>
      </c>
      <c r="L86" s="152">
        <f t="shared" si="8"/>
        <v>-7.25</v>
      </c>
      <c r="M86" s="438">
        <f t="shared" si="9"/>
        <v>-3.647798742138365</v>
      </c>
      <c r="N86" s="83">
        <f>'Margin &amp; Volatility'!B86</f>
        <v>1045</v>
      </c>
      <c r="O86" s="26">
        <f t="shared" si="6"/>
        <v>0</v>
      </c>
      <c r="P86" s="26">
        <f t="shared" si="7"/>
        <v>0</v>
      </c>
    </row>
    <row r="87" spans="1:16" ht="13.5">
      <c r="A87" s="453" t="s">
        <v>140</v>
      </c>
      <c r="B87" s="198">
        <v>2062</v>
      </c>
      <c r="C87" s="435">
        <v>0.77</v>
      </c>
      <c r="D87" s="198">
        <v>167</v>
      </c>
      <c r="E87" s="435">
        <v>0.58</v>
      </c>
      <c r="F87" s="198">
        <v>12</v>
      </c>
      <c r="G87" s="435">
        <v>3</v>
      </c>
      <c r="H87" s="198">
        <v>2241</v>
      </c>
      <c r="I87" s="434">
        <v>0.76</v>
      </c>
      <c r="J87" s="73">
        <v>112.4</v>
      </c>
      <c r="K87" s="73">
        <v>114.8</v>
      </c>
      <c r="L87" s="152">
        <f t="shared" si="8"/>
        <v>-2.3999999999999915</v>
      </c>
      <c r="M87" s="438">
        <f t="shared" si="9"/>
        <v>-2.090592334494766</v>
      </c>
      <c r="N87" s="83">
        <f>'Margin &amp; Volatility'!B87</f>
        <v>3250</v>
      </c>
      <c r="O87" s="26">
        <f t="shared" si="6"/>
        <v>542750</v>
      </c>
      <c r="P87" s="26">
        <f t="shared" si="7"/>
        <v>39000</v>
      </c>
    </row>
    <row r="88" spans="1:16" ht="13.5">
      <c r="A88" s="453" t="s">
        <v>52</v>
      </c>
      <c r="B88" s="198">
        <v>11056</v>
      </c>
      <c r="C88" s="435">
        <v>0.64</v>
      </c>
      <c r="D88" s="198">
        <v>191</v>
      </c>
      <c r="E88" s="435">
        <v>0.32</v>
      </c>
      <c r="F88" s="198">
        <v>0</v>
      </c>
      <c r="G88" s="435">
        <v>-1</v>
      </c>
      <c r="H88" s="198">
        <v>11247</v>
      </c>
      <c r="I88" s="434">
        <v>0.63</v>
      </c>
      <c r="J88" s="73">
        <v>1116.25</v>
      </c>
      <c r="K88" s="73">
        <v>1179.15</v>
      </c>
      <c r="L88" s="152">
        <f t="shared" si="8"/>
        <v>-62.90000000000009</v>
      </c>
      <c r="M88" s="438">
        <f t="shared" si="9"/>
        <v>-5.334351015562064</v>
      </c>
      <c r="N88" s="83">
        <f>'Margin &amp; Volatility'!B88</f>
        <v>300</v>
      </c>
      <c r="O88" s="26">
        <f t="shared" si="6"/>
        <v>57300</v>
      </c>
      <c r="P88" s="26">
        <f t="shared" si="7"/>
        <v>0</v>
      </c>
    </row>
    <row r="89" spans="1:18" ht="13.5">
      <c r="A89" s="453" t="s">
        <v>195</v>
      </c>
      <c r="B89" s="459">
        <v>1245</v>
      </c>
      <c r="C89" s="456">
        <v>0.71</v>
      </c>
      <c r="D89" s="198">
        <v>6</v>
      </c>
      <c r="E89" s="435">
        <v>-0.25</v>
      </c>
      <c r="F89" s="198">
        <v>0</v>
      </c>
      <c r="G89" s="435">
        <v>-1</v>
      </c>
      <c r="H89" s="198">
        <v>1251</v>
      </c>
      <c r="I89" s="434">
        <v>0.7</v>
      </c>
      <c r="J89" s="110">
        <v>224.95</v>
      </c>
      <c r="K89" s="110">
        <v>232.05</v>
      </c>
      <c r="L89" s="152">
        <f t="shared" si="8"/>
        <v>-7.100000000000023</v>
      </c>
      <c r="M89" s="438">
        <f t="shared" si="9"/>
        <v>-3.0596854126265987</v>
      </c>
      <c r="N89" s="83">
        <f>'Margin &amp; Volatility'!B89</f>
        <v>1050</v>
      </c>
      <c r="O89" s="26">
        <f t="shared" si="6"/>
        <v>6300</v>
      </c>
      <c r="P89" s="26">
        <f t="shared" si="7"/>
        <v>0</v>
      </c>
      <c r="R89" s="26"/>
    </row>
    <row r="90" spans="1:16" ht="13.5">
      <c r="A90" s="453" t="s">
        <v>96</v>
      </c>
      <c r="B90" s="198">
        <v>1377</v>
      </c>
      <c r="C90" s="435">
        <v>0.29</v>
      </c>
      <c r="D90" s="198">
        <v>17</v>
      </c>
      <c r="E90" s="435">
        <v>-0.43</v>
      </c>
      <c r="F90" s="198">
        <v>0</v>
      </c>
      <c r="G90" s="435">
        <v>0</v>
      </c>
      <c r="H90" s="198">
        <v>1394</v>
      </c>
      <c r="I90" s="434">
        <v>0.27</v>
      </c>
      <c r="J90" s="73">
        <v>202.45</v>
      </c>
      <c r="K90" s="73">
        <v>210.25</v>
      </c>
      <c r="L90" s="152">
        <f t="shared" si="8"/>
        <v>-7.800000000000011</v>
      </c>
      <c r="M90" s="438">
        <f t="shared" si="9"/>
        <v>-3.7098692033293754</v>
      </c>
      <c r="N90" s="83">
        <f>'Margin &amp; Volatility'!B90</f>
        <v>600</v>
      </c>
      <c r="O90" s="26">
        <f t="shared" si="6"/>
        <v>10200</v>
      </c>
      <c r="P90" s="26">
        <f t="shared" si="7"/>
        <v>0</v>
      </c>
    </row>
    <row r="91" spans="1:16" ht="13.5">
      <c r="A91" s="453" t="s">
        <v>250</v>
      </c>
      <c r="B91" s="198">
        <v>226</v>
      </c>
      <c r="C91" s="435">
        <v>0.88</v>
      </c>
      <c r="D91" s="198">
        <v>0</v>
      </c>
      <c r="E91" s="435">
        <v>0</v>
      </c>
      <c r="F91" s="198">
        <v>0</v>
      </c>
      <c r="G91" s="435">
        <v>0</v>
      </c>
      <c r="H91" s="198">
        <v>226</v>
      </c>
      <c r="I91" s="434">
        <v>0.88</v>
      </c>
      <c r="J91" s="73">
        <v>370.15</v>
      </c>
      <c r="K91" s="73">
        <v>369.4</v>
      </c>
      <c r="L91" s="152">
        <f t="shared" si="8"/>
        <v>0.75</v>
      </c>
      <c r="M91" s="438">
        <f t="shared" si="9"/>
        <v>0.2030319436924743</v>
      </c>
      <c r="N91" s="83">
        <f>'Margin &amp; Volatility'!B91</f>
        <v>650</v>
      </c>
      <c r="O91" s="26">
        <f t="shared" si="6"/>
        <v>0</v>
      </c>
      <c r="P91" s="26">
        <f t="shared" si="7"/>
        <v>0</v>
      </c>
    </row>
    <row r="92" spans="1:16" ht="13.5">
      <c r="A92" s="453" t="s">
        <v>97</v>
      </c>
      <c r="B92" s="198">
        <v>1092</v>
      </c>
      <c r="C92" s="435">
        <v>0.44</v>
      </c>
      <c r="D92" s="198">
        <v>2</v>
      </c>
      <c r="E92" s="435">
        <v>-0.67</v>
      </c>
      <c r="F92" s="198">
        <v>0</v>
      </c>
      <c r="G92" s="435">
        <v>-1</v>
      </c>
      <c r="H92" s="198">
        <v>1094</v>
      </c>
      <c r="I92" s="434">
        <v>0.43</v>
      </c>
      <c r="J92" s="73">
        <v>404.95</v>
      </c>
      <c r="K92" s="73">
        <v>414.85</v>
      </c>
      <c r="L92" s="152">
        <f t="shared" si="8"/>
        <v>-9.900000000000034</v>
      </c>
      <c r="M92" s="438">
        <f t="shared" si="9"/>
        <v>-2.386404724599261</v>
      </c>
      <c r="N92" s="83">
        <f>'Margin &amp; Volatility'!B92</f>
        <v>600</v>
      </c>
      <c r="O92" s="26">
        <f t="shared" si="6"/>
        <v>1200</v>
      </c>
      <c r="P92" s="26">
        <f t="shared" si="7"/>
        <v>0</v>
      </c>
    </row>
    <row r="93" spans="1:16" ht="13.5">
      <c r="A93" s="453" t="s">
        <v>251</v>
      </c>
      <c r="B93" s="198">
        <v>372</v>
      </c>
      <c r="C93" s="435">
        <v>-0.18</v>
      </c>
      <c r="D93" s="198">
        <v>7</v>
      </c>
      <c r="E93" s="435">
        <v>-0.36</v>
      </c>
      <c r="F93" s="198">
        <v>1</v>
      </c>
      <c r="G93" s="435">
        <v>-0.5</v>
      </c>
      <c r="H93" s="198">
        <v>380</v>
      </c>
      <c r="I93" s="434">
        <v>-0.19</v>
      </c>
      <c r="J93" s="73">
        <v>86.35</v>
      </c>
      <c r="K93" s="73">
        <v>89.65</v>
      </c>
      <c r="L93" s="152">
        <f t="shared" si="8"/>
        <v>-3.3000000000000114</v>
      </c>
      <c r="M93" s="438">
        <f t="shared" si="9"/>
        <v>-3.6809815950920375</v>
      </c>
      <c r="N93" s="83">
        <f>'Margin &amp; Volatility'!B93</f>
        <v>2800</v>
      </c>
      <c r="O93" s="26">
        <f t="shared" si="6"/>
        <v>19600</v>
      </c>
      <c r="P93" s="26">
        <f t="shared" si="7"/>
        <v>2800</v>
      </c>
    </row>
    <row r="94" spans="1:16" ht="13.5">
      <c r="A94" s="453" t="s">
        <v>252</v>
      </c>
      <c r="B94" s="198">
        <v>1020</v>
      </c>
      <c r="C94" s="435">
        <v>0.57</v>
      </c>
      <c r="D94" s="198">
        <v>1</v>
      </c>
      <c r="E94" s="435">
        <v>0</v>
      </c>
      <c r="F94" s="198">
        <v>0</v>
      </c>
      <c r="G94" s="435">
        <v>0</v>
      </c>
      <c r="H94" s="198">
        <v>1021</v>
      </c>
      <c r="I94" s="434">
        <v>0.57</v>
      </c>
      <c r="J94" s="73">
        <v>884.45</v>
      </c>
      <c r="K94" s="73">
        <v>933.05</v>
      </c>
      <c r="L94" s="152">
        <f>J94-K94</f>
        <v>-48.59999999999991</v>
      </c>
      <c r="M94" s="438">
        <f>L94/K94*100</f>
        <v>-5.208724076951922</v>
      </c>
      <c r="N94" s="83">
        <f>'Margin &amp; Volatility'!B94</f>
        <v>300</v>
      </c>
      <c r="O94" s="26">
        <f t="shared" si="6"/>
        <v>300</v>
      </c>
      <c r="P94" s="26">
        <f t="shared" si="7"/>
        <v>0</v>
      </c>
    </row>
    <row r="95" spans="1:16" ht="13.5">
      <c r="A95" s="453" t="s">
        <v>253</v>
      </c>
      <c r="B95" s="198">
        <v>2614</v>
      </c>
      <c r="C95" s="435">
        <v>0.15</v>
      </c>
      <c r="D95" s="198">
        <v>69</v>
      </c>
      <c r="E95" s="435">
        <v>-0.26</v>
      </c>
      <c r="F95" s="198">
        <v>7</v>
      </c>
      <c r="G95" s="435">
        <v>0</v>
      </c>
      <c r="H95" s="198">
        <v>2690</v>
      </c>
      <c r="I95" s="434">
        <v>0.14</v>
      </c>
      <c r="J95" s="73">
        <v>411.3</v>
      </c>
      <c r="K95" s="73">
        <v>419.45</v>
      </c>
      <c r="L95" s="152">
        <f t="shared" si="8"/>
        <v>-8.149999999999977</v>
      </c>
      <c r="M95" s="438">
        <f t="shared" si="9"/>
        <v>-1.9430206222434088</v>
      </c>
      <c r="N95" s="83">
        <f>'Margin &amp; Volatility'!B95</f>
        <v>400</v>
      </c>
      <c r="O95" s="26">
        <f t="shared" si="6"/>
        <v>27600</v>
      </c>
      <c r="P95" s="26">
        <f t="shared" si="7"/>
        <v>2800</v>
      </c>
    </row>
    <row r="96" spans="1:16" ht="13.5">
      <c r="A96" s="453" t="s">
        <v>115</v>
      </c>
      <c r="B96" s="198">
        <v>3301</v>
      </c>
      <c r="C96" s="435">
        <v>0.76</v>
      </c>
      <c r="D96" s="198">
        <v>20</v>
      </c>
      <c r="E96" s="435">
        <v>-0.38</v>
      </c>
      <c r="F96" s="198">
        <v>0</v>
      </c>
      <c r="G96" s="435">
        <v>0</v>
      </c>
      <c r="H96" s="198">
        <v>3321</v>
      </c>
      <c r="I96" s="434">
        <v>0.74</v>
      </c>
      <c r="J96" s="73">
        <v>492.55</v>
      </c>
      <c r="K96" s="73">
        <v>516.65</v>
      </c>
      <c r="L96" s="152">
        <f t="shared" si="8"/>
        <v>-24.099999999999966</v>
      </c>
      <c r="M96" s="438">
        <f t="shared" si="9"/>
        <v>-4.66466660214845</v>
      </c>
      <c r="N96" s="83">
        <f>'Margin &amp; Volatility'!B96</f>
        <v>550</v>
      </c>
      <c r="O96" s="26">
        <f t="shared" si="6"/>
        <v>11000</v>
      </c>
      <c r="P96" s="26">
        <f t="shared" si="7"/>
        <v>0</v>
      </c>
    </row>
    <row r="97" spans="1:16" ht="13.5">
      <c r="A97" s="453" t="s">
        <v>171</v>
      </c>
      <c r="B97" s="198">
        <v>11317</v>
      </c>
      <c r="C97" s="435">
        <v>0.46</v>
      </c>
      <c r="D97" s="198">
        <v>152</v>
      </c>
      <c r="E97" s="435">
        <v>0.08</v>
      </c>
      <c r="F97" s="198">
        <v>19</v>
      </c>
      <c r="G97" s="435">
        <v>-0.21</v>
      </c>
      <c r="H97" s="198">
        <v>11488</v>
      </c>
      <c r="I97" s="434">
        <v>0.45</v>
      </c>
      <c r="J97" s="73">
        <v>513.55</v>
      </c>
      <c r="K97" s="73">
        <v>495.65</v>
      </c>
      <c r="L97" s="152">
        <f t="shared" si="8"/>
        <v>17.899999999999977</v>
      </c>
      <c r="M97" s="438">
        <f t="shared" si="9"/>
        <v>3.6114193483304704</v>
      </c>
      <c r="N97" s="83">
        <f>'Margin &amp; Volatility'!B97</f>
        <v>1100</v>
      </c>
      <c r="O97" s="26">
        <f t="shared" si="6"/>
        <v>167200</v>
      </c>
      <c r="P97" s="26">
        <f t="shared" si="7"/>
        <v>20900</v>
      </c>
    </row>
    <row r="98" spans="1:16" ht="13.5">
      <c r="A98" s="453" t="s">
        <v>226</v>
      </c>
      <c r="B98" s="198">
        <v>37468</v>
      </c>
      <c r="C98" s="435">
        <v>1.04</v>
      </c>
      <c r="D98" s="198">
        <v>1680</v>
      </c>
      <c r="E98" s="435">
        <v>0.58</v>
      </c>
      <c r="F98" s="198">
        <v>564</v>
      </c>
      <c r="G98" s="435">
        <v>1.33</v>
      </c>
      <c r="H98" s="198">
        <v>39712</v>
      </c>
      <c r="I98" s="434">
        <v>1.02</v>
      </c>
      <c r="J98" s="73">
        <v>954.15</v>
      </c>
      <c r="K98" s="73">
        <v>954.95</v>
      </c>
      <c r="L98" s="152">
        <f t="shared" si="8"/>
        <v>-0.8000000000000682</v>
      </c>
      <c r="M98" s="438">
        <f t="shared" si="9"/>
        <v>-0.08377401958218421</v>
      </c>
      <c r="N98" s="83">
        <f>'Margin &amp; Volatility'!B98</f>
        <v>600</v>
      </c>
      <c r="O98" s="26">
        <f t="shared" si="6"/>
        <v>1008000</v>
      </c>
      <c r="P98" s="26">
        <f t="shared" si="7"/>
        <v>338400</v>
      </c>
    </row>
    <row r="99" spans="1:16" ht="13.5">
      <c r="A99" s="453" t="s">
        <v>242</v>
      </c>
      <c r="B99" s="198">
        <v>2566</v>
      </c>
      <c r="C99" s="435">
        <v>0.72</v>
      </c>
      <c r="D99" s="198">
        <v>379</v>
      </c>
      <c r="E99" s="435">
        <v>0.01</v>
      </c>
      <c r="F99" s="198">
        <v>46</v>
      </c>
      <c r="G99" s="435">
        <v>1.19</v>
      </c>
      <c r="H99" s="198">
        <v>2991</v>
      </c>
      <c r="I99" s="434">
        <v>0.58</v>
      </c>
      <c r="J99" s="73">
        <v>68.6</v>
      </c>
      <c r="K99" s="73">
        <v>70.25</v>
      </c>
      <c r="L99" s="152">
        <f>J99-K99</f>
        <v>-1.6500000000000057</v>
      </c>
      <c r="M99" s="438">
        <f>L99/K99*100</f>
        <v>-2.3487544483985845</v>
      </c>
      <c r="N99" s="83">
        <f>'Margin &amp; Volatility'!B99</f>
        <v>3350</v>
      </c>
      <c r="O99" s="26">
        <f t="shared" si="6"/>
        <v>1269650</v>
      </c>
      <c r="P99" s="26">
        <f t="shared" si="7"/>
        <v>154100</v>
      </c>
    </row>
    <row r="100" spans="1:16" ht="13.5">
      <c r="A100" s="453" t="s">
        <v>227</v>
      </c>
      <c r="B100" s="198">
        <v>7528</v>
      </c>
      <c r="C100" s="435">
        <v>-0.03</v>
      </c>
      <c r="D100" s="198">
        <v>324</v>
      </c>
      <c r="E100" s="435">
        <v>0.18</v>
      </c>
      <c r="F100" s="198">
        <v>60</v>
      </c>
      <c r="G100" s="435">
        <v>-0.29</v>
      </c>
      <c r="H100" s="198">
        <v>7912</v>
      </c>
      <c r="I100" s="434">
        <v>-0.02</v>
      </c>
      <c r="J100" s="73">
        <v>691.65</v>
      </c>
      <c r="K100" s="73">
        <v>709.95</v>
      </c>
      <c r="L100" s="152">
        <f t="shared" si="8"/>
        <v>-18.300000000000068</v>
      </c>
      <c r="M100" s="438">
        <f t="shared" si="9"/>
        <v>-2.5776463131206517</v>
      </c>
      <c r="N100" s="83">
        <f>'Margin &amp; Volatility'!B100</f>
        <v>600</v>
      </c>
      <c r="O100" s="26">
        <f t="shared" si="6"/>
        <v>194400</v>
      </c>
      <c r="P100" s="26">
        <f t="shared" si="7"/>
        <v>36000</v>
      </c>
    </row>
    <row r="101" spans="1:16" ht="13.5">
      <c r="A101" s="453" t="s">
        <v>228</v>
      </c>
      <c r="B101" s="198">
        <v>8223</v>
      </c>
      <c r="C101" s="435">
        <v>0.64</v>
      </c>
      <c r="D101" s="198">
        <v>236</v>
      </c>
      <c r="E101" s="435">
        <v>0.13</v>
      </c>
      <c r="F101" s="198">
        <v>50</v>
      </c>
      <c r="G101" s="435">
        <v>2.85</v>
      </c>
      <c r="H101" s="198">
        <v>8509</v>
      </c>
      <c r="I101" s="434">
        <v>0.63</v>
      </c>
      <c r="J101" s="73">
        <v>832.65</v>
      </c>
      <c r="K101" s="73">
        <v>860.25</v>
      </c>
      <c r="L101" s="152">
        <f t="shared" si="8"/>
        <v>-27.600000000000023</v>
      </c>
      <c r="M101" s="438">
        <f t="shared" si="9"/>
        <v>-3.2083696599825657</v>
      </c>
      <c r="N101" s="83">
        <f>'Margin &amp; Volatility'!B101</f>
        <v>500</v>
      </c>
      <c r="O101" s="26">
        <f t="shared" si="6"/>
        <v>118000</v>
      </c>
      <c r="P101" s="26">
        <f t="shared" si="7"/>
        <v>25000</v>
      </c>
    </row>
    <row r="102" spans="1:16" ht="13.5">
      <c r="A102" s="453" t="s">
        <v>53</v>
      </c>
      <c r="B102" s="198">
        <v>785</v>
      </c>
      <c r="C102" s="435">
        <v>0.48</v>
      </c>
      <c r="D102" s="198">
        <v>10</v>
      </c>
      <c r="E102" s="435">
        <v>-0.5</v>
      </c>
      <c r="F102" s="198">
        <v>0</v>
      </c>
      <c r="G102" s="435">
        <v>-1</v>
      </c>
      <c r="H102" s="198">
        <v>795</v>
      </c>
      <c r="I102" s="434">
        <v>0.44</v>
      </c>
      <c r="J102" s="73">
        <v>137.15</v>
      </c>
      <c r="K102" s="73">
        <v>140.5</v>
      </c>
      <c r="L102" s="152">
        <f t="shared" si="8"/>
        <v>-3.3499999999999943</v>
      </c>
      <c r="M102" s="438">
        <f t="shared" si="9"/>
        <v>-2.3843416370106723</v>
      </c>
      <c r="N102" s="83">
        <f>'Margin &amp; Volatility'!B102</f>
        <v>1600</v>
      </c>
      <c r="O102" s="26">
        <f t="shared" si="6"/>
        <v>16000</v>
      </c>
      <c r="P102" s="26">
        <f t="shared" si="7"/>
        <v>0</v>
      </c>
    </row>
    <row r="103" spans="1:18" ht="13.5">
      <c r="A103" s="453" t="s">
        <v>254</v>
      </c>
      <c r="B103" s="198">
        <v>2492</v>
      </c>
      <c r="C103" s="435">
        <v>1.98</v>
      </c>
      <c r="D103" s="198">
        <v>11</v>
      </c>
      <c r="E103" s="435">
        <v>0</v>
      </c>
      <c r="F103" s="198">
        <v>0</v>
      </c>
      <c r="G103" s="435">
        <v>0</v>
      </c>
      <c r="H103" s="198">
        <v>2503</v>
      </c>
      <c r="I103" s="434">
        <v>2</v>
      </c>
      <c r="J103" s="73">
        <v>4917.05</v>
      </c>
      <c r="K103" s="73">
        <v>4945.7</v>
      </c>
      <c r="L103" s="152">
        <f t="shared" si="8"/>
        <v>-28.649999999999636</v>
      </c>
      <c r="M103" s="438">
        <f t="shared" si="9"/>
        <v>-0.5792911013607708</v>
      </c>
      <c r="N103" s="83">
        <f>'Margin &amp; Volatility'!B103</f>
        <v>150</v>
      </c>
      <c r="O103" s="26">
        <f t="shared" si="6"/>
        <v>1650</v>
      </c>
      <c r="P103" s="26">
        <f t="shared" si="7"/>
        <v>0</v>
      </c>
      <c r="R103" s="26"/>
    </row>
    <row r="104" spans="1:18" ht="13.5">
      <c r="A104" s="453" t="s">
        <v>203</v>
      </c>
      <c r="B104" s="459">
        <v>1115</v>
      </c>
      <c r="C104" s="456">
        <v>-0.26</v>
      </c>
      <c r="D104" s="198">
        <v>0</v>
      </c>
      <c r="E104" s="435">
        <v>-1</v>
      </c>
      <c r="F104" s="198">
        <v>0</v>
      </c>
      <c r="G104" s="435">
        <v>0</v>
      </c>
      <c r="H104" s="198">
        <v>1115</v>
      </c>
      <c r="I104" s="434">
        <v>-0.26</v>
      </c>
      <c r="J104" s="73">
        <v>217.15</v>
      </c>
      <c r="K104" s="73">
        <v>228.1</v>
      </c>
      <c r="L104" s="152">
        <f t="shared" si="8"/>
        <v>-10.949999999999989</v>
      </c>
      <c r="M104" s="438">
        <f t="shared" si="9"/>
        <v>-4.800526085050412</v>
      </c>
      <c r="N104" s="83">
        <f>'Margin &amp; Volatility'!B104</f>
        <v>1500</v>
      </c>
      <c r="O104" s="26">
        <f t="shared" si="6"/>
        <v>0</v>
      </c>
      <c r="P104" s="26">
        <f t="shared" si="7"/>
        <v>0</v>
      </c>
      <c r="R104" s="26"/>
    </row>
    <row r="105" spans="1:16" ht="13.5">
      <c r="A105" s="453" t="s">
        <v>204</v>
      </c>
      <c r="B105" s="459">
        <v>107</v>
      </c>
      <c r="C105" s="456">
        <v>-0.01</v>
      </c>
      <c r="D105" s="198">
        <v>0</v>
      </c>
      <c r="E105" s="435">
        <v>0</v>
      </c>
      <c r="F105" s="198">
        <v>0</v>
      </c>
      <c r="G105" s="435">
        <v>0</v>
      </c>
      <c r="H105" s="198">
        <v>107</v>
      </c>
      <c r="I105" s="434">
        <v>-0.01</v>
      </c>
      <c r="J105" s="73">
        <v>268</v>
      </c>
      <c r="K105" s="73">
        <v>272.2</v>
      </c>
      <c r="L105" s="152">
        <f t="shared" si="8"/>
        <v>-4.199999999999989</v>
      </c>
      <c r="M105" s="438">
        <f t="shared" si="9"/>
        <v>-1.5429831006612744</v>
      </c>
      <c r="N105" s="83">
        <f>'Margin &amp; Volatility'!B105</f>
        <v>850</v>
      </c>
      <c r="O105" s="26">
        <f t="shared" si="6"/>
        <v>0</v>
      </c>
      <c r="P105" s="26">
        <f t="shared" si="7"/>
        <v>0</v>
      </c>
    </row>
    <row r="106" spans="1:16" ht="13.5">
      <c r="A106" s="453" t="s">
        <v>172</v>
      </c>
      <c r="B106" s="198">
        <v>10887</v>
      </c>
      <c r="C106" s="435">
        <v>0.05</v>
      </c>
      <c r="D106" s="198">
        <v>6</v>
      </c>
      <c r="E106" s="435">
        <v>0.5</v>
      </c>
      <c r="F106" s="198">
        <v>0</v>
      </c>
      <c r="G106" s="435">
        <v>0</v>
      </c>
      <c r="H106" s="198">
        <v>10893</v>
      </c>
      <c r="I106" s="434">
        <v>0.05</v>
      </c>
      <c r="J106" s="73">
        <v>430.35</v>
      </c>
      <c r="K106" s="73">
        <v>436.15</v>
      </c>
      <c r="L106" s="152">
        <f t="shared" si="8"/>
        <v>-5.7999999999999545</v>
      </c>
      <c r="M106" s="438">
        <f t="shared" si="9"/>
        <v>-1.3298177232603359</v>
      </c>
      <c r="N106" s="83">
        <f>'Margin &amp; Volatility'!B106</f>
        <v>1750</v>
      </c>
      <c r="O106" s="26">
        <f t="shared" si="6"/>
        <v>10500</v>
      </c>
      <c r="P106" s="26">
        <f t="shared" si="7"/>
        <v>0</v>
      </c>
    </row>
    <row r="107" spans="1:16" ht="13.5">
      <c r="A107" s="453" t="s">
        <v>173</v>
      </c>
      <c r="B107" s="198">
        <v>518</v>
      </c>
      <c r="C107" s="435">
        <v>-0.27</v>
      </c>
      <c r="D107" s="198">
        <v>0</v>
      </c>
      <c r="E107" s="435">
        <v>0</v>
      </c>
      <c r="F107" s="198">
        <v>0</v>
      </c>
      <c r="G107" s="435">
        <v>0</v>
      </c>
      <c r="H107" s="198">
        <v>518</v>
      </c>
      <c r="I107" s="434">
        <v>-0.27</v>
      </c>
      <c r="J107" s="73">
        <v>805.4</v>
      </c>
      <c r="K107" s="73">
        <v>812.2</v>
      </c>
      <c r="L107" s="152">
        <f t="shared" si="8"/>
        <v>-6.800000000000068</v>
      </c>
      <c r="M107" s="438">
        <f t="shared" si="9"/>
        <v>-0.837232208815571</v>
      </c>
      <c r="N107" s="83">
        <f>'Margin &amp; Volatility'!B107</f>
        <v>450</v>
      </c>
      <c r="O107" s="26">
        <f t="shared" si="6"/>
        <v>0</v>
      </c>
      <c r="P107" s="26">
        <f t="shared" si="7"/>
        <v>0</v>
      </c>
    </row>
    <row r="108" spans="1:16" ht="13.5">
      <c r="A108" s="453" t="s">
        <v>239</v>
      </c>
      <c r="B108" s="198">
        <v>95</v>
      </c>
      <c r="C108" s="435">
        <v>2.28</v>
      </c>
      <c r="D108" s="198">
        <v>0</v>
      </c>
      <c r="E108" s="435">
        <v>0</v>
      </c>
      <c r="F108" s="198">
        <v>0</v>
      </c>
      <c r="G108" s="435">
        <v>0</v>
      </c>
      <c r="H108" s="198">
        <v>95</v>
      </c>
      <c r="I108" s="434">
        <v>2.28</v>
      </c>
      <c r="J108" s="73">
        <v>1210.6</v>
      </c>
      <c r="K108" s="73">
        <v>1195.45</v>
      </c>
      <c r="L108" s="152">
        <f>J108-K108</f>
        <v>15.149999999999864</v>
      </c>
      <c r="M108" s="438">
        <f>L108/K108*100</f>
        <v>1.2673051988790718</v>
      </c>
      <c r="N108" s="83">
        <f>'Margin &amp; Volatility'!B108</f>
        <v>250</v>
      </c>
      <c r="O108" s="26">
        <f t="shared" si="6"/>
        <v>0</v>
      </c>
      <c r="P108" s="26">
        <f t="shared" si="7"/>
        <v>0</v>
      </c>
    </row>
    <row r="109" spans="1:16" ht="13.5">
      <c r="A109" s="453" t="s">
        <v>255</v>
      </c>
      <c r="B109" s="198">
        <v>1453</v>
      </c>
      <c r="C109" s="435">
        <v>-0.33</v>
      </c>
      <c r="D109" s="198">
        <v>0</v>
      </c>
      <c r="E109" s="435">
        <v>0</v>
      </c>
      <c r="F109" s="198">
        <v>0</v>
      </c>
      <c r="G109" s="435">
        <v>0</v>
      </c>
      <c r="H109" s="198">
        <v>1453</v>
      </c>
      <c r="I109" s="434">
        <v>-0.33</v>
      </c>
      <c r="J109" s="73">
        <v>979.4</v>
      </c>
      <c r="K109" s="73">
        <v>1027.9</v>
      </c>
      <c r="L109" s="152">
        <f t="shared" si="8"/>
        <v>-48.500000000000114</v>
      </c>
      <c r="M109" s="438">
        <f t="shared" si="9"/>
        <v>-4.71835781690827</v>
      </c>
      <c r="N109" s="83">
        <f>'Margin &amp; Volatility'!B109</f>
        <v>400</v>
      </c>
      <c r="O109" s="26">
        <f t="shared" si="6"/>
        <v>0</v>
      </c>
      <c r="P109" s="26">
        <f t="shared" si="7"/>
        <v>0</v>
      </c>
    </row>
    <row r="110" spans="1:16" ht="13.5">
      <c r="A110" s="453" t="s">
        <v>107</v>
      </c>
      <c r="B110" s="198">
        <v>351</v>
      </c>
      <c r="C110" s="435">
        <v>0.76</v>
      </c>
      <c r="D110" s="198">
        <v>8</v>
      </c>
      <c r="E110" s="435">
        <v>0.14</v>
      </c>
      <c r="F110" s="198">
        <v>0</v>
      </c>
      <c r="G110" s="435">
        <v>0</v>
      </c>
      <c r="H110" s="198">
        <v>359</v>
      </c>
      <c r="I110" s="434">
        <v>0.74</v>
      </c>
      <c r="J110" s="73">
        <v>68.85</v>
      </c>
      <c r="K110" s="73">
        <v>72.3</v>
      </c>
      <c r="L110" s="152">
        <f t="shared" si="8"/>
        <v>-3.450000000000003</v>
      </c>
      <c r="M110" s="438">
        <f t="shared" si="9"/>
        <v>-4.771784232365149</v>
      </c>
      <c r="N110" s="83">
        <f>'Margin &amp; Volatility'!B110</f>
        <v>3800</v>
      </c>
      <c r="O110" s="26">
        <f t="shared" si="6"/>
        <v>30400</v>
      </c>
      <c r="P110" s="26">
        <f t="shared" si="7"/>
        <v>0</v>
      </c>
    </row>
    <row r="111" spans="1:16" ht="13.5">
      <c r="A111" s="453" t="s">
        <v>174</v>
      </c>
      <c r="B111" s="198">
        <v>1116</v>
      </c>
      <c r="C111" s="435">
        <v>0.51</v>
      </c>
      <c r="D111" s="198">
        <v>2</v>
      </c>
      <c r="E111" s="435">
        <v>0</v>
      </c>
      <c r="F111" s="198">
        <v>0</v>
      </c>
      <c r="G111" s="435">
        <v>0</v>
      </c>
      <c r="H111" s="198">
        <v>1118</v>
      </c>
      <c r="I111" s="434">
        <v>0.51</v>
      </c>
      <c r="J111" s="73">
        <v>229.35</v>
      </c>
      <c r="K111" s="73">
        <v>235.45</v>
      </c>
      <c r="L111" s="152">
        <f t="shared" si="8"/>
        <v>-6.099999999999994</v>
      </c>
      <c r="M111" s="438">
        <f t="shared" si="9"/>
        <v>-2.5907836058611147</v>
      </c>
      <c r="N111" s="83">
        <f>'Margin &amp; Volatility'!B111</f>
        <v>1350</v>
      </c>
      <c r="O111" s="26">
        <f t="shared" si="6"/>
        <v>2700</v>
      </c>
      <c r="P111" s="26">
        <f t="shared" si="7"/>
        <v>0</v>
      </c>
    </row>
    <row r="112" spans="1:16" ht="13.5">
      <c r="A112" s="453" t="s">
        <v>231</v>
      </c>
      <c r="B112" s="198">
        <v>5643</v>
      </c>
      <c r="C112" s="435">
        <v>0.03</v>
      </c>
      <c r="D112" s="198">
        <v>16</v>
      </c>
      <c r="E112" s="435">
        <v>-0.54</v>
      </c>
      <c r="F112" s="198">
        <v>0</v>
      </c>
      <c r="G112" s="435">
        <v>-1</v>
      </c>
      <c r="H112" s="198">
        <v>5659</v>
      </c>
      <c r="I112" s="434">
        <v>0.02</v>
      </c>
      <c r="J112" s="73">
        <v>788.05</v>
      </c>
      <c r="K112" s="73">
        <v>788.6</v>
      </c>
      <c r="L112" s="152">
        <f t="shared" si="8"/>
        <v>-0.5500000000000682</v>
      </c>
      <c r="M112" s="438">
        <f t="shared" si="9"/>
        <v>-0.06974384986052096</v>
      </c>
      <c r="N112" s="83">
        <f>'Margin &amp; Volatility'!B112</f>
        <v>825</v>
      </c>
      <c r="O112" s="26">
        <f t="shared" si="6"/>
        <v>13200</v>
      </c>
      <c r="P112" s="26">
        <f t="shared" si="7"/>
        <v>0</v>
      </c>
    </row>
    <row r="113" spans="1:16" ht="13.5">
      <c r="A113" s="453" t="s">
        <v>256</v>
      </c>
      <c r="B113" s="198">
        <v>810</v>
      </c>
      <c r="C113" s="435">
        <v>-0.18</v>
      </c>
      <c r="D113" s="198">
        <v>3</v>
      </c>
      <c r="E113" s="435">
        <v>-0.25</v>
      </c>
      <c r="F113" s="198">
        <v>0</v>
      </c>
      <c r="G113" s="435">
        <v>0</v>
      </c>
      <c r="H113" s="198">
        <v>813</v>
      </c>
      <c r="I113" s="434">
        <v>-0.18</v>
      </c>
      <c r="J113" s="73">
        <v>500.1</v>
      </c>
      <c r="K113" s="73">
        <v>517.3</v>
      </c>
      <c r="L113" s="152">
        <f t="shared" si="8"/>
        <v>-17.199999999999932</v>
      </c>
      <c r="M113" s="438">
        <f t="shared" si="9"/>
        <v>-3.3249565049294287</v>
      </c>
      <c r="N113" s="83">
        <f>'Margin &amp; Volatility'!B113</f>
        <v>800</v>
      </c>
      <c r="O113" s="26">
        <f t="shared" si="6"/>
        <v>2400</v>
      </c>
      <c r="P113" s="26">
        <f t="shared" si="7"/>
        <v>0</v>
      </c>
    </row>
    <row r="114" spans="1:16" ht="13.5">
      <c r="A114" s="453" t="s">
        <v>208</v>
      </c>
      <c r="B114" s="198">
        <v>24893</v>
      </c>
      <c r="C114" s="435">
        <v>0.52</v>
      </c>
      <c r="D114" s="198">
        <v>1672</v>
      </c>
      <c r="E114" s="435">
        <v>0.98</v>
      </c>
      <c r="F114" s="198">
        <v>444</v>
      </c>
      <c r="G114" s="435">
        <v>0.68</v>
      </c>
      <c r="H114" s="198">
        <v>27009</v>
      </c>
      <c r="I114" s="434">
        <v>0.55</v>
      </c>
      <c r="J114" s="73">
        <v>517.2</v>
      </c>
      <c r="K114" s="73">
        <v>547</v>
      </c>
      <c r="L114" s="152">
        <f t="shared" si="8"/>
        <v>-29.799999999999955</v>
      </c>
      <c r="M114" s="438">
        <f t="shared" si="9"/>
        <v>-5.447897623400357</v>
      </c>
      <c r="N114" s="83">
        <f>'Margin &amp; Volatility'!B114</f>
        <v>675</v>
      </c>
      <c r="O114" s="26">
        <f t="shared" si="6"/>
        <v>1128600</v>
      </c>
      <c r="P114" s="26">
        <f t="shared" si="7"/>
        <v>299700</v>
      </c>
    </row>
    <row r="115" spans="1:16" ht="13.5">
      <c r="A115" s="453" t="s">
        <v>229</v>
      </c>
      <c r="B115" s="198">
        <v>574</v>
      </c>
      <c r="C115" s="435">
        <v>0.2</v>
      </c>
      <c r="D115" s="198">
        <v>0</v>
      </c>
      <c r="E115" s="435">
        <v>0</v>
      </c>
      <c r="F115" s="198">
        <v>0</v>
      </c>
      <c r="G115" s="435">
        <v>0</v>
      </c>
      <c r="H115" s="198">
        <v>574</v>
      </c>
      <c r="I115" s="434">
        <v>0.2</v>
      </c>
      <c r="J115" s="73">
        <v>716.25</v>
      </c>
      <c r="K115" s="73">
        <v>727.9</v>
      </c>
      <c r="L115" s="152">
        <f t="shared" si="8"/>
        <v>-11.649999999999977</v>
      </c>
      <c r="M115" s="438">
        <f t="shared" si="9"/>
        <v>-1.600494573430413</v>
      </c>
      <c r="N115" s="83">
        <f>'Margin &amp; Volatility'!B115</f>
        <v>550</v>
      </c>
      <c r="O115" s="26">
        <f t="shared" si="6"/>
        <v>0</v>
      </c>
      <c r="P115" s="26">
        <f t="shared" si="7"/>
        <v>0</v>
      </c>
    </row>
    <row r="116" spans="1:18" ht="13.5">
      <c r="A116" s="453" t="s">
        <v>136</v>
      </c>
      <c r="B116" s="198">
        <v>4026</v>
      </c>
      <c r="C116" s="435">
        <v>-0.07</v>
      </c>
      <c r="D116" s="198">
        <v>20</v>
      </c>
      <c r="E116" s="435">
        <v>-0.63</v>
      </c>
      <c r="F116" s="198">
        <v>0</v>
      </c>
      <c r="G116" s="435">
        <v>0</v>
      </c>
      <c r="H116" s="198">
        <v>4046</v>
      </c>
      <c r="I116" s="434">
        <v>-0.08</v>
      </c>
      <c r="J116" s="73">
        <v>1782.9</v>
      </c>
      <c r="K116" s="73">
        <v>1860.35</v>
      </c>
      <c r="L116" s="152">
        <f t="shared" si="8"/>
        <v>-77.44999999999982</v>
      </c>
      <c r="M116" s="438">
        <f t="shared" si="9"/>
        <v>-4.1631950976966605</v>
      </c>
      <c r="N116" s="83">
        <f>'Margin &amp; Volatility'!B116</f>
        <v>250</v>
      </c>
      <c r="O116" s="26">
        <f t="shared" si="6"/>
        <v>5000</v>
      </c>
      <c r="P116" s="26">
        <f t="shared" si="7"/>
        <v>0</v>
      </c>
      <c r="R116" s="26"/>
    </row>
    <row r="117" spans="1:18" ht="13.5">
      <c r="A117" s="453" t="s">
        <v>257</v>
      </c>
      <c r="B117" s="459">
        <v>3311</v>
      </c>
      <c r="C117" s="456">
        <v>-0.42</v>
      </c>
      <c r="D117" s="198">
        <v>2</v>
      </c>
      <c r="E117" s="435">
        <v>-0.85</v>
      </c>
      <c r="F117" s="198">
        <v>0</v>
      </c>
      <c r="G117" s="435">
        <v>-1</v>
      </c>
      <c r="H117" s="198">
        <v>3313</v>
      </c>
      <c r="I117" s="434">
        <v>-0.42</v>
      </c>
      <c r="J117" s="73">
        <v>696.9</v>
      </c>
      <c r="K117" s="73">
        <v>704.1</v>
      </c>
      <c r="L117" s="152">
        <f t="shared" si="8"/>
        <v>-7.2000000000000455</v>
      </c>
      <c r="M117" s="438">
        <f t="shared" si="9"/>
        <v>-1.022582019599495</v>
      </c>
      <c r="N117" s="83">
        <f>'Margin &amp; Volatility'!B117</f>
        <v>822</v>
      </c>
      <c r="O117" s="26">
        <f t="shared" si="6"/>
        <v>1644</v>
      </c>
      <c r="P117" s="26">
        <f t="shared" si="7"/>
        <v>0</v>
      </c>
      <c r="R117" s="26"/>
    </row>
    <row r="118" spans="1:16" ht="13.5">
      <c r="A118" s="453" t="s">
        <v>196</v>
      </c>
      <c r="B118" s="459">
        <v>376</v>
      </c>
      <c r="C118" s="456">
        <v>0.58</v>
      </c>
      <c r="D118" s="198">
        <v>4</v>
      </c>
      <c r="E118" s="435">
        <v>3</v>
      </c>
      <c r="F118" s="198">
        <v>0</v>
      </c>
      <c r="G118" s="435">
        <v>0</v>
      </c>
      <c r="H118" s="198">
        <v>380</v>
      </c>
      <c r="I118" s="434">
        <v>0.59</v>
      </c>
      <c r="J118" s="73">
        <v>123.85</v>
      </c>
      <c r="K118" s="73">
        <v>125.3</v>
      </c>
      <c r="L118" s="152">
        <f t="shared" si="8"/>
        <v>-1.4500000000000028</v>
      </c>
      <c r="M118" s="438">
        <f t="shared" si="9"/>
        <v>-1.1572226656025562</v>
      </c>
      <c r="N118" s="83">
        <f>'Margin &amp; Volatility'!B118</f>
        <v>2950</v>
      </c>
      <c r="O118" s="26">
        <f t="shared" si="6"/>
        <v>11800</v>
      </c>
      <c r="P118" s="26">
        <f t="shared" si="7"/>
        <v>0</v>
      </c>
    </row>
    <row r="119" spans="1:16" ht="13.5">
      <c r="A119" s="453" t="s">
        <v>98</v>
      </c>
      <c r="B119" s="198">
        <v>232</v>
      </c>
      <c r="C119" s="435">
        <v>0.24</v>
      </c>
      <c r="D119" s="198">
        <v>4</v>
      </c>
      <c r="E119" s="435">
        <v>-0.2</v>
      </c>
      <c r="F119" s="198">
        <v>0</v>
      </c>
      <c r="G119" s="435">
        <v>0</v>
      </c>
      <c r="H119" s="198">
        <v>236</v>
      </c>
      <c r="I119" s="434">
        <v>0.23</v>
      </c>
      <c r="J119" s="73">
        <v>106.95</v>
      </c>
      <c r="K119" s="73">
        <v>109.1</v>
      </c>
      <c r="L119" s="152">
        <f t="shared" si="8"/>
        <v>-2.1499999999999915</v>
      </c>
      <c r="M119" s="438">
        <f t="shared" si="9"/>
        <v>-1.9706691109074168</v>
      </c>
      <c r="N119" s="83">
        <f>'Margin &amp; Volatility'!B119</f>
        <v>2100</v>
      </c>
      <c r="O119" s="26">
        <f t="shared" si="6"/>
        <v>8400</v>
      </c>
      <c r="P119" s="26">
        <f t="shared" si="7"/>
        <v>0</v>
      </c>
    </row>
    <row r="120" spans="1:16" ht="13.5">
      <c r="A120" s="453" t="s">
        <v>175</v>
      </c>
      <c r="B120" s="198">
        <v>232</v>
      </c>
      <c r="C120" s="435">
        <v>0.89</v>
      </c>
      <c r="D120" s="198">
        <v>0</v>
      </c>
      <c r="E120" s="435">
        <v>0</v>
      </c>
      <c r="F120" s="198">
        <v>0</v>
      </c>
      <c r="G120" s="435">
        <v>0</v>
      </c>
      <c r="H120" s="198">
        <v>232</v>
      </c>
      <c r="I120" s="434">
        <v>0.89</v>
      </c>
      <c r="J120" s="73">
        <v>285.25</v>
      </c>
      <c r="K120" s="73">
        <v>301.9</v>
      </c>
      <c r="L120" s="152">
        <f t="shared" si="8"/>
        <v>-16.649999999999977</v>
      </c>
      <c r="M120" s="438">
        <f t="shared" si="9"/>
        <v>-5.5150712156343085</v>
      </c>
      <c r="N120" s="83">
        <f>'Margin &amp; Volatility'!B120</f>
        <v>900</v>
      </c>
      <c r="O120" s="26">
        <f t="shared" si="6"/>
        <v>0</v>
      </c>
      <c r="P120" s="26">
        <f t="shared" si="7"/>
        <v>0</v>
      </c>
    </row>
    <row r="121" spans="1:16" ht="13.5">
      <c r="A121" s="453" t="s">
        <v>176</v>
      </c>
      <c r="B121" s="198">
        <v>173</v>
      </c>
      <c r="C121" s="435">
        <v>0.53</v>
      </c>
      <c r="D121" s="198">
        <v>5</v>
      </c>
      <c r="E121" s="435">
        <v>1.5</v>
      </c>
      <c r="F121" s="198">
        <v>1</v>
      </c>
      <c r="G121" s="435">
        <v>0</v>
      </c>
      <c r="H121" s="198">
        <v>179</v>
      </c>
      <c r="I121" s="434">
        <v>0.56</v>
      </c>
      <c r="J121" s="73">
        <v>43.95</v>
      </c>
      <c r="K121" s="73">
        <v>45.6</v>
      </c>
      <c r="L121" s="152">
        <f t="shared" si="8"/>
        <v>-1.6499999999999986</v>
      </c>
      <c r="M121" s="438">
        <f t="shared" si="9"/>
        <v>-3.6184210526315757</v>
      </c>
      <c r="N121" s="83">
        <f>'Margin &amp; Volatility'!B121</f>
        <v>3450</v>
      </c>
      <c r="O121" s="26">
        <f t="shared" si="6"/>
        <v>17250</v>
      </c>
      <c r="P121" s="26">
        <f t="shared" si="7"/>
        <v>3450</v>
      </c>
    </row>
    <row r="122" spans="1:16" ht="13.5">
      <c r="A122" s="453" t="s">
        <v>177</v>
      </c>
      <c r="B122" s="198">
        <v>5414</v>
      </c>
      <c r="C122" s="435">
        <v>-0.2</v>
      </c>
      <c r="D122" s="198">
        <v>32</v>
      </c>
      <c r="E122" s="435">
        <v>0.07</v>
      </c>
      <c r="F122" s="198">
        <v>1</v>
      </c>
      <c r="G122" s="435">
        <v>-0.89</v>
      </c>
      <c r="H122" s="198">
        <v>5447</v>
      </c>
      <c r="I122" s="434">
        <v>-0.2</v>
      </c>
      <c r="J122" s="73">
        <v>380.5</v>
      </c>
      <c r="K122" s="73">
        <v>400.55</v>
      </c>
      <c r="L122" s="152">
        <f t="shared" si="8"/>
        <v>-20.05000000000001</v>
      </c>
      <c r="M122" s="438">
        <f t="shared" si="9"/>
        <v>-5.005617276245165</v>
      </c>
      <c r="N122" s="83">
        <f>'Margin &amp; Volatility'!B122</f>
        <v>1050</v>
      </c>
      <c r="O122" s="26">
        <f t="shared" si="6"/>
        <v>33600</v>
      </c>
      <c r="P122" s="26">
        <f t="shared" si="7"/>
        <v>1050</v>
      </c>
    </row>
    <row r="123" spans="1:16" ht="13.5">
      <c r="A123" s="453" t="s">
        <v>54</v>
      </c>
      <c r="B123" s="198">
        <v>4095</v>
      </c>
      <c r="C123" s="435">
        <v>-0.03</v>
      </c>
      <c r="D123" s="198">
        <v>20</v>
      </c>
      <c r="E123" s="435">
        <v>-0.81</v>
      </c>
      <c r="F123" s="198">
        <v>0</v>
      </c>
      <c r="G123" s="435">
        <v>0</v>
      </c>
      <c r="H123" s="198">
        <v>4115</v>
      </c>
      <c r="I123" s="434">
        <v>-0.05</v>
      </c>
      <c r="J123" s="73">
        <v>449.7</v>
      </c>
      <c r="K123" s="73">
        <v>471.1</v>
      </c>
      <c r="L123" s="152">
        <f t="shared" si="8"/>
        <v>-21.400000000000034</v>
      </c>
      <c r="M123" s="438">
        <f t="shared" si="9"/>
        <v>-4.542559966036942</v>
      </c>
      <c r="N123" s="83">
        <f>'Margin &amp; Volatility'!B123</f>
        <v>600</v>
      </c>
      <c r="O123" s="26">
        <f t="shared" si="6"/>
        <v>12000</v>
      </c>
      <c r="P123" s="26">
        <f t="shared" si="7"/>
        <v>0</v>
      </c>
    </row>
    <row r="124" spans="1:17" ht="14.25" customHeight="1" thickBot="1">
      <c r="A124" s="454" t="s">
        <v>178</v>
      </c>
      <c r="B124" s="441">
        <v>342</v>
      </c>
      <c r="C124" s="442">
        <v>0.65</v>
      </c>
      <c r="D124" s="441">
        <v>0</v>
      </c>
      <c r="E124" s="442">
        <v>0</v>
      </c>
      <c r="F124" s="441">
        <v>0</v>
      </c>
      <c r="G124" s="442">
        <v>0</v>
      </c>
      <c r="H124" s="441">
        <v>342</v>
      </c>
      <c r="I124" s="440">
        <v>0.65</v>
      </c>
      <c r="J124" s="339">
        <v>360.1</v>
      </c>
      <c r="K124" s="339">
        <v>383.2</v>
      </c>
      <c r="L124" s="443">
        <f t="shared" si="8"/>
        <v>-23.099999999999966</v>
      </c>
      <c r="M124" s="444">
        <f t="shared" si="9"/>
        <v>-6.028183716075148</v>
      </c>
      <c r="N124" s="73">
        <f>'Margin &amp; Volatility'!B124</f>
        <v>600</v>
      </c>
      <c r="O124" s="26">
        <f t="shared" si="6"/>
        <v>0</v>
      </c>
      <c r="P124" s="26">
        <f t="shared" si="7"/>
        <v>0</v>
      </c>
      <c r="Q124" s="73"/>
    </row>
    <row r="125" spans="2:17" ht="13.5" customHeight="1" hidden="1">
      <c r="B125" s="446">
        <f>SUM(B4:B124)</f>
        <v>735523</v>
      </c>
      <c r="C125" s="447"/>
      <c r="D125" s="446">
        <f>SUM(D4:D124)</f>
        <v>63883</v>
      </c>
      <c r="E125" s="447"/>
      <c r="F125" s="446">
        <f>SUM(F4:F124)</f>
        <v>35233</v>
      </c>
      <c r="G125" s="447"/>
      <c r="H125" s="198">
        <f>B125+D125+F125</f>
        <v>834639</v>
      </c>
      <c r="I125" s="447"/>
      <c r="J125" s="448"/>
      <c r="K125" s="73"/>
      <c r="L125" s="152"/>
      <c r="M125" s="153"/>
      <c r="N125" s="73"/>
      <c r="O125" s="26">
        <f>SUM(O4:O124)</f>
        <v>23371699</v>
      </c>
      <c r="P125" s="26">
        <f>SUM(P4:P124)</f>
        <v>7002980</v>
      </c>
      <c r="Q125" s="73"/>
    </row>
    <row r="126" spans="11:17" ht="14.25" customHeight="1">
      <c r="K126" s="73"/>
      <c r="L126" s="152"/>
      <c r="M126" s="153"/>
      <c r="N126" s="73"/>
      <c r="O126" s="73"/>
      <c r="P126" s="54">
        <f>P125/O125</f>
        <v>0.2996350415089635</v>
      </c>
      <c r="Q126" s="73"/>
    </row>
    <row r="127" spans="11:13" ht="12.75" customHeight="1">
      <c r="K127" s="73"/>
      <c r="L127" s="152"/>
      <c r="M127" s="153"/>
    </row>
  </sheetData>
  <mergeCells count="2">
    <mergeCell ref="B2:I2"/>
    <mergeCell ref="J2:M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C167"/>
  <sheetViews>
    <sheetView workbookViewId="0" topLeftCell="A1">
      <selection activeCell="J4" sqref="J4:J124"/>
    </sheetView>
  </sheetViews>
  <sheetFormatPr defaultColWidth="9.140625" defaultRowHeight="12.75"/>
  <cols>
    <col min="1" max="1" width="14.8515625" style="4" customWidth="1"/>
    <col min="2" max="2" width="11.57421875" style="7" customWidth="1"/>
    <col min="3" max="3" width="10.421875" style="7" customWidth="1"/>
    <col min="4" max="5" width="10.7109375" style="172" customWidth="1"/>
    <col min="6" max="6" width="10.57421875" style="64" bestFit="1" customWidth="1"/>
    <col min="7" max="7" width="9.8515625" style="7" customWidth="1"/>
    <col min="8" max="8" width="9.28125" style="63" bestFit="1" customWidth="1"/>
    <col min="9" max="9" width="10.57421875" style="7" bestFit="1" customWidth="1"/>
    <col min="10" max="10" width="8.7109375" style="7" customWidth="1"/>
    <col min="11" max="11" width="9.8515625" style="63" customWidth="1"/>
    <col min="12" max="12" width="12.7109375" style="64" customWidth="1"/>
    <col min="13" max="13" width="11.421875" style="7" customWidth="1"/>
    <col min="14" max="14" width="8.421875" style="63" customWidth="1"/>
    <col min="15" max="15" width="10.57421875" style="4" customWidth="1"/>
    <col min="16" max="16" width="11.7109375" style="4" customWidth="1"/>
    <col min="17" max="17" width="11.140625" style="4" hidden="1" customWidth="1"/>
    <col min="18" max="18" width="14.140625" style="4" hidden="1" customWidth="1"/>
    <col min="19" max="19" width="12.00390625" style="4" hidden="1" customWidth="1"/>
    <col min="20" max="20" width="13.140625" style="4" hidden="1" customWidth="1"/>
    <col min="21" max="21" width="15.00390625" style="65" hidden="1" customWidth="1"/>
    <col min="22" max="22" width="12.140625" style="4" hidden="1" customWidth="1"/>
    <col min="23" max="23" width="10.8515625" style="4" hidden="1" customWidth="1"/>
    <col min="24" max="24" width="10.421875" style="4" hidden="1" customWidth="1"/>
    <col min="25" max="25" width="10.7109375" style="4" hidden="1" customWidth="1"/>
    <col min="26" max="26" width="9.7109375" style="4" hidden="1" customWidth="1"/>
    <col min="27" max="27" width="8.7109375" style="3" customWidth="1"/>
    <col min="28" max="28" width="9.140625" style="64" customWidth="1"/>
    <col min="29" max="16384" width="9.140625" style="4" customWidth="1"/>
  </cols>
  <sheetData>
    <row r="1" spans="1:28" s="68" customFormat="1" ht="23.25" customHeight="1" thickBot="1">
      <c r="A1" s="466" t="s">
        <v>212</v>
      </c>
      <c r="B1" s="467"/>
      <c r="C1" s="467"/>
      <c r="D1" s="467"/>
      <c r="E1" s="467"/>
      <c r="F1" s="467"/>
      <c r="G1" s="467"/>
      <c r="H1" s="467"/>
      <c r="I1" s="467"/>
      <c r="J1" s="467"/>
      <c r="K1" s="473"/>
      <c r="L1" s="173"/>
      <c r="M1" s="120"/>
      <c r="N1" s="66"/>
      <c r="O1" s="3"/>
      <c r="P1" s="115"/>
      <c r="Q1" s="116"/>
      <c r="R1" s="73"/>
      <c r="S1" s="110"/>
      <c r="T1" s="110"/>
      <c r="U1" s="110"/>
      <c r="V1" s="110"/>
      <c r="W1" s="110"/>
      <c r="X1" s="110"/>
      <c r="Y1" s="110"/>
      <c r="Z1" s="110"/>
      <c r="AA1" s="110"/>
      <c r="AB1" s="79"/>
    </row>
    <row r="2" spans="1:28" s="62" customFormat="1" ht="16.5" customHeight="1" thickBot="1">
      <c r="A2" s="150"/>
      <c r="B2" s="495" t="s">
        <v>75</v>
      </c>
      <c r="C2" s="496"/>
      <c r="D2" s="496"/>
      <c r="E2" s="497"/>
      <c r="F2" s="482" t="s">
        <v>209</v>
      </c>
      <c r="G2" s="483"/>
      <c r="H2" s="484"/>
      <c r="I2" s="482" t="s">
        <v>210</v>
      </c>
      <c r="J2" s="483"/>
      <c r="K2" s="484"/>
      <c r="L2" s="2"/>
      <c r="M2" s="6"/>
      <c r="N2" s="66"/>
      <c r="O2" s="3"/>
      <c r="P2" s="115"/>
      <c r="Q2" s="116"/>
      <c r="R2" s="73"/>
      <c r="S2" s="110"/>
      <c r="T2" s="110"/>
      <c r="U2" s="117"/>
      <c r="V2" s="110"/>
      <c r="W2" s="110"/>
      <c r="X2" s="110"/>
      <c r="Y2" s="110"/>
      <c r="Z2" s="110"/>
      <c r="AA2" s="110"/>
      <c r="AB2" s="80"/>
    </row>
    <row r="3" spans="1:28" s="62" customFormat="1" ht="15.75" thickBot="1">
      <c r="A3" s="30" t="s">
        <v>61</v>
      </c>
      <c r="B3" s="234" t="s">
        <v>103</v>
      </c>
      <c r="C3" s="235" t="s">
        <v>211</v>
      </c>
      <c r="D3" s="236" t="s">
        <v>27</v>
      </c>
      <c r="E3" s="237" t="s">
        <v>211</v>
      </c>
      <c r="F3" s="175" t="s">
        <v>123</v>
      </c>
      <c r="G3" s="342" t="s">
        <v>14</v>
      </c>
      <c r="H3" s="340" t="s">
        <v>62</v>
      </c>
      <c r="I3" s="341" t="s">
        <v>123</v>
      </c>
      <c r="J3" s="342" t="s">
        <v>14</v>
      </c>
      <c r="K3" s="340" t="s">
        <v>62</v>
      </c>
      <c r="L3" s="2"/>
      <c r="M3" s="6"/>
      <c r="N3" s="66"/>
      <c r="O3" s="3"/>
      <c r="P3" s="3"/>
      <c r="Q3" s="3"/>
      <c r="R3" s="3"/>
      <c r="S3" s="2"/>
      <c r="T3" s="2"/>
      <c r="U3" s="84"/>
      <c r="V3" s="3"/>
      <c r="W3" s="3"/>
      <c r="X3" s="3"/>
      <c r="Y3" s="3"/>
      <c r="Z3" s="3"/>
      <c r="AA3" s="3"/>
      <c r="AB3" s="80"/>
    </row>
    <row r="4" spans="1:29" s="62" customFormat="1" ht="15">
      <c r="A4" s="108" t="s">
        <v>205</v>
      </c>
      <c r="B4" s="192">
        <f>'Open Int.'!E4</f>
        <v>0</v>
      </c>
      <c r="C4" s="227">
        <f>'Open Int.'!F4</f>
        <v>0</v>
      </c>
      <c r="D4" s="229">
        <f>'Open Int.'!H4</f>
        <v>0</v>
      </c>
      <c r="E4" s="161">
        <f>'Open Int.'!I4</f>
        <v>0</v>
      </c>
      <c r="F4" s="348">
        <f>IF('Open Int.'!E4=0,0,'Open Int.'!H4/'Open Int.'!E4)</f>
        <v>0</v>
      </c>
      <c r="G4" s="350">
        <v>0</v>
      </c>
      <c r="H4" s="343">
        <f>IF(G4=0,0,(F4-G4)/G4)</f>
        <v>0</v>
      </c>
      <c r="I4" s="219">
        <f>IF(Volume!D4=0,0,Volume!F4/Volume!D4)</f>
        <v>0</v>
      </c>
      <c r="J4" s="219">
        <v>0</v>
      </c>
      <c r="K4" s="343">
        <f>IF(J4=0,0,(I4-J4)/J4)</f>
        <v>0</v>
      </c>
      <c r="L4" s="64"/>
      <c r="M4" s="7"/>
      <c r="N4" s="63"/>
      <c r="O4" s="4"/>
      <c r="P4" s="4"/>
      <c r="Q4" s="4"/>
      <c r="R4" s="4"/>
      <c r="S4" s="4"/>
      <c r="T4" s="4"/>
      <c r="U4" s="65"/>
      <c r="V4" s="4"/>
      <c r="W4" s="4"/>
      <c r="X4" s="4"/>
      <c r="Y4" s="4"/>
      <c r="Z4" s="4"/>
      <c r="AA4" s="3"/>
      <c r="AB4" s="83"/>
      <c r="AC4" s="82"/>
    </row>
    <row r="5" spans="1:29" s="62" customFormat="1" ht="15">
      <c r="A5" s="239" t="s">
        <v>90</v>
      </c>
      <c r="B5" s="192">
        <f>'Open Int.'!E5</f>
        <v>0</v>
      </c>
      <c r="C5" s="227">
        <f>'Open Int.'!F5</f>
        <v>0</v>
      </c>
      <c r="D5" s="229">
        <f>'Open Int.'!H5</f>
        <v>0</v>
      </c>
      <c r="E5" s="161">
        <f>'Open Int.'!I5</f>
        <v>0</v>
      </c>
      <c r="F5" s="231">
        <f>IF('Open Int.'!E5=0,0,'Open Int.'!H5/'Open Int.'!E5)</f>
        <v>0</v>
      </c>
      <c r="G5" s="173">
        <v>0</v>
      </c>
      <c r="H5" s="195">
        <f aca="true" t="shared" si="0" ref="H5:H68">IF(G5=0,0,(F5-G5)/G5)</f>
        <v>0</v>
      </c>
      <c r="I5" s="208">
        <f>IF(Volume!D5=0,0,Volume!F5/Volume!D5)</f>
        <v>0</v>
      </c>
      <c r="J5" s="208">
        <v>0</v>
      </c>
      <c r="K5" s="195">
        <f aca="true" t="shared" si="1" ref="K5:K68">IF(J5=0,0,(I5-J5)/J5)</f>
        <v>0</v>
      </c>
      <c r="L5" s="64"/>
      <c r="M5" s="7"/>
      <c r="N5" s="63"/>
      <c r="O5" s="4"/>
      <c r="P5" s="4"/>
      <c r="Q5" s="4"/>
      <c r="R5" s="4"/>
      <c r="S5" s="4"/>
      <c r="T5" s="4"/>
      <c r="U5" s="65"/>
      <c r="V5" s="4"/>
      <c r="W5" s="4"/>
      <c r="X5" s="4"/>
      <c r="Y5" s="4"/>
      <c r="Z5" s="4"/>
      <c r="AA5" s="3"/>
      <c r="AB5" s="83"/>
      <c r="AC5" s="82"/>
    </row>
    <row r="6" spans="1:29" s="62" customFormat="1" ht="15">
      <c r="A6" s="239" t="s">
        <v>9</v>
      </c>
      <c r="B6" s="192">
        <f>'Open Int.'!E6</f>
        <v>5370400</v>
      </c>
      <c r="C6" s="227">
        <f>'Open Int.'!F6</f>
        <v>974100</v>
      </c>
      <c r="D6" s="229">
        <f>'Open Int.'!H6</f>
        <v>4579000</v>
      </c>
      <c r="E6" s="161">
        <f>'Open Int.'!I6</f>
        <v>357200</v>
      </c>
      <c r="F6" s="231">
        <f>IF('Open Int.'!E6=0,0,'Open Int.'!H6/'Open Int.'!E6)</f>
        <v>0.8526366751079995</v>
      </c>
      <c r="G6" s="173">
        <v>0.9603075313331665</v>
      </c>
      <c r="H6" s="195">
        <f t="shared" si="0"/>
        <v>-0.11212122441202849</v>
      </c>
      <c r="I6" s="208">
        <f>IF(Volume!D6=0,0,Volume!F6/Volume!D6)</f>
        <v>0.6093673056229367</v>
      </c>
      <c r="J6" s="208">
        <v>0.8640652193826143</v>
      </c>
      <c r="K6" s="195">
        <f t="shared" si="1"/>
        <v>-0.2947670014326725</v>
      </c>
      <c r="L6" s="64"/>
      <c r="M6" s="7"/>
      <c r="N6" s="63"/>
      <c r="O6" s="4"/>
      <c r="P6" s="4"/>
      <c r="Q6" s="4"/>
      <c r="R6" s="4"/>
      <c r="S6" s="4"/>
      <c r="T6" s="4"/>
      <c r="U6" s="65"/>
      <c r="V6" s="4"/>
      <c r="W6" s="4"/>
      <c r="X6" s="4"/>
      <c r="Y6" s="4"/>
      <c r="Z6" s="4"/>
      <c r="AA6" s="3"/>
      <c r="AB6" s="83"/>
      <c r="AC6" s="82"/>
    </row>
    <row r="7" spans="1:27" s="8" customFormat="1" ht="15">
      <c r="A7" s="239" t="s">
        <v>152</v>
      </c>
      <c r="B7" s="192">
        <f>'Open Int.'!E7</f>
        <v>0</v>
      </c>
      <c r="C7" s="227">
        <f>'Open Int.'!F7</f>
        <v>0</v>
      </c>
      <c r="D7" s="229">
        <f>'Open Int.'!H7</f>
        <v>0</v>
      </c>
      <c r="E7" s="161">
        <f>'Open Int.'!I7</f>
        <v>0</v>
      </c>
      <c r="F7" s="231">
        <f>IF('Open Int.'!E7=0,0,'Open Int.'!H7/'Open Int.'!E7)</f>
        <v>0</v>
      </c>
      <c r="G7" s="173">
        <v>0</v>
      </c>
      <c r="H7" s="195">
        <f t="shared" si="0"/>
        <v>0</v>
      </c>
      <c r="I7" s="208">
        <f>IF(Volume!D7=0,0,Volume!F7/Volume!D7)</f>
        <v>0</v>
      </c>
      <c r="J7" s="208">
        <v>0</v>
      </c>
      <c r="K7" s="195">
        <f t="shared" si="1"/>
        <v>0</v>
      </c>
      <c r="L7" s="64"/>
      <c r="M7" s="7"/>
      <c r="N7" s="63"/>
      <c r="O7" s="4"/>
      <c r="P7" s="4"/>
      <c r="Q7" s="4"/>
      <c r="R7" s="4"/>
      <c r="S7" s="4"/>
      <c r="T7" s="4"/>
      <c r="U7" s="65"/>
      <c r="V7" s="4"/>
      <c r="W7" s="4"/>
      <c r="X7" s="4"/>
      <c r="Y7" s="4"/>
      <c r="Z7" s="4"/>
      <c r="AA7" s="3"/>
    </row>
    <row r="8" spans="1:29" s="62" customFormat="1" ht="15">
      <c r="A8" s="239" t="s">
        <v>0</v>
      </c>
      <c r="B8" s="192">
        <f>'Open Int.'!E8</f>
        <v>165750</v>
      </c>
      <c r="C8" s="227">
        <f>'Open Int.'!F8</f>
        <v>36750</v>
      </c>
      <c r="D8" s="229">
        <f>'Open Int.'!H8</f>
        <v>7500</v>
      </c>
      <c r="E8" s="161">
        <f>'Open Int.'!I8</f>
        <v>0</v>
      </c>
      <c r="F8" s="231">
        <f>IF('Open Int.'!E8=0,0,'Open Int.'!H8/'Open Int.'!E8)</f>
        <v>0.04524886877828054</v>
      </c>
      <c r="G8" s="173">
        <v>0.05813953488372093</v>
      </c>
      <c r="H8" s="195">
        <f t="shared" si="0"/>
        <v>-0.22171945701357468</v>
      </c>
      <c r="I8" s="208">
        <f>IF(Volume!D8=0,0,Volume!F8/Volume!D8)</f>
        <v>0</v>
      </c>
      <c r="J8" s="208">
        <v>0.125</v>
      </c>
      <c r="K8" s="195">
        <f t="shared" si="1"/>
        <v>-1</v>
      </c>
      <c r="L8" s="64"/>
      <c r="M8" s="7"/>
      <c r="N8" s="63"/>
      <c r="O8" s="4"/>
      <c r="P8" s="4"/>
      <c r="Q8" s="4"/>
      <c r="R8" s="4"/>
      <c r="S8" s="4"/>
      <c r="T8" s="4"/>
      <c r="U8" s="65"/>
      <c r="V8" s="4"/>
      <c r="W8" s="4"/>
      <c r="X8" s="4"/>
      <c r="Y8" s="4"/>
      <c r="Z8" s="4"/>
      <c r="AA8" s="3"/>
      <c r="AB8" s="83"/>
      <c r="AC8" s="82"/>
    </row>
    <row r="9" spans="1:27" s="8" customFormat="1" ht="15">
      <c r="A9" s="239" t="s">
        <v>153</v>
      </c>
      <c r="B9" s="192">
        <f>'Open Int.'!E9</f>
        <v>575750</v>
      </c>
      <c r="C9" s="227">
        <f>'Open Int.'!F9</f>
        <v>9800</v>
      </c>
      <c r="D9" s="229">
        <f>'Open Int.'!H9</f>
        <v>31850</v>
      </c>
      <c r="E9" s="161">
        <f>'Open Int.'!I9</f>
        <v>4900</v>
      </c>
      <c r="F9" s="231">
        <f>IF('Open Int.'!E9=0,0,'Open Int.'!H9/'Open Int.'!E9)</f>
        <v>0.05531914893617021</v>
      </c>
      <c r="G9" s="173">
        <v>0.047619047619047616</v>
      </c>
      <c r="H9" s="195">
        <f t="shared" si="0"/>
        <v>0.16170212765957445</v>
      </c>
      <c r="I9" s="208">
        <f>IF(Volume!D9=0,0,Volume!F9/Volume!D9)</f>
        <v>0.09523809523809523</v>
      </c>
      <c r="J9" s="208">
        <v>0.11764705882352941</v>
      </c>
      <c r="K9" s="195">
        <f t="shared" si="1"/>
        <v>-0.19047619047619052</v>
      </c>
      <c r="L9" s="64"/>
      <c r="M9" s="7"/>
      <c r="N9" s="63"/>
      <c r="O9" s="4"/>
      <c r="P9" s="4"/>
      <c r="Q9" s="4"/>
      <c r="R9" s="4"/>
      <c r="S9" s="4"/>
      <c r="T9" s="4"/>
      <c r="U9" s="65"/>
      <c r="V9" s="4"/>
      <c r="W9" s="4"/>
      <c r="X9" s="4"/>
      <c r="Y9" s="4"/>
      <c r="Z9" s="4"/>
      <c r="AA9" s="3"/>
    </row>
    <row r="10" spans="1:27" s="8" customFormat="1" ht="15">
      <c r="A10" s="239" t="s">
        <v>197</v>
      </c>
      <c r="B10" s="192">
        <f>'Open Int.'!E10</f>
        <v>103850</v>
      </c>
      <c r="C10" s="227">
        <f>'Open Int.'!F10</f>
        <v>13400</v>
      </c>
      <c r="D10" s="229">
        <f>'Open Int.'!H10</f>
        <v>13400</v>
      </c>
      <c r="E10" s="161">
        <f>'Open Int.'!I10</f>
        <v>10050</v>
      </c>
      <c r="F10" s="231">
        <f>IF('Open Int.'!E10=0,0,'Open Int.'!H10/'Open Int.'!E10)</f>
        <v>0.12903225806451613</v>
      </c>
      <c r="G10" s="173">
        <v>0.037037037037037035</v>
      </c>
      <c r="H10" s="195">
        <f t="shared" si="0"/>
        <v>2.4838709677419355</v>
      </c>
      <c r="I10" s="208">
        <f>IF(Volume!D10=0,0,Volume!F10/Volume!D10)</f>
        <v>0.3333333333333333</v>
      </c>
      <c r="J10" s="208">
        <v>0</v>
      </c>
      <c r="K10" s="195">
        <f t="shared" si="1"/>
        <v>0</v>
      </c>
      <c r="L10" s="64"/>
      <c r="M10" s="7"/>
      <c r="N10" s="63"/>
      <c r="O10" s="4"/>
      <c r="P10" s="4"/>
      <c r="Q10" s="4"/>
      <c r="R10" s="4"/>
      <c r="S10" s="4"/>
      <c r="T10" s="4"/>
      <c r="U10" s="65"/>
      <c r="V10" s="4"/>
      <c r="W10" s="4"/>
      <c r="X10" s="4"/>
      <c r="Y10" s="4"/>
      <c r="Z10" s="4"/>
      <c r="AA10" s="3"/>
    </row>
    <row r="11" spans="1:29" s="62" customFormat="1" ht="15">
      <c r="A11" s="239" t="s">
        <v>91</v>
      </c>
      <c r="B11" s="192">
        <f>'Open Int.'!E11</f>
        <v>494500</v>
      </c>
      <c r="C11" s="227">
        <f>'Open Int.'!F11</f>
        <v>52900</v>
      </c>
      <c r="D11" s="229">
        <f>'Open Int.'!H11</f>
        <v>9200</v>
      </c>
      <c r="E11" s="161">
        <f>'Open Int.'!I11</f>
        <v>0</v>
      </c>
      <c r="F11" s="231">
        <f>IF('Open Int.'!E11=0,0,'Open Int.'!H11/'Open Int.'!E11)</f>
        <v>0.018604651162790697</v>
      </c>
      <c r="G11" s="173">
        <v>0.020833333333333332</v>
      </c>
      <c r="H11" s="195">
        <f t="shared" si="0"/>
        <v>-0.10697674418604647</v>
      </c>
      <c r="I11" s="208">
        <f>IF(Volume!D11=0,0,Volume!F11/Volume!D11)</f>
        <v>0.13513513513513514</v>
      </c>
      <c r="J11" s="208">
        <v>0</v>
      </c>
      <c r="K11" s="195">
        <f t="shared" si="1"/>
        <v>0</v>
      </c>
      <c r="L11" s="64"/>
      <c r="M11" s="7"/>
      <c r="N11" s="63"/>
      <c r="O11" s="4"/>
      <c r="P11" s="4"/>
      <c r="Q11" s="4"/>
      <c r="R11" s="4"/>
      <c r="S11" s="4"/>
      <c r="T11" s="4"/>
      <c r="U11" s="65"/>
      <c r="V11" s="4"/>
      <c r="W11" s="4"/>
      <c r="X11" s="4"/>
      <c r="Y11" s="4"/>
      <c r="Z11" s="4"/>
      <c r="AA11" s="3"/>
      <c r="AB11" s="83"/>
      <c r="AC11" s="82"/>
    </row>
    <row r="12" spans="1:29" s="62" customFormat="1" ht="15">
      <c r="A12" s="239" t="s">
        <v>104</v>
      </c>
      <c r="B12" s="192">
        <f>'Open Int.'!E12</f>
        <v>629950</v>
      </c>
      <c r="C12" s="227">
        <f>'Open Int.'!F12</f>
        <v>70950</v>
      </c>
      <c r="D12" s="229">
        <f>'Open Int.'!H12</f>
        <v>75250</v>
      </c>
      <c r="E12" s="161">
        <f>'Open Int.'!I12</f>
        <v>2150</v>
      </c>
      <c r="F12" s="231">
        <f>IF('Open Int.'!E12=0,0,'Open Int.'!H12/'Open Int.'!E12)</f>
        <v>0.11945392491467577</v>
      </c>
      <c r="G12" s="173">
        <v>0.13076923076923078</v>
      </c>
      <c r="H12" s="195">
        <f t="shared" si="0"/>
        <v>-0.08652880947600888</v>
      </c>
      <c r="I12" s="208">
        <f>IF(Volume!D12=0,0,Volume!F12/Volume!D12)</f>
        <v>0.2054794520547945</v>
      </c>
      <c r="J12" s="208">
        <v>0.1437908496732026</v>
      </c>
      <c r="K12" s="195">
        <f t="shared" si="1"/>
        <v>0.42901618929016194</v>
      </c>
      <c r="L12" s="64"/>
      <c r="M12" s="7"/>
      <c r="N12" s="63"/>
      <c r="O12" s="4"/>
      <c r="P12" s="4"/>
      <c r="Q12" s="4"/>
      <c r="R12" s="4"/>
      <c r="S12" s="4"/>
      <c r="T12" s="4"/>
      <c r="U12" s="65"/>
      <c r="V12" s="4"/>
      <c r="W12" s="4"/>
      <c r="X12" s="4"/>
      <c r="Y12" s="4"/>
      <c r="Z12" s="4"/>
      <c r="AA12" s="3"/>
      <c r="AB12" s="83"/>
      <c r="AC12" s="82"/>
    </row>
    <row r="13" spans="1:27" s="8" customFormat="1" ht="15">
      <c r="A13" s="239" t="s">
        <v>154</v>
      </c>
      <c r="B13" s="192">
        <f>'Open Int.'!E13</f>
        <v>4603100</v>
      </c>
      <c r="C13" s="227">
        <f>'Open Int.'!F13</f>
        <v>725800</v>
      </c>
      <c r="D13" s="229">
        <f>'Open Int.'!H13</f>
        <v>1757200</v>
      </c>
      <c r="E13" s="161">
        <f>'Open Int.'!I13</f>
        <v>573000</v>
      </c>
      <c r="F13" s="231">
        <f>IF('Open Int.'!E13=0,0,'Open Int.'!H13/'Open Int.'!E13)</f>
        <v>0.3817427385892116</v>
      </c>
      <c r="G13" s="173">
        <v>0.3054187192118227</v>
      </c>
      <c r="H13" s="195">
        <f t="shared" si="0"/>
        <v>0.24989961183241854</v>
      </c>
      <c r="I13" s="208">
        <f>IF(Volume!D13=0,0,Volume!F13/Volume!D13)</f>
        <v>0.5024390243902439</v>
      </c>
      <c r="J13" s="208">
        <v>0.14285714285714285</v>
      </c>
      <c r="K13" s="195">
        <f t="shared" si="1"/>
        <v>2.5170731707317073</v>
      </c>
      <c r="L13" s="64"/>
      <c r="M13" s="7"/>
      <c r="N13" s="63"/>
      <c r="O13" s="4"/>
      <c r="P13" s="4"/>
      <c r="Q13" s="4"/>
      <c r="R13" s="4"/>
      <c r="S13" s="4"/>
      <c r="T13" s="4"/>
      <c r="U13" s="65"/>
      <c r="V13" s="4"/>
      <c r="W13" s="4"/>
      <c r="X13" s="4"/>
      <c r="Y13" s="4"/>
      <c r="Z13" s="4"/>
      <c r="AA13" s="3"/>
    </row>
    <row r="14" spans="1:27" s="8" customFormat="1" ht="15">
      <c r="A14" s="239" t="s">
        <v>179</v>
      </c>
      <c r="B14" s="192">
        <f>'Open Int.'!E14</f>
        <v>0</v>
      </c>
      <c r="C14" s="227">
        <f>'Open Int.'!F14</f>
        <v>0</v>
      </c>
      <c r="D14" s="229">
        <f>'Open Int.'!H14</f>
        <v>0</v>
      </c>
      <c r="E14" s="161">
        <f>'Open Int.'!I14</f>
        <v>0</v>
      </c>
      <c r="F14" s="231">
        <f>IF('Open Int.'!E14=0,0,'Open Int.'!H14/'Open Int.'!E14)</f>
        <v>0</v>
      </c>
      <c r="G14" s="173">
        <v>0</v>
      </c>
      <c r="H14" s="195">
        <f t="shared" si="0"/>
        <v>0</v>
      </c>
      <c r="I14" s="208">
        <f>IF(Volume!D14=0,0,Volume!F14/Volume!D14)</f>
        <v>0</v>
      </c>
      <c r="J14" s="208">
        <v>0</v>
      </c>
      <c r="K14" s="195">
        <f t="shared" si="1"/>
        <v>0</v>
      </c>
      <c r="L14" s="64"/>
      <c r="M14" s="7"/>
      <c r="N14" s="63"/>
      <c r="O14" s="4"/>
      <c r="P14" s="4"/>
      <c r="Q14" s="4"/>
      <c r="R14" s="4"/>
      <c r="S14" s="4"/>
      <c r="T14" s="4"/>
      <c r="U14" s="65"/>
      <c r="V14" s="4"/>
      <c r="W14" s="4"/>
      <c r="X14" s="4"/>
      <c r="Y14" s="4"/>
      <c r="Z14" s="4"/>
      <c r="AA14" s="3"/>
    </row>
    <row r="15" spans="1:29" s="62" customFormat="1" ht="15">
      <c r="A15" s="239" t="s">
        <v>216</v>
      </c>
      <c r="B15" s="192">
        <f>'Open Int.'!E15</f>
        <v>0</v>
      </c>
      <c r="C15" s="227">
        <f>'Open Int.'!F15</f>
        <v>0</v>
      </c>
      <c r="D15" s="229">
        <f>'Open Int.'!H15</f>
        <v>0</v>
      </c>
      <c r="E15" s="161">
        <f>'Open Int.'!I15</f>
        <v>0</v>
      </c>
      <c r="F15" s="231">
        <f>IF('Open Int.'!E15=0,0,'Open Int.'!H15/'Open Int.'!E15)</f>
        <v>0</v>
      </c>
      <c r="G15" s="173">
        <v>0</v>
      </c>
      <c r="H15" s="195">
        <f t="shared" si="0"/>
        <v>0</v>
      </c>
      <c r="I15" s="208">
        <f>IF(Volume!D15=0,0,Volume!F15/Volume!D15)</f>
        <v>0</v>
      </c>
      <c r="J15" s="208">
        <v>0</v>
      </c>
      <c r="K15" s="195">
        <f t="shared" si="1"/>
        <v>0</v>
      </c>
      <c r="L15" s="64"/>
      <c r="M15" s="7"/>
      <c r="N15" s="63"/>
      <c r="O15" s="4"/>
      <c r="P15" s="4"/>
      <c r="Q15" s="4"/>
      <c r="R15" s="4"/>
      <c r="S15" s="4"/>
      <c r="T15" s="4"/>
      <c r="U15" s="65"/>
      <c r="V15" s="4"/>
      <c r="W15" s="4"/>
      <c r="X15" s="4"/>
      <c r="Y15" s="4"/>
      <c r="Z15" s="4"/>
      <c r="AA15" s="3"/>
      <c r="AB15" s="83"/>
      <c r="AC15" s="82"/>
    </row>
    <row r="16" spans="1:29" s="62" customFormat="1" ht="15">
      <c r="A16" s="239" t="s">
        <v>92</v>
      </c>
      <c r="B16" s="192">
        <f>'Open Int.'!E16</f>
        <v>88200</v>
      </c>
      <c r="C16" s="227">
        <f>'Open Int.'!F16</f>
        <v>9800</v>
      </c>
      <c r="D16" s="229">
        <f>'Open Int.'!H16</f>
        <v>4200</v>
      </c>
      <c r="E16" s="161">
        <f>'Open Int.'!I16</f>
        <v>2800</v>
      </c>
      <c r="F16" s="231">
        <f>IF('Open Int.'!E16=0,0,'Open Int.'!H16/'Open Int.'!E16)</f>
        <v>0.047619047619047616</v>
      </c>
      <c r="G16" s="173">
        <v>0.017857142857142856</v>
      </c>
      <c r="H16" s="195">
        <f t="shared" si="0"/>
        <v>1.6666666666666667</v>
      </c>
      <c r="I16" s="208">
        <f>IF(Volume!D16=0,0,Volume!F16/Volume!D16)</f>
        <v>0.125</v>
      </c>
      <c r="J16" s="208">
        <v>0.07692307692307693</v>
      </c>
      <c r="K16" s="195">
        <f t="shared" si="1"/>
        <v>0.6249999999999999</v>
      </c>
      <c r="L16" s="64"/>
      <c r="M16" s="7"/>
      <c r="N16" s="63"/>
      <c r="O16" s="4"/>
      <c r="P16" s="4"/>
      <c r="Q16" s="4"/>
      <c r="R16" s="4"/>
      <c r="S16" s="4"/>
      <c r="T16" s="4"/>
      <c r="U16" s="65"/>
      <c r="V16" s="4"/>
      <c r="W16" s="4"/>
      <c r="X16" s="4"/>
      <c r="Y16" s="4"/>
      <c r="Z16" s="4"/>
      <c r="AA16" s="3"/>
      <c r="AB16" s="83"/>
      <c r="AC16" s="82"/>
    </row>
    <row r="17" spans="1:29" s="62" customFormat="1" ht="15">
      <c r="A17" s="239" t="s">
        <v>93</v>
      </c>
      <c r="B17" s="192">
        <f>'Open Int.'!E17</f>
        <v>127300</v>
      </c>
      <c r="C17" s="227">
        <f>'Open Int.'!F17</f>
        <v>17100</v>
      </c>
      <c r="D17" s="229">
        <f>'Open Int.'!H17</f>
        <v>3800</v>
      </c>
      <c r="E17" s="161">
        <f>'Open Int.'!I17</f>
        <v>0</v>
      </c>
      <c r="F17" s="231">
        <f>IF('Open Int.'!E17=0,0,'Open Int.'!H17/'Open Int.'!E17)</f>
        <v>0.029850746268656716</v>
      </c>
      <c r="G17" s="173">
        <v>0.034482758620689655</v>
      </c>
      <c r="H17" s="195">
        <f t="shared" si="0"/>
        <v>-0.13432835820895522</v>
      </c>
      <c r="I17" s="208">
        <f>IF(Volume!D17=0,0,Volume!F17/Volume!D17)</f>
        <v>0</v>
      </c>
      <c r="J17" s="208">
        <v>0.1</v>
      </c>
      <c r="K17" s="195">
        <f t="shared" si="1"/>
        <v>-1</v>
      </c>
      <c r="L17" s="64"/>
      <c r="M17" s="7"/>
      <c r="N17" s="63"/>
      <c r="O17" s="4"/>
      <c r="P17" s="4"/>
      <c r="Q17" s="4"/>
      <c r="R17" s="4"/>
      <c r="S17" s="4"/>
      <c r="T17" s="4"/>
      <c r="U17" s="65"/>
      <c r="V17" s="4"/>
      <c r="W17" s="4"/>
      <c r="X17" s="4"/>
      <c r="Y17" s="4"/>
      <c r="Z17" s="4"/>
      <c r="AA17" s="3"/>
      <c r="AB17" s="83"/>
      <c r="AC17" s="82"/>
    </row>
    <row r="18" spans="1:29" s="62" customFormat="1" ht="15">
      <c r="A18" s="239" t="s">
        <v>46</v>
      </c>
      <c r="B18" s="192">
        <f>'Open Int.'!E18</f>
        <v>550</v>
      </c>
      <c r="C18" s="227">
        <f>'Open Int.'!F18</f>
        <v>0</v>
      </c>
      <c r="D18" s="229">
        <f>'Open Int.'!H18</f>
        <v>0</v>
      </c>
      <c r="E18" s="161">
        <f>'Open Int.'!I18</f>
        <v>0</v>
      </c>
      <c r="F18" s="231">
        <f>IF('Open Int.'!E18=0,0,'Open Int.'!H18/'Open Int.'!E18)</f>
        <v>0</v>
      </c>
      <c r="G18" s="173">
        <v>0</v>
      </c>
      <c r="H18" s="195">
        <f t="shared" si="0"/>
        <v>0</v>
      </c>
      <c r="I18" s="208">
        <f>IF(Volume!D18=0,0,Volume!F18/Volume!D18)</f>
        <v>0</v>
      </c>
      <c r="J18" s="208">
        <v>0</v>
      </c>
      <c r="K18" s="195">
        <f t="shared" si="1"/>
        <v>0</v>
      </c>
      <c r="L18" s="64"/>
      <c r="M18" s="7"/>
      <c r="N18" s="63"/>
      <c r="O18" s="4"/>
      <c r="P18" s="4"/>
      <c r="Q18" s="4"/>
      <c r="R18" s="4"/>
      <c r="S18" s="4"/>
      <c r="T18" s="4"/>
      <c r="U18" s="65"/>
      <c r="V18" s="4"/>
      <c r="W18" s="4"/>
      <c r="X18" s="4"/>
      <c r="Y18" s="4"/>
      <c r="Z18" s="4"/>
      <c r="AA18" s="3"/>
      <c r="AB18" s="83"/>
      <c r="AC18" s="82"/>
    </row>
    <row r="19" spans="1:27" s="9" customFormat="1" ht="15">
      <c r="A19" s="239" t="s">
        <v>155</v>
      </c>
      <c r="B19" s="192">
        <f>'Open Int.'!E19</f>
        <v>0</v>
      </c>
      <c r="C19" s="227">
        <f>'Open Int.'!F19</f>
        <v>0</v>
      </c>
      <c r="D19" s="229">
        <f>'Open Int.'!H19</f>
        <v>0</v>
      </c>
      <c r="E19" s="161">
        <f>'Open Int.'!I19</f>
        <v>0</v>
      </c>
      <c r="F19" s="231">
        <f>IF('Open Int.'!E19=0,0,'Open Int.'!H19/'Open Int.'!E19)</f>
        <v>0</v>
      </c>
      <c r="G19" s="173">
        <v>0</v>
      </c>
      <c r="H19" s="195">
        <f t="shared" si="0"/>
        <v>0</v>
      </c>
      <c r="I19" s="208">
        <f>IF(Volume!D19=0,0,Volume!F19/Volume!D19)</f>
        <v>0</v>
      </c>
      <c r="J19" s="208">
        <v>0</v>
      </c>
      <c r="K19" s="195">
        <f t="shared" si="1"/>
        <v>0</v>
      </c>
      <c r="L19" s="64"/>
      <c r="M19" s="7"/>
      <c r="N19" s="63"/>
      <c r="O19" s="4"/>
      <c r="P19" s="4"/>
      <c r="Q19" s="4"/>
      <c r="R19" s="4"/>
      <c r="S19" s="4"/>
      <c r="T19" s="4"/>
      <c r="U19" s="65"/>
      <c r="V19" s="4"/>
      <c r="W19" s="4"/>
      <c r="X19" s="4"/>
      <c r="Y19" s="4"/>
      <c r="Z19" s="4"/>
      <c r="AA19" s="3"/>
    </row>
    <row r="20" spans="1:27" s="9" customFormat="1" ht="15">
      <c r="A20" s="239" t="s">
        <v>156</v>
      </c>
      <c r="B20" s="192">
        <f>'Open Int.'!E20</f>
        <v>18000</v>
      </c>
      <c r="C20" s="227">
        <f>'Open Int.'!F20</f>
        <v>6000</v>
      </c>
      <c r="D20" s="229">
        <f>'Open Int.'!H20</f>
        <v>0</v>
      </c>
      <c r="E20" s="161">
        <f>'Open Int.'!I20</f>
        <v>0</v>
      </c>
      <c r="F20" s="231">
        <f>IF('Open Int.'!E20=0,0,'Open Int.'!H20/'Open Int.'!E20)</f>
        <v>0</v>
      </c>
      <c r="G20" s="173">
        <v>0</v>
      </c>
      <c r="H20" s="195">
        <f t="shared" si="0"/>
        <v>0</v>
      </c>
      <c r="I20" s="208">
        <f>IF(Volume!D20=0,0,Volume!F20/Volume!D20)</f>
        <v>0</v>
      </c>
      <c r="J20" s="208">
        <v>0</v>
      </c>
      <c r="K20" s="195">
        <f t="shared" si="1"/>
        <v>0</v>
      </c>
      <c r="L20" s="64"/>
      <c r="M20" s="7"/>
      <c r="N20" s="63"/>
      <c r="O20" s="4"/>
      <c r="P20" s="4"/>
      <c r="Q20" s="4"/>
      <c r="R20" s="4"/>
      <c r="S20" s="4"/>
      <c r="T20" s="4"/>
      <c r="U20" s="65"/>
      <c r="V20" s="4"/>
      <c r="W20" s="4"/>
      <c r="X20" s="4"/>
      <c r="Y20" s="4"/>
      <c r="Z20" s="4"/>
      <c r="AA20" s="3"/>
    </row>
    <row r="21" spans="1:29" s="62" customFormat="1" ht="15">
      <c r="A21" s="239" t="s">
        <v>1</v>
      </c>
      <c r="B21" s="192">
        <f>'Open Int.'!E21</f>
        <v>300</v>
      </c>
      <c r="C21" s="227">
        <f>'Open Int.'!F21</f>
        <v>0</v>
      </c>
      <c r="D21" s="229">
        <f>'Open Int.'!H21</f>
        <v>0</v>
      </c>
      <c r="E21" s="161">
        <f>'Open Int.'!I21</f>
        <v>0</v>
      </c>
      <c r="F21" s="231">
        <f>IF('Open Int.'!E21=0,0,'Open Int.'!H21/'Open Int.'!E21)</f>
        <v>0</v>
      </c>
      <c r="G21" s="173">
        <v>0</v>
      </c>
      <c r="H21" s="195">
        <f t="shared" si="0"/>
        <v>0</v>
      </c>
      <c r="I21" s="208">
        <f>IF(Volume!D21=0,0,Volume!F21/Volume!D21)</f>
        <v>0</v>
      </c>
      <c r="J21" s="208">
        <v>0</v>
      </c>
      <c r="K21" s="195">
        <f t="shared" si="1"/>
        <v>0</v>
      </c>
      <c r="L21" s="64"/>
      <c r="M21" s="7"/>
      <c r="N21" s="63"/>
      <c r="O21" s="4"/>
      <c r="P21" s="4"/>
      <c r="Q21" s="4"/>
      <c r="R21" s="4"/>
      <c r="S21" s="4"/>
      <c r="T21" s="4"/>
      <c r="U21" s="65"/>
      <c r="V21" s="4"/>
      <c r="W21" s="4"/>
      <c r="X21" s="4"/>
      <c r="Y21" s="4"/>
      <c r="Z21" s="4"/>
      <c r="AA21" s="3"/>
      <c r="AB21" s="83"/>
      <c r="AC21" s="82"/>
    </row>
    <row r="22" spans="1:27" s="8" customFormat="1" ht="15">
      <c r="A22" s="239" t="s">
        <v>180</v>
      </c>
      <c r="B22" s="192">
        <f>'Open Int.'!E22</f>
        <v>62700</v>
      </c>
      <c r="C22" s="227">
        <f>'Open Int.'!F22</f>
        <v>0</v>
      </c>
      <c r="D22" s="229">
        <f>'Open Int.'!H22</f>
        <v>0</v>
      </c>
      <c r="E22" s="161">
        <f>'Open Int.'!I22</f>
        <v>0</v>
      </c>
      <c r="F22" s="231">
        <f>IF('Open Int.'!E22=0,0,'Open Int.'!H22/'Open Int.'!E22)</f>
        <v>0</v>
      </c>
      <c r="G22" s="173">
        <v>0</v>
      </c>
      <c r="H22" s="195">
        <f t="shared" si="0"/>
        <v>0</v>
      </c>
      <c r="I22" s="208">
        <f>IF(Volume!D22=0,0,Volume!F22/Volume!D22)</f>
        <v>0</v>
      </c>
      <c r="J22" s="208">
        <v>0</v>
      </c>
      <c r="K22" s="195">
        <f t="shared" si="1"/>
        <v>0</v>
      </c>
      <c r="L22" s="64"/>
      <c r="M22" s="7"/>
      <c r="N22" s="63"/>
      <c r="O22" s="4"/>
      <c r="P22" s="4"/>
      <c r="Q22" s="4"/>
      <c r="R22" s="4"/>
      <c r="S22" s="4"/>
      <c r="T22" s="4"/>
      <c r="U22" s="65"/>
      <c r="V22" s="4"/>
      <c r="W22" s="4"/>
      <c r="X22" s="4"/>
      <c r="Y22" s="4"/>
      <c r="Z22" s="4"/>
      <c r="AA22" s="3"/>
    </row>
    <row r="23" spans="1:27" s="8" customFormat="1" ht="15">
      <c r="A23" s="239" t="s">
        <v>181</v>
      </c>
      <c r="B23" s="192">
        <f>'Open Int.'!E23</f>
        <v>204750</v>
      </c>
      <c r="C23" s="227">
        <f>'Open Int.'!F23</f>
        <v>13500</v>
      </c>
      <c r="D23" s="229">
        <f>'Open Int.'!H23</f>
        <v>0</v>
      </c>
      <c r="E23" s="161">
        <f>'Open Int.'!I23</f>
        <v>0</v>
      </c>
      <c r="F23" s="231">
        <f>IF('Open Int.'!E23=0,0,'Open Int.'!H23/'Open Int.'!E23)</f>
        <v>0</v>
      </c>
      <c r="G23" s="173">
        <v>0</v>
      </c>
      <c r="H23" s="195">
        <f t="shared" si="0"/>
        <v>0</v>
      </c>
      <c r="I23" s="208">
        <f>IF(Volume!D23=0,0,Volume!F23/Volume!D23)</f>
        <v>0</v>
      </c>
      <c r="J23" s="208">
        <v>0</v>
      </c>
      <c r="K23" s="195">
        <f t="shared" si="1"/>
        <v>0</v>
      </c>
      <c r="L23" s="64"/>
      <c r="M23" s="7"/>
      <c r="N23" s="63"/>
      <c r="O23" s="4"/>
      <c r="P23" s="4"/>
      <c r="Q23" s="4"/>
      <c r="R23" s="4"/>
      <c r="S23" s="4"/>
      <c r="T23" s="4"/>
      <c r="U23" s="65"/>
      <c r="V23" s="4"/>
      <c r="W23" s="4"/>
      <c r="X23" s="4"/>
      <c r="Y23" s="4"/>
      <c r="Z23" s="4"/>
      <c r="AA23" s="3"/>
    </row>
    <row r="24" spans="1:29" s="62" customFormat="1" ht="15">
      <c r="A24" s="239" t="s">
        <v>2</v>
      </c>
      <c r="B24" s="192">
        <f>'Open Int.'!E24</f>
        <v>15400</v>
      </c>
      <c r="C24" s="227">
        <f>'Open Int.'!F24</f>
        <v>0</v>
      </c>
      <c r="D24" s="229">
        <f>'Open Int.'!H24</f>
        <v>0</v>
      </c>
      <c r="E24" s="161">
        <f>'Open Int.'!I24</f>
        <v>0</v>
      </c>
      <c r="F24" s="231">
        <f>IF('Open Int.'!E24=0,0,'Open Int.'!H24/'Open Int.'!E24)</f>
        <v>0</v>
      </c>
      <c r="G24" s="173">
        <v>0</v>
      </c>
      <c r="H24" s="195">
        <f t="shared" si="0"/>
        <v>0</v>
      </c>
      <c r="I24" s="208">
        <f>IF(Volume!D24=0,0,Volume!F24/Volume!D24)</f>
        <v>0</v>
      </c>
      <c r="J24" s="208">
        <v>0</v>
      </c>
      <c r="K24" s="195">
        <f t="shared" si="1"/>
        <v>0</v>
      </c>
      <c r="L24" s="64"/>
      <c r="M24" s="7"/>
      <c r="N24" s="63"/>
      <c r="O24" s="4"/>
      <c r="P24" s="4"/>
      <c r="Q24" s="4"/>
      <c r="R24" s="4"/>
      <c r="S24" s="4"/>
      <c r="T24" s="4"/>
      <c r="U24" s="65"/>
      <c r="V24" s="4"/>
      <c r="W24" s="4"/>
      <c r="X24" s="4"/>
      <c r="Y24" s="4"/>
      <c r="Z24" s="4"/>
      <c r="AA24" s="3"/>
      <c r="AB24" s="83"/>
      <c r="AC24" s="82"/>
    </row>
    <row r="25" spans="1:29" s="62" customFormat="1" ht="15">
      <c r="A25" s="239" t="s">
        <v>94</v>
      </c>
      <c r="B25" s="192">
        <f>'Open Int.'!E25</f>
        <v>1600</v>
      </c>
      <c r="C25" s="227">
        <f>'Open Int.'!F25</f>
        <v>0</v>
      </c>
      <c r="D25" s="229">
        <f>'Open Int.'!H25</f>
        <v>0</v>
      </c>
      <c r="E25" s="161">
        <f>'Open Int.'!I25</f>
        <v>0</v>
      </c>
      <c r="F25" s="231">
        <f>IF('Open Int.'!E25=0,0,'Open Int.'!H25/'Open Int.'!E25)</f>
        <v>0</v>
      </c>
      <c r="G25" s="173">
        <v>0</v>
      </c>
      <c r="H25" s="195">
        <f t="shared" si="0"/>
        <v>0</v>
      </c>
      <c r="I25" s="208">
        <f>IF(Volume!D25=0,0,Volume!F25/Volume!D25)</f>
        <v>0</v>
      </c>
      <c r="J25" s="208">
        <v>0</v>
      </c>
      <c r="K25" s="195">
        <f t="shared" si="1"/>
        <v>0</v>
      </c>
      <c r="L25" s="64"/>
      <c r="M25" s="7"/>
      <c r="N25" s="63"/>
      <c r="O25" s="4"/>
      <c r="P25" s="4"/>
      <c r="Q25" s="4"/>
      <c r="R25" s="4"/>
      <c r="S25" s="4"/>
      <c r="T25" s="4"/>
      <c r="U25" s="65"/>
      <c r="V25" s="4"/>
      <c r="W25" s="4"/>
      <c r="X25" s="4"/>
      <c r="Y25" s="4"/>
      <c r="Z25" s="4"/>
      <c r="AA25" s="3"/>
      <c r="AB25" s="83"/>
      <c r="AC25" s="82"/>
    </row>
    <row r="26" spans="1:27" s="8" customFormat="1" ht="15">
      <c r="A26" s="239" t="s">
        <v>157</v>
      </c>
      <c r="B26" s="192">
        <f>'Open Int.'!E26</f>
        <v>68000</v>
      </c>
      <c r="C26" s="227">
        <f>'Open Int.'!F26</f>
        <v>24650</v>
      </c>
      <c r="D26" s="229">
        <f>'Open Int.'!H26</f>
        <v>0</v>
      </c>
      <c r="E26" s="161">
        <f>'Open Int.'!I26</f>
        <v>0</v>
      </c>
      <c r="F26" s="231">
        <f>IF('Open Int.'!E26=0,0,'Open Int.'!H26/'Open Int.'!E26)</f>
        <v>0</v>
      </c>
      <c r="G26" s="173">
        <v>0</v>
      </c>
      <c r="H26" s="195">
        <f t="shared" si="0"/>
        <v>0</v>
      </c>
      <c r="I26" s="208">
        <f>IF(Volume!D26=0,0,Volume!F26/Volume!D26)</f>
        <v>0</v>
      </c>
      <c r="J26" s="208">
        <v>0</v>
      </c>
      <c r="K26" s="195">
        <f t="shared" si="1"/>
        <v>0</v>
      </c>
      <c r="L26" s="64"/>
      <c r="M26" s="7"/>
      <c r="N26" s="63"/>
      <c r="O26" s="4"/>
      <c r="P26" s="4"/>
      <c r="Q26" s="4"/>
      <c r="R26" s="4"/>
      <c r="S26" s="4"/>
      <c r="T26" s="4"/>
      <c r="U26" s="65"/>
      <c r="V26" s="4"/>
      <c r="W26" s="4"/>
      <c r="X26" s="4"/>
      <c r="Y26" s="4"/>
      <c r="Z26" s="4"/>
      <c r="AA26" s="3"/>
    </row>
    <row r="27" spans="1:27" s="8" customFormat="1" ht="15">
      <c r="A27" s="239" t="s">
        <v>182</v>
      </c>
      <c r="B27" s="192">
        <f>'Open Int.'!E27</f>
        <v>1100</v>
      </c>
      <c r="C27" s="227">
        <f>'Open Int.'!F27</f>
        <v>0</v>
      </c>
      <c r="D27" s="229">
        <f>'Open Int.'!H27</f>
        <v>0</v>
      </c>
      <c r="E27" s="161">
        <f>'Open Int.'!I27</f>
        <v>0</v>
      </c>
      <c r="F27" s="231">
        <f>IF('Open Int.'!E27=0,0,'Open Int.'!H27/'Open Int.'!E27)</f>
        <v>0</v>
      </c>
      <c r="G27" s="173">
        <v>0</v>
      </c>
      <c r="H27" s="195">
        <f t="shared" si="0"/>
        <v>0</v>
      </c>
      <c r="I27" s="208">
        <f>IF(Volume!D27=0,0,Volume!F27/Volume!D27)</f>
        <v>0</v>
      </c>
      <c r="J27" s="208">
        <v>0</v>
      </c>
      <c r="K27" s="195">
        <f t="shared" si="1"/>
        <v>0</v>
      </c>
      <c r="L27" s="64"/>
      <c r="M27" s="7"/>
      <c r="N27" s="63"/>
      <c r="O27" s="4"/>
      <c r="P27" s="4"/>
      <c r="Q27" s="4"/>
      <c r="R27" s="4"/>
      <c r="S27" s="4"/>
      <c r="T27" s="4"/>
      <c r="U27" s="65"/>
      <c r="V27" s="4"/>
      <c r="W27" s="4"/>
      <c r="X27" s="4"/>
      <c r="Y27" s="4"/>
      <c r="Z27" s="4"/>
      <c r="AA27" s="3"/>
    </row>
    <row r="28" spans="1:27" s="8" customFormat="1" ht="15">
      <c r="A28" s="239" t="s">
        <v>183</v>
      </c>
      <c r="B28" s="192">
        <f>'Open Int.'!E28</f>
        <v>627900</v>
      </c>
      <c r="C28" s="227">
        <f>'Open Int.'!F28</f>
        <v>75900</v>
      </c>
      <c r="D28" s="229">
        <f>'Open Int.'!H28</f>
        <v>6900</v>
      </c>
      <c r="E28" s="161">
        <f>'Open Int.'!I28</f>
        <v>0</v>
      </c>
      <c r="F28" s="231">
        <f>IF('Open Int.'!E28=0,0,'Open Int.'!H28/'Open Int.'!E28)</f>
        <v>0.01098901098901099</v>
      </c>
      <c r="G28" s="173">
        <v>0.0125</v>
      </c>
      <c r="H28" s="195">
        <f t="shared" si="0"/>
        <v>-0.12087912087912087</v>
      </c>
      <c r="I28" s="208">
        <f>IF(Volume!D28=0,0,Volume!F28/Volume!D28)</f>
        <v>0</v>
      </c>
      <c r="J28" s="208">
        <v>0</v>
      </c>
      <c r="K28" s="195">
        <f t="shared" si="1"/>
        <v>0</v>
      </c>
      <c r="L28" s="64"/>
      <c r="M28" s="7"/>
      <c r="N28" s="63"/>
      <c r="O28" s="4"/>
      <c r="P28" s="4"/>
      <c r="Q28" s="4"/>
      <c r="R28" s="4"/>
      <c r="S28" s="4"/>
      <c r="T28" s="4"/>
      <c r="U28" s="65"/>
      <c r="V28" s="4"/>
      <c r="W28" s="4"/>
      <c r="X28" s="4"/>
      <c r="Y28" s="4"/>
      <c r="Z28" s="4"/>
      <c r="AA28" s="3"/>
    </row>
    <row r="29" spans="1:27" s="8" customFormat="1" ht="15">
      <c r="A29" s="239" t="s">
        <v>158</v>
      </c>
      <c r="B29" s="192">
        <f>'Open Int.'!E29</f>
        <v>0</v>
      </c>
      <c r="C29" s="227">
        <f>'Open Int.'!F29</f>
        <v>0</v>
      </c>
      <c r="D29" s="229">
        <f>'Open Int.'!H29</f>
        <v>0</v>
      </c>
      <c r="E29" s="161">
        <f>'Open Int.'!I29</f>
        <v>0</v>
      </c>
      <c r="F29" s="231">
        <f>IF('Open Int.'!E29=0,0,'Open Int.'!H29/'Open Int.'!E29)</f>
        <v>0</v>
      </c>
      <c r="G29" s="173">
        <v>0</v>
      </c>
      <c r="H29" s="195">
        <f t="shared" si="0"/>
        <v>0</v>
      </c>
      <c r="I29" s="208">
        <f>IF(Volume!D29=0,0,Volume!F29/Volume!D29)</f>
        <v>0</v>
      </c>
      <c r="J29" s="208">
        <v>0</v>
      </c>
      <c r="K29" s="195">
        <f t="shared" si="1"/>
        <v>0</v>
      </c>
      <c r="L29" s="64"/>
      <c r="M29" s="7"/>
      <c r="N29" s="63"/>
      <c r="O29" s="4"/>
      <c r="P29" s="4"/>
      <c r="Q29" s="4"/>
      <c r="R29" s="4"/>
      <c r="S29" s="4"/>
      <c r="T29" s="4"/>
      <c r="U29" s="65"/>
      <c r="V29" s="4"/>
      <c r="W29" s="4"/>
      <c r="X29" s="4"/>
      <c r="Y29" s="4"/>
      <c r="Z29" s="4"/>
      <c r="AA29" s="3"/>
    </row>
    <row r="30" spans="1:29" s="62" customFormat="1" ht="15">
      <c r="A30" s="239" t="s">
        <v>3</v>
      </c>
      <c r="B30" s="192">
        <f>'Open Int.'!E30</f>
        <v>42000</v>
      </c>
      <c r="C30" s="227">
        <f>'Open Int.'!F30</f>
        <v>6000</v>
      </c>
      <c r="D30" s="229">
        <f>'Open Int.'!H30</f>
        <v>3000</v>
      </c>
      <c r="E30" s="161">
        <f>'Open Int.'!I30</f>
        <v>2000</v>
      </c>
      <c r="F30" s="231">
        <f>IF('Open Int.'!E30=0,0,'Open Int.'!H30/'Open Int.'!E30)</f>
        <v>0.07142857142857142</v>
      </c>
      <c r="G30" s="173">
        <v>0.027777777777777776</v>
      </c>
      <c r="H30" s="195">
        <f t="shared" si="0"/>
        <v>1.5714285714285714</v>
      </c>
      <c r="I30" s="208">
        <f>IF(Volume!D30=0,0,Volume!F30/Volume!D30)</f>
        <v>0.18181818181818182</v>
      </c>
      <c r="J30" s="208">
        <v>0</v>
      </c>
      <c r="K30" s="195">
        <f t="shared" si="1"/>
        <v>0</v>
      </c>
      <c r="L30" s="64"/>
      <c r="M30" s="7"/>
      <c r="N30" s="63"/>
      <c r="O30" s="4"/>
      <c r="P30" s="4"/>
      <c r="Q30" s="4"/>
      <c r="R30" s="4"/>
      <c r="S30" s="4"/>
      <c r="T30" s="4"/>
      <c r="U30" s="65"/>
      <c r="V30" s="4"/>
      <c r="W30" s="4"/>
      <c r="X30" s="4"/>
      <c r="Y30" s="4"/>
      <c r="Z30" s="4"/>
      <c r="AA30" s="3"/>
      <c r="AB30" s="83"/>
      <c r="AC30" s="82"/>
    </row>
    <row r="31" spans="1:27" s="8" customFormat="1" ht="15">
      <c r="A31" s="239" t="s">
        <v>159</v>
      </c>
      <c r="B31" s="192">
        <f>'Open Int.'!E31</f>
        <v>0</v>
      </c>
      <c r="C31" s="227">
        <f>'Open Int.'!F31</f>
        <v>0</v>
      </c>
      <c r="D31" s="229">
        <f>'Open Int.'!H31</f>
        <v>0</v>
      </c>
      <c r="E31" s="161">
        <f>'Open Int.'!I31</f>
        <v>0</v>
      </c>
      <c r="F31" s="231">
        <f>IF('Open Int.'!E31=0,0,'Open Int.'!H31/'Open Int.'!E31)</f>
        <v>0</v>
      </c>
      <c r="G31" s="173">
        <v>0</v>
      </c>
      <c r="H31" s="195">
        <f t="shared" si="0"/>
        <v>0</v>
      </c>
      <c r="I31" s="208">
        <f>IF(Volume!D31=0,0,Volume!F31/Volume!D31)</f>
        <v>0</v>
      </c>
      <c r="J31" s="208">
        <v>0</v>
      </c>
      <c r="K31" s="195">
        <f t="shared" si="1"/>
        <v>0</v>
      </c>
      <c r="L31" s="64"/>
      <c r="M31" s="7"/>
      <c r="N31" s="63"/>
      <c r="O31" s="4"/>
      <c r="P31" s="4"/>
      <c r="Q31" s="4"/>
      <c r="R31" s="4"/>
      <c r="S31" s="4"/>
      <c r="T31" s="4"/>
      <c r="U31" s="65"/>
      <c r="V31" s="4"/>
      <c r="W31" s="4"/>
      <c r="X31" s="4"/>
      <c r="Y31" s="4"/>
      <c r="Z31" s="4"/>
      <c r="AA31" s="3"/>
    </row>
    <row r="32" spans="1:27" s="8" customFormat="1" ht="15">
      <c r="A32" s="239" t="s">
        <v>244</v>
      </c>
      <c r="B32" s="192">
        <f>'Open Int.'!E32</f>
        <v>1050</v>
      </c>
      <c r="C32" s="227">
        <f>'Open Int.'!F32</f>
        <v>0</v>
      </c>
      <c r="D32" s="229">
        <f>'Open Int.'!H32</f>
        <v>0</v>
      </c>
      <c r="E32" s="161">
        <f>'Open Int.'!I32</f>
        <v>0</v>
      </c>
      <c r="F32" s="231">
        <f>IF('Open Int.'!E32=0,0,'Open Int.'!H32/'Open Int.'!E32)</f>
        <v>0</v>
      </c>
      <c r="G32" s="173">
        <v>0</v>
      </c>
      <c r="H32" s="195">
        <f t="shared" si="0"/>
        <v>0</v>
      </c>
      <c r="I32" s="208">
        <f>IF(Volume!D32=0,0,Volume!F32/Volume!D32)</f>
        <v>0</v>
      </c>
      <c r="J32" s="208">
        <v>0</v>
      </c>
      <c r="K32" s="195">
        <f t="shared" si="1"/>
        <v>0</v>
      </c>
      <c r="L32" s="64"/>
      <c r="M32" s="7"/>
      <c r="N32" s="63"/>
      <c r="O32" s="4"/>
      <c r="P32" s="4"/>
      <c r="Q32" s="4"/>
      <c r="R32" s="4"/>
      <c r="S32" s="4"/>
      <c r="T32" s="4"/>
      <c r="U32" s="65"/>
      <c r="V32" s="4"/>
      <c r="W32" s="4"/>
      <c r="X32" s="4"/>
      <c r="Y32" s="4"/>
      <c r="Z32" s="4"/>
      <c r="AA32" s="3"/>
    </row>
    <row r="33" spans="1:27" s="8" customFormat="1" ht="15">
      <c r="A33" s="239" t="s">
        <v>184</v>
      </c>
      <c r="B33" s="192">
        <f>'Open Int.'!E33</f>
        <v>0</v>
      </c>
      <c r="C33" s="227">
        <f>'Open Int.'!F33</f>
        <v>0</v>
      </c>
      <c r="D33" s="229">
        <f>'Open Int.'!H33</f>
        <v>0</v>
      </c>
      <c r="E33" s="161">
        <f>'Open Int.'!I33</f>
        <v>0</v>
      </c>
      <c r="F33" s="231">
        <f>IF('Open Int.'!E33=0,0,'Open Int.'!H33/'Open Int.'!E33)</f>
        <v>0</v>
      </c>
      <c r="G33" s="173">
        <v>0</v>
      </c>
      <c r="H33" s="195">
        <f t="shared" si="0"/>
        <v>0</v>
      </c>
      <c r="I33" s="208">
        <f>IF(Volume!D33=0,0,Volume!F33/Volume!D33)</f>
        <v>0</v>
      </c>
      <c r="J33" s="208">
        <v>0</v>
      </c>
      <c r="K33" s="195">
        <f t="shared" si="1"/>
        <v>0</v>
      </c>
      <c r="L33" s="64"/>
      <c r="M33" s="7"/>
      <c r="N33" s="63"/>
      <c r="O33" s="4"/>
      <c r="P33" s="4"/>
      <c r="Q33" s="4"/>
      <c r="R33" s="4"/>
      <c r="S33" s="4"/>
      <c r="T33" s="4"/>
      <c r="U33" s="65"/>
      <c r="V33" s="4"/>
      <c r="W33" s="4"/>
      <c r="X33" s="4"/>
      <c r="Y33" s="4"/>
      <c r="Z33" s="4"/>
      <c r="AA33" s="3"/>
    </row>
    <row r="34" spans="1:27" s="8" customFormat="1" ht="15">
      <c r="A34" s="239" t="s">
        <v>206</v>
      </c>
      <c r="B34" s="192">
        <f>'Open Int.'!E34</f>
        <v>7600</v>
      </c>
      <c r="C34" s="227">
        <f>'Open Int.'!F34</f>
        <v>3800</v>
      </c>
      <c r="D34" s="229">
        <f>'Open Int.'!H34</f>
        <v>0</v>
      </c>
      <c r="E34" s="161">
        <f>'Open Int.'!I34</f>
        <v>0</v>
      </c>
      <c r="F34" s="231">
        <f>IF('Open Int.'!E34=0,0,'Open Int.'!H34/'Open Int.'!E34)</f>
        <v>0</v>
      </c>
      <c r="G34" s="173">
        <v>0</v>
      </c>
      <c r="H34" s="195">
        <f t="shared" si="0"/>
        <v>0</v>
      </c>
      <c r="I34" s="208">
        <f>IF(Volume!D34=0,0,Volume!F34/Volume!D34)</f>
        <v>0</v>
      </c>
      <c r="J34" s="208">
        <v>0</v>
      </c>
      <c r="K34" s="195">
        <f t="shared" si="1"/>
        <v>0</v>
      </c>
      <c r="L34" s="64"/>
      <c r="M34" s="7"/>
      <c r="N34" s="63"/>
      <c r="O34" s="4"/>
      <c r="P34" s="4"/>
      <c r="Q34" s="4"/>
      <c r="R34" s="4"/>
      <c r="S34" s="4"/>
      <c r="T34" s="4"/>
      <c r="U34" s="65"/>
      <c r="V34" s="4"/>
      <c r="W34" s="4"/>
      <c r="X34" s="4"/>
      <c r="Y34" s="4"/>
      <c r="Z34" s="4"/>
      <c r="AA34" s="3"/>
    </row>
    <row r="35" spans="1:27" s="8" customFormat="1" ht="15">
      <c r="A35" s="239" t="s">
        <v>245</v>
      </c>
      <c r="B35" s="192">
        <f>'Open Int.'!E35</f>
        <v>79200</v>
      </c>
      <c r="C35" s="227">
        <f>'Open Int.'!F35</f>
        <v>7200</v>
      </c>
      <c r="D35" s="229">
        <f>'Open Int.'!H35</f>
        <v>7200</v>
      </c>
      <c r="E35" s="161">
        <f>'Open Int.'!I35</f>
        <v>0</v>
      </c>
      <c r="F35" s="231">
        <f>IF('Open Int.'!E35=0,0,'Open Int.'!H35/'Open Int.'!E35)</f>
        <v>0.09090909090909091</v>
      </c>
      <c r="G35" s="173">
        <v>0.1</v>
      </c>
      <c r="H35" s="195">
        <f t="shared" si="0"/>
        <v>-0.09090909090909094</v>
      </c>
      <c r="I35" s="208">
        <f>IF(Volume!D35=0,0,Volume!F35/Volume!D35)</f>
        <v>0</v>
      </c>
      <c r="J35" s="208">
        <v>0.0625</v>
      </c>
      <c r="K35" s="195">
        <f t="shared" si="1"/>
        <v>-1</v>
      </c>
      <c r="L35" s="64"/>
      <c r="M35" s="7"/>
      <c r="N35" s="63"/>
      <c r="O35" s="4"/>
      <c r="P35" s="4"/>
      <c r="Q35" s="4"/>
      <c r="R35" s="4"/>
      <c r="S35" s="4"/>
      <c r="T35" s="4"/>
      <c r="U35" s="65"/>
      <c r="V35" s="4"/>
      <c r="W35" s="4"/>
      <c r="X35" s="4"/>
      <c r="Y35" s="4"/>
      <c r="Z35" s="4"/>
      <c r="AA35" s="3"/>
    </row>
    <row r="36" spans="1:27" s="8" customFormat="1" ht="15">
      <c r="A36" s="239" t="s">
        <v>185</v>
      </c>
      <c r="B36" s="192">
        <f>'Open Int.'!E36</f>
        <v>0</v>
      </c>
      <c r="C36" s="227">
        <f>'Open Int.'!F36</f>
        <v>0</v>
      </c>
      <c r="D36" s="229">
        <f>'Open Int.'!H36</f>
        <v>0</v>
      </c>
      <c r="E36" s="161">
        <f>'Open Int.'!I36</f>
        <v>0</v>
      </c>
      <c r="F36" s="231">
        <f>IF('Open Int.'!E36=0,0,'Open Int.'!H36/'Open Int.'!E36)</f>
        <v>0</v>
      </c>
      <c r="G36" s="173">
        <v>0</v>
      </c>
      <c r="H36" s="195">
        <f t="shared" si="0"/>
        <v>0</v>
      </c>
      <c r="I36" s="208">
        <f>IF(Volume!D36=0,0,Volume!F36/Volume!D36)</f>
        <v>0</v>
      </c>
      <c r="J36" s="208">
        <v>0</v>
      </c>
      <c r="K36" s="195">
        <f t="shared" si="1"/>
        <v>0</v>
      </c>
      <c r="L36" s="64"/>
      <c r="M36" s="7"/>
      <c r="N36" s="63"/>
      <c r="O36" s="4"/>
      <c r="P36" s="4"/>
      <c r="Q36" s="4"/>
      <c r="R36" s="4"/>
      <c r="S36" s="4"/>
      <c r="T36" s="4"/>
      <c r="U36" s="65"/>
      <c r="V36" s="4"/>
      <c r="W36" s="4"/>
      <c r="X36" s="4"/>
      <c r="Y36" s="4"/>
      <c r="Z36" s="4"/>
      <c r="AA36" s="3"/>
    </row>
    <row r="37" spans="1:29" s="62" customFormat="1" ht="15">
      <c r="A37" s="239" t="s">
        <v>217</v>
      </c>
      <c r="B37" s="192">
        <f>'Open Int.'!E37</f>
        <v>0</v>
      </c>
      <c r="C37" s="227">
        <f>'Open Int.'!F37</f>
        <v>0</v>
      </c>
      <c r="D37" s="229">
        <f>'Open Int.'!H37</f>
        <v>0</v>
      </c>
      <c r="E37" s="161">
        <f>'Open Int.'!I37</f>
        <v>0</v>
      </c>
      <c r="F37" s="231">
        <f>IF('Open Int.'!E37=0,0,'Open Int.'!H37/'Open Int.'!E37)</f>
        <v>0</v>
      </c>
      <c r="G37" s="173">
        <v>0</v>
      </c>
      <c r="H37" s="195">
        <f t="shared" si="0"/>
        <v>0</v>
      </c>
      <c r="I37" s="208">
        <f>IF(Volume!D37=0,0,Volume!F37/Volume!D37)</f>
        <v>0</v>
      </c>
      <c r="J37" s="208">
        <v>0</v>
      </c>
      <c r="K37" s="195">
        <f t="shared" si="1"/>
        <v>0</v>
      </c>
      <c r="L37" s="64"/>
      <c r="M37" s="7"/>
      <c r="N37" s="63"/>
      <c r="O37" s="4"/>
      <c r="P37" s="4"/>
      <c r="Q37" s="4"/>
      <c r="R37" s="4"/>
      <c r="S37" s="4"/>
      <c r="T37" s="4"/>
      <c r="U37" s="65"/>
      <c r="V37" s="4"/>
      <c r="W37" s="4"/>
      <c r="X37" s="4"/>
      <c r="Y37" s="4"/>
      <c r="Z37" s="4"/>
      <c r="AA37" s="3"/>
      <c r="AB37" s="83"/>
      <c r="AC37" s="82"/>
    </row>
    <row r="38" spans="1:27" s="8" customFormat="1" ht="15">
      <c r="A38" s="239" t="s">
        <v>246</v>
      </c>
      <c r="B38" s="192">
        <f>'Open Int.'!E38</f>
        <v>170400</v>
      </c>
      <c r="C38" s="227">
        <f>'Open Int.'!F38</f>
        <v>12000</v>
      </c>
      <c r="D38" s="229">
        <f>'Open Int.'!H38</f>
        <v>14400</v>
      </c>
      <c r="E38" s="161">
        <f>'Open Int.'!I38</f>
        <v>4800</v>
      </c>
      <c r="F38" s="231">
        <f>IF('Open Int.'!E38=0,0,'Open Int.'!H38/'Open Int.'!E38)</f>
        <v>0.08450704225352113</v>
      </c>
      <c r="G38" s="173">
        <v>0.06060606060606061</v>
      </c>
      <c r="H38" s="195">
        <f t="shared" si="0"/>
        <v>0.3943661971830985</v>
      </c>
      <c r="I38" s="208">
        <f>IF(Volume!D38=0,0,Volume!F38/Volume!D38)</f>
        <v>0.26666666666666666</v>
      </c>
      <c r="J38" s="208">
        <v>0</v>
      </c>
      <c r="K38" s="195">
        <f t="shared" si="1"/>
        <v>0</v>
      </c>
      <c r="L38" s="64"/>
      <c r="M38" s="7"/>
      <c r="N38" s="63"/>
      <c r="O38" s="4"/>
      <c r="P38" s="4"/>
      <c r="Q38" s="4"/>
      <c r="R38" s="4"/>
      <c r="S38" s="4"/>
      <c r="T38" s="4"/>
      <c r="U38" s="65"/>
      <c r="V38" s="4"/>
      <c r="W38" s="4"/>
      <c r="X38" s="4"/>
      <c r="Y38" s="4"/>
      <c r="Z38" s="4"/>
      <c r="AA38" s="3"/>
    </row>
    <row r="39" spans="1:27" s="8" customFormat="1" ht="15">
      <c r="A39" s="239" t="s">
        <v>186</v>
      </c>
      <c r="B39" s="192">
        <f>'Open Int.'!E39</f>
        <v>666700</v>
      </c>
      <c r="C39" s="227">
        <f>'Open Int.'!F39</f>
        <v>56500</v>
      </c>
      <c r="D39" s="229">
        <f>'Open Int.'!H39</f>
        <v>11300</v>
      </c>
      <c r="E39" s="161">
        <f>'Open Int.'!I39</f>
        <v>0</v>
      </c>
      <c r="F39" s="231">
        <f>IF('Open Int.'!E39=0,0,'Open Int.'!H39/'Open Int.'!E39)</f>
        <v>0.01694915254237288</v>
      </c>
      <c r="G39" s="173">
        <v>0.018518518518518517</v>
      </c>
      <c r="H39" s="195">
        <f t="shared" si="0"/>
        <v>-0.08474576271186436</v>
      </c>
      <c r="I39" s="208">
        <f>IF(Volume!D39=0,0,Volume!F39/Volume!D39)</f>
        <v>0</v>
      </c>
      <c r="J39" s="208">
        <v>0</v>
      </c>
      <c r="K39" s="195">
        <f t="shared" si="1"/>
        <v>0</v>
      </c>
      <c r="L39" s="64"/>
      <c r="M39" s="7"/>
      <c r="N39" s="63"/>
      <c r="O39" s="4"/>
      <c r="P39" s="4"/>
      <c r="Q39" s="4"/>
      <c r="R39" s="4"/>
      <c r="S39" s="4"/>
      <c r="T39" s="4"/>
      <c r="U39" s="65"/>
      <c r="V39" s="4"/>
      <c r="W39" s="4"/>
      <c r="X39" s="4"/>
      <c r="Y39" s="4"/>
      <c r="Z39" s="4"/>
      <c r="AA39" s="3"/>
    </row>
    <row r="40" spans="1:27" s="8" customFormat="1" ht="15">
      <c r="A40" s="239" t="s">
        <v>187</v>
      </c>
      <c r="B40" s="192">
        <f>'Open Int.'!E40</f>
        <v>0</v>
      </c>
      <c r="C40" s="227">
        <f>'Open Int.'!F40</f>
        <v>0</v>
      </c>
      <c r="D40" s="229">
        <f>'Open Int.'!H40</f>
        <v>0</v>
      </c>
      <c r="E40" s="161">
        <f>'Open Int.'!I40</f>
        <v>0</v>
      </c>
      <c r="F40" s="231">
        <f>IF('Open Int.'!E40=0,0,'Open Int.'!H40/'Open Int.'!E40)</f>
        <v>0</v>
      </c>
      <c r="G40" s="173">
        <v>0</v>
      </c>
      <c r="H40" s="195">
        <f t="shared" si="0"/>
        <v>0</v>
      </c>
      <c r="I40" s="208">
        <f>IF(Volume!D40=0,0,Volume!F40/Volume!D40)</f>
        <v>0</v>
      </c>
      <c r="J40" s="208">
        <v>0</v>
      </c>
      <c r="K40" s="195">
        <f t="shared" si="1"/>
        <v>0</v>
      </c>
      <c r="L40" s="64"/>
      <c r="M40" s="7"/>
      <c r="N40" s="63"/>
      <c r="O40" s="4"/>
      <c r="P40" s="4"/>
      <c r="Q40" s="4"/>
      <c r="R40" s="4"/>
      <c r="S40" s="4"/>
      <c r="T40" s="4"/>
      <c r="U40" s="65"/>
      <c r="V40" s="4"/>
      <c r="W40" s="4"/>
      <c r="X40" s="4"/>
      <c r="Y40" s="4"/>
      <c r="Z40" s="4"/>
      <c r="AA40" s="3"/>
    </row>
    <row r="41" spans="1:29" s="62" customFormat="1" ht="15">
      <c r="A41" s="239" t="s">
        <v>105</v>
      </c>
      <c r="B41" s="192">
        <f>'Open Int.'!E41</f>
        <v>181500</v>
      </c>
      <c r="C41" s="227">
        <f>'Open Int.'!F41</f>
        <v>24000</v>
      </c>
      <c r="D41" s="229">
        <f>'Open Int.'!H41</f>
        <v>4500</v>
      </c>
      <c r="E41" s="161">
        <f>'Open Int.'!I41</f>
        <v>0</v>
      </c>
      <c r="F41" s="231">
        <f>IF('Open Int.'!E41=0,0,'Open Int.'!H41/'Open Int.'!E41)</f>
        <v>0.024793388429752067</v>
      </c>
      <c r="G41" s="173">
        <v>0.02857142857142857</v>
      </c>
      <c r="H41" s="195">
        <f t="shared" si="0"/>
        <v>-0.13223140495867763</v>
      </c>
      <c r="I41" s="208">
        <f>IF(Volume!D41=0,0,Volume!F41/Volume!D41)</f>
        <v>0</v>
      </c>
      <c r="J41" s="208">
        <v>0</v>
      </c>
      <c r="K41" s="195">
        <f t="shared" si="1"/>
        <v>0</v>
      </c>
      <c r="L41" s="64"/>
      <c r="M41" s="7"/>
      <c r="N41" s="63"/>
      <c r="O41" s="4"/>
      <c r="P41" s="4"/>
      <c r="Q41" s="4"/>
      <c r="R41" s="4"/>
      <c r="S41" s="4"/>
      <c r="T41" s="4"/>
      <c r="U41" s="65"/>
      <c r="V41" s="4"/>
      <c r="W41" s="4"/>
      <c r="X41" s="4"/>
      <c r="Y41" s="4"/>
      <c r="Z41" s="4"/>
      <c r="AA41" s="3"/>
      <c r="AB41" s="83"/>
      <c r="AC41" s="82"/>
    </row>
    <row r="42" spans="1:27" s="8" customFormat="1" ht="15">
      <c r="A42" s="239" t="s">
        <v>161</v>
      </c>
      <c r="B42" s="192">
        <f>'Open Int.'!E42</f>
        <v>71550</v>
      </c>
      <c r="C42" s="227">
        <f>'Open Int.'!F42</f>
        <v>9450</v>
      </c>
      <c r="D42" s="229">
        <f>'Open Int.'!H42</f>
        <v>5400</v>
      </c>
      <c r="E42" s="161">
        <f>'Open Int.'!I42</f>
        <v>0</v>
      </c>
      <c r="F42" s="231">
        <f>IF('Open Int.'!E42=0,0,'Open Int.'!H42/'Open Int.'!E42)</f>
        <v>0.07547169811320754</v>
      </c>
      <c r="G42" s="173">
        <v>0.08695652173913043</v>
      </c>
      <c r="H42" s="195">
        <f t="shared" si="0"/>
        <v>-0.1320754716981132</v>
      </c>
      <c r="I42" s="208">
        <f>IF(Volume!D42=0,0,Volume!F42/Volume!D42)</f>
        <v>0.07692307692307693</v>
      </c>
      <c r="J42" s="208">
        <v>0</v>
      </c>
      <c r="K42" s="195">
        <f t="shared" si="1"/>
        <v>0</v>
      </c>
      <c r="L42" s="64"/>
      <c r="M42" s="7"/>
      <c r="N42" s="63"/>
      <c r="O42" s="4"/>
      <c r="P42" s="4"/>
      <c r="Q42" s="4"/>
      <c r="R42" s="4"/>
      <c r="S42" s="4"/>
      <c r="T42" s="4"/>
      <c r="U42" s="65"/>
      <c r="V42" s="4"/>
      <c r="W42" s="4"/>
      <c r="X42" s="4"/>
      <c r="Y42" s="4"/>
      <c r="Z42" s="4"/>
      <c r="AA42" s="3"/>
    </row>
    <row r="43" spans="1:27" s="8" customFormat="1" ht="15">
      <c r="A43" s="239" t="s">
        <v>247</v>
      </c>
      <c r="B43" s="192">
        <f>'Open Int.'!E43</f>
        <v>300</v>
      </c>
      <c r="C43" s="227">
        <f>'Open Int.'!F43</f>
        <v>0</v>
      </c>
      <c r="D43" s="229">
        <f>'Open Int.'!H43</f>
        <v>0</v>
      </c>
      <c r="E43" s="161">
        <f>'Open Int.'!I43</f>
        <v>0</v>
      </c>
      <c r="F43" s="231">
        <f>IF('Open Int.'!E43=0,0,'Open Int.'!H43/'Open Int.'!E43)</f>
        <v>0</v>
      </c>
      <c r="G43" s="173">
        <v>0</v>
      </c>
      <c r="H43" s="195">
        <f t="shared" si="0"/>
        <v>0</v>
      </c>
      <c r="I43" s="208">
        <f>IF(Volume!D43=0,0,Volume!F43/Volume!D43)</f>
        <v>0</v>
      </c>
      <c r="J43" s="208">
        <v>0</v>
      </c>
      <c r="K43" s="195">
        <f t="shared" si="1"/>
        <v>0</v>
      </c>
      <c r="L43" s="64"/>
      <c r="M43" s="7"/>
      <c r="N43" s="63"/>
      <c r="O43" s="4"/>
      <c r="P43" s="4"/>
      <c r="Q43" s="4"/>
      <c r="R43" s="4"/>
      <c r="S43" s="4"/>
      <c r="T43" s="4"/>
      <c r="U43" s="65"/>
      <c r="V43" s="4"/>
      <c r="W43" s="4"/>
      <c r="X43" s="4"/>
      <c r="Y43" s="4"/>
      <c r="Z43" s="4"/>
      <c r="AA43" s="3"/>
    </row>
    <row r="44" spans="1:27" s="8" customFormat="1" ht="15">
      <c r="A44" s="239" t="s">
        <v>188</v>
      </c>
      <c r="B44" s="192">
        <f>'Open Int.'!E44</f>
        <v>489700</v>
      </c>
      <c r="C44" s="227">
        <f>'Open Int.'!F44</f>
        <v>23600</v>
      </c>
      <c r="D44" s="229">
        <f>'Open Int.'!H44</f>
        <v>23600</v>
      </c>
      <c r="E44" s="161">
        <f>'Open Int.'!I44</f>
        <v>8850</v>
      </c>
      <c r="F44" s="231">
        <f>IF('Open Int.'!E44=0,0,'Open Int.'!H44/'Open Int.'!E44)</f>
        <v>0.04819277108433735</v>
      </c>
      <c r="G44" s="173">
        <v>0.03164556962025317</v>
      </c>
      <c r="H44" s="195">
        <f t="shared" si="0"/>
        <v>0.5228915662650602</v>
      </c>
      <c r="I44" s="208">
        <f>IF(Volume!D44=0,0,Volume!F44/Volume!D44)</f>
        <v>0.1</v>
      </c>
      <c r="J44" s="208">
        <v>0.027972027972027972</v>
      </c>
      <c r="K44" s="195">
        <f t="shared" si="1"/>
        <v>2.575</v>
      </c>
      <c r="L44" s="64"/>
      <c r="M44" s="7"/>
      <c r="N44" s="63"/>
      <c r="O44" s="4"/>
      <c r="P44" s="4"/>
      <c r="Q44" s="4"/>
      <c r="R44" s="4"/>
      <c r="S44" s="4"/>
      <c r="T44" s="4"/>
      <c r="U44" s="65"/>
      <c r="V44" s="4"/>
      <c r="W44" s="4"/>
      <c r="X44" s="4"/>
      <c r="Y44" s="4"/>
      <c r="Z44" s="4"/>
      <c r="AA44" s="3"/>
    </row>
    <row r="45" spans="1:29" s="62" customFormat="1" ht="15">
      <c r="A45" s="239" t="s">
        <v>248</v>
      </c>
      <c r="B45" s="192">
        <f>'Open Int.'!E45</f>
        <v>350</v>
      </c>
      <c r="C45" s="227">
        <f>'Open Int.'!F45</f>
        <v>0</v>
      </c>
      <c r="D45" s="229">
        <f>'Open Int.'!H45</f>
        <v>0</v>
      </c>
      <c r="E45" s="161">
        <f>'Open Int.'!I45</f>
        <v>0</v>
      </c>
      <c r="F45" s="231">
        <f>IF('Open Int.'!E45=0,0,'Open Int.'!H45/'Open Int.'!E45)</f>
        <v>0</v>
      </c>
      <c r="G45" s="173">
        <v>0</v>
      </c>
      <c r="H45" s="195">
        <f t="shared" si="0"/>
        <v>0</v>
      </c>
      <c r="I45" s="208">
        <f>IF(Volume!D45=0,0,Volume!F45/Volume!D45)</f>
        <v>0</v>
      </c>
      <c r="J45" s="208">
        <v>0</v>
      </c>
      <c r="K45" s="195">
        <f t="shared" si="1"/>
        <v>0</v>
      </c>
      <c r="L45" s="64"/>
      <c r="M45" s="7"/>
      <c r="N45" s="63"/>
      <c r="O45" s="4"/>
      <c r="P45" s="4"/>
      <c r="Q45" s="4"/>
      <c r="R45" s="4"/>
      <c r="S45" s="4"/>
      <c r="T45" s="4"/>
      <c r="U45" s="65"/>
      <c r="V45" s="4"/>
      <c r="W45" s="4"/>
      <c r="X45" s="4"/>
      <c r="Y45" s="4"/>
      <c r="Z45" s="4"/>
      <c r="AA45" s="3"/>
      <c r="AB45" s="83"/>
      <c r="AC45" s="82"/>
    </row>
    <row r="46" spans="1:29" s="62" customFormat="1" ht="15">
      <c r="A46" s="239" t="s">
        <v>218</v>
      </c>
      <c r="B46" s="192">
        <f>'Open Int.'!E46</f>
        <v>3935250</v>
      </c>
      <c r="C46" s="227">
        <f>'Open Int.'!F46</f>
        <v>618750</v>
      </c>
      <c r="D46" s="229">
        <f>'Open Int.'!H46</f>
        <v>717750</v>
      </c>
      <c r="E46" s="161">
        <f>'Open Int.'!I46</f>
        <v>255750</v>
      </c>
      <c r="F46" s="231">
        <f>IF('Open Int.'!E46=0,0,'Open Int.'!H46/'Open Int.'!E46)</f>
        <v>0.18238993710691823</v>
      </c>
      <c r="G46" s="173">
        <v>0.13930348258706468</v>
      </c>
      <c r="H46" s="195">
        <f t="shared" si="0"/>
        <v>0.30929919137466294</v>
      </c>
      <c r="I46" s="208">
        <f>IF(Volume!D46=0,0,Volume!F46/Volume!D46)</f>
        <v>0.24</v>
      </c>
      <c r="J46" s="208">
        <v>0.24691358024691357</v>
      </c>
      <c r="K46" s="195">
        <f t="shared" si="1"/>
        <v>-0.027999999999999983</v>
      </c>
      <c r="L46" s="64"/>
      <c r="M46" s="7"/>
      <c r="N46" s="63"/>
      <c r="O46" s="4"/>
      <c r="P46" s="4"/>
      <c r="Q46" s="4"/>
      <c r="R46" s="4"/>
      <c r="S46" s="4"/>
      <c r="T46" s="4"/>
      <c r="U46" s="65"/>
      <c r="V46" s="4"/>
      <c r="W46" s="4"/>
      <c r="X46" s="4"/>
      <c r="Y46" s="4"/>
      <c r="Z46" s="4"/>
      <c r="AA46" s="3"/>
      <c r="AB46" s="83"/>
      <c r="AC46" s="82"/>
    </row>
    <row r="47" spans="1:29" s="62" customFormat="1" ht="15">
      <c r="A47" s="239" t="s">
        <v>220</v>
      </c>
      <c r="B47" s="192">
        <f>'Open Int.'!E47</f>
        <v>0</v>
      </c>
      <c r="C47" s="227">
        <f>'Open Int.'!F47</f>
        <v>0</v>
      </c>
      <c r="D47" s="229">
        <f>'Open Int.'!H47</f>
        <v>0</v>
      </c>
      <c r="E47" s="161">
        <f>'Open Int.'!I47</f>
        <v>0</v>
      </c>
      <c r="F47" s="231">
        <f>IF('Open Int.'!E47=0,0,'Open Int.'!H47/'Open Int.'!E47)</f>
        <v>0</v>
      </c>
      <c r="G47" s="173">
        <v>0</v>
      </c>
      <c r="H47" s="195">
        <f t="shared" si="0"/>
        <v>0</v>
      </c>
      <c r="I47" s="208">
        <f>IF(Volume!D47=0,0,Volume!F47/Volume!D47)</f>
        <v>0</v>
      </c>
      <c r="J47" s="208">
        <v>0</v>
      </c>
      <c r="K47" s="195">
        <f t="shared" si="1"/>
        <v>0</v>
      </c>
      <c r="L47" s="64"/>
      <c r="M47" s="7"/>
      <c r="N47" s="63"/>
      <c r="O47" s="4"/>
      <c r="P47" s="4"/>
      <c r="Q47" s="4"/>
      <c r="R47" s="4"/>
      <c r="S47" s="4"/>
      <c r="T47" s="4"/>
      <c r="U47" s="65"/>
      <c r="V47" s="4"/>
      <c r="W47" s="4"/>
      <c r="X47" s="4"/>
      <c r="Y47" s="4"/>
      <c r="Z47" s="4"/>
      <c r="AA47" s="3"/>
      <c r="AB47" s="83"/>
      <c r="AC47" s="82"/>
    </row>
    <row r="48" spans="1:29" s="62" customFormat="1" ht="15">
      <c r="A48" s="239" t="s">
        <v>4</v>
      </c>
      <c r="B48" s="192">
        <f>'Open Int.'!E48</f>
        <v>0</v>
      </c>
      <c r="C48" s="227">
        <f>'Open Int.'!F48</f>
        <v>0</v>
      </c>
      <c r="D48" s="229">
        <f>'Open Int.'!H48</f>
        <v>0</v>
      </c>
      <c r="E48" s="161">
        <f>'Open Int.'!I48</f>
        <v>0</v>
      </c>
      <c r="F48" s="231">
        <f>IF('Open Int.'!E48=0,0,'Open Int.'!H48/'Open Int.'!E48)</f>
        <v>0</v>
      </c>
      <c r="G48" s="173">
        <v>0</v>
      </c>
      <c r="H48" s="195">
        <f t="shared" si="0"/>
        <v>0</v>
      </c>
      <c r="I48" s="208">
        <f>IF(Volume!D48=0,0,Volume!F48/Volume!D48)</f>
        <v>0</v>
      </c>
      <c r="J48" s="208">
        <v>0</v>
      </c>
      <c r="K48" s="195">
        <f t="shared" si="1"/>
        <v>0</v>
      </c>
      <c r="L48" s="64"/>
      <c r="M48" s="7"/>
      <c r="N48" s="63"/>
      <c r="O48" s="4"/>
      <c r="P48" s="4"/>
      <c r="Q48" s="4"/>
      <c r="R48" s="4"/>
      <c r="S48" s="4"/>
      <c r="T48" s="4"/>
      <c r="U48" s="65"/>
      <c r="V48" s="4"/>
      <c r="W48" s="4"/>
      <c r="X48" s="4"/>
      <c r="Y48" s="4"/>
      <c r="Z48" s="4"/>
      <c r="AA48" s="3"/>
      <c r="AB48" s="83"/>
      <c r="AC48" s="82"/>
    </row>
    <row r="49" spans="1:29" s="62" customFormat="1" ht="15">
      <c r="A49" s="239" t="s">
        <v>95</v>
      </c>
      <c r="B49" s="192">
        <f>'Open Int.'!E49</f>
        <v>5200</v>
      </c>
      <c r="C49" s="227">
        <f>'Open Int.'!F49</f>
        <v>1600</v>
      </c>
      <c r="D49" s="229">
        <f>'Open Int.'!H49</f>
        <v>1200</v>
      </c>
      <c r="E49" s="161">
        <f>'Open Int.'!I49</f>
        <v>800</v>
      </c>
      <c r="F49" s="231">
        <f>IF('Open Int.'!E49=0,0,'Open Int.'!H49/'Open Int.'!E49)</f>
        <v>0.23076923076923078</v>
      </c>
      <c r="G49" s="173">
        <v>0.1111111111111111</v>
      </c>
      <c r="H49" s="195">
        <f t="shared" si="0"/>
        <v>1.076923076923077</v>
      </c>
      <c r="I49" s="208">
        <f>IF(Volume!D49=0,0,Volume!F49/Volume!D49)</f>
        <v>0.5</v>
      </c>
      <c r="J49" s="208">
        <v>0</v>
      </c>
      <c r="K49" s="195">
        <f t="shared" si="1"/>
        <v>0</v>
      </c>
      <c r="L49" s="64"/>
      <c r="M49" s="7"/>
      <c r="N49" s="63"/>
      <c r="O49" s="4"/>
      <c r="P49" s="4"/>
      <c r="Q49" s="4"/>
      <c r="R49" s="4"/>
      <c r="S49" s="4"/>
      <c r="T49" s="4"/>
      <c r="U49" s="65"/>
      <c r="V49" s="4"/>
      <c r="W49" s="4"/>
      <c r="X49" s="4"/>
      <c r="Y49" s="4"/>
      <c r="Z49" s="4"/>
      <c r="AA49" s="3"/>
      <c r="AB49" s="83"/>
      <c r="AC49" s="82"/>
    </row>
    <row r="50" spans="1:29" s="62" customFormat="1" ht="15">
      <c r="A50" s="239" t="s">
        <v>219</v>
      </c>
      <c r="B50" s="192">
        <f>'Open Int.'!E50</f>
        <v>5600</v>
      </c>
      <c r="C50" s="227">
        <f>'Open Int.'!F50</f>
        <v>800</v>
      </c>
      <c r="D50" s="229">
        <f>'Open Int.'!H50</f>
        <v>0</v>
      </c>
      <c r="E50" s="161">
        <f>'Open Int.'!I50</f>
        <v>0</v>
      </c>
      <c r="F50" s="231">
        <f>IF('Open Int.'!E50=0,0,'Open Int.'!H50/'Open Int.'!E50)</f>
        <v>0</v>
      </c>
      <c r="G50" s="173">
        <v>0</v>
      </c>
      <c r="H50" s="195">
        <f t="shared" si="0"/>
        <v>0</v>
      </c>
      <c r="I50" s="208">
        <f>IF(Volume!D50=0,0,Volume!F50/Volume!D50)</f>
        <v>0</v>
      </c>
      <c r="J50" s="208">
        <v>0</v>
      </c>
      <c r="K50" s="195">
        <f t="shared" si="1"/>
        <v>0</v>
      </c>
      <c r="L50" s="64"/>
      <c r="M50" s="7"/>
      <c r="N50" s="63"/>
      <c r="O50" s="4"/>
      <c r="P50" s="4"/>
      <c r="Q50" s="4"/>
      <c r="R50" s="4"/>
      <c r="S50" s="4"/>
      <c r="T50" s="4"/>
      <c r="U50" s="65"/>
      <c r="V50" s="4"/>
      <c r="W50" s="4"/>
      <c r="X50" s="4"/>
      <c r="Y50" s="4"/>
      <c r="Z50" s="4"/>
      <c r="AA50" s="3"/>
      <c r="AB50" s="83"/>
      <c r="AC50" s="82"/>
    </row>
    <row r="51" spans="1:29" s="62" customFormat="1" ht="15">
      <c r="A51" s="239" t="s">
        <v>5</v>
      </c>
      <c r="B51" s="192">
        <f>'Open Int.'!E51</f>
        <v>1271215</v>
      </c>
      <c r="C51" s="227">
        <f>'Open Int.'!F51</f>
        <v>228085</v>
      </c>
      <c r="D51" s="229">
        <f>'Open Int.'!H51</f>
        <v>59015</v>
      </c>
      <c r="E51" s="161">
        <f>'Open Int.'!I51</f>
        <v>12760</v>
      </c>
      <c r="F51" s="231">
        <f>IF('Open Int.'!E51=0,0,'Open Int.'!H51/'Open Int.'!E51)</f>
        <v>0.04642409033877039</v>
      </c>
      <c r="G51" s="173">
        <v>0.04434250764525994</v>
      </c>
      <c r="H51" s="195">
        <f t="shared" si="0"/>
        <v>0.04694327867433909</v>
      </c>
      <c r="I51" s="208">
        <f>IF(Volume!D51=0,0,Volume!F51/Volume!D51)</f>
        <v>0.06876790830945559</v>
      </c>
      <c r="J51" s="208">
        <v>0.028503562945368172</v>
      </c>
      <c r="K51" s="195">
        <f t="shared" si="1"/>
        <v>1.4126074498567336</v>
      </c>
      <c r="L51" s="64"/>
      <c r="M51" s="7"/>
      <c r="N51" s="63"/>
      <c r="O51" s="4"/>
      <c r="P51" s="4"/>
      <c r="Q51" s="4"/>
      <c r="R51" s="4"/>
      <c r="S51" s="4"/>
      <c r="T51" s="4"/>
      <c r="U51" s="65"/>
      <c r="V51" s="4"/>
      <c r="W51" s="4"/>
      <c r="X51" s="4"/>
      <c r="Y51" s="4"/>
      <c r="Z51" s="4"/>
      <c r="AA51" s="3"/>
      <c r="AB51" s="83"/>
      <c r="AC51" s="82"/>
    </row>
    <row r="52" spans="1:29" s="62" customFormat="1" ht="15">
      <c r="A52" s="239" t="s">
        <v>221</v>
      </c>
      <c r="B52" s="192">
        <f>'Open Int.'!E52</f>
        <v>350000</v>
      </c>
      <c r="C52" s="227">
        <f>'Open Int.'!F52</f>
        <v>56000</v>
      </c>
      <c r="D52" s="229">
        <f>'Open Int.'!H52</f>
        <v>30000</v>
      </c>
      <c r="E52" s="161">
        <f>'Open Int.'!I52</f>
        <v>0</v>
      </c>
      <c r="F52" s="231">
        <f>IF('Open Int.'!E52=0,0,'Open Int.'!H52/'Open Int.'!E52)</f>
        <v>0.08571428571428572</v>
      </c>
      <c r="G52" s="173">
        <v>0.10204081632653061</v>
      </c>
      <c r="H52" s="195">
        <f t="shared" si="0"/>
        <v>-0.16</v>
      </c>
      <c r="I52" s="208">
        <f>IF(Volume!D52=0,0,Volume!F52/Volume!D52)</f>
        <v>0.08641975308641975</v>
      </c>
      <c r="J52" s="208">
        <v>0.11764705882352941</v>
      </c>
      <c r="K52" s="195">
        <f t="shared" si="1"/>
        <v>-0.2654320987654321</v>
      </c>
      <c r="L52" s="64"/>
      <c r="M52" s="7"/>
      <c r="N52" s="63"/>
      <c r="O52" s="4"/>
      <c r="P52" s="4"/>
      <c r="Q52" s="4"/>
      <c r="R52" s="4"/>
      <c r="S52" s="4"/>
      <c r="T52" s="4"/>
      <c r="U52" s="65"/>
      <c r="V52" s="4"/>
      <c r="W52" s="4"/>
      <c r="X52" s="4"/>
      <c r="Y52" s="4"/>
      <c r="Z52" s="4"/>
      <c r="AA52" s="3"/>
      <c r="AB52" s="83"/>
      <c r="AC52" s="82"/>
    </row>
    <row r="53" spans="1:29" s="62" customFormat="1" ht="15">
      <c r="A53" s="239" t="s">
        <v>222</v>
      </c>
      <c r="B53" s="192">
        <f>'Open Int.'!E53</f>
        <v>131300</v>
      </c>
      <c r="C53" s="227">
        <f>'Open Int.'!F53</f>
        <v>16250</v>
      </c>
      <c r="D53" s="229">
        <f>'Open Int.'!H53</f>
        <v>12350</v>
      </c>
      <c r="E53" s="161">
        <f>'Open Int.'!I53</f>
        <v>3250</v>
      </c>
      <c r="F53" s="231">
        <f>IF('Open Int.'!E53=0,0,'Open Int.'!H53/'Open Int.'!E53)</f>
        <v>0.09405940594059406</v>
      </c>
      <c r="G53" s="173">
        <v>0.07909604519774012</v>
      </c>
      <c r="H53" s="195">
        <f t="shared" si="0"/>
        <v>0.18917963224893908</v>
      </c>
      <c r="I53" s="208">
        <f>IF(Volume!D53=0,0,Volume!F53/Volume!D53)</f>
        <v>0.20588235294117646</v>
      </c>
      <c r="J53" s="208">
        <v>0.04285714285714286</v>
      </c>
      <c r="K53" s="195">
        <f t="shared" si="1"/>
        <v>3.8039215686274503</v>
      </c>
      <c r="L53" s="64"/>
      <c r="M53" s="7"/>
      <c r="N53" s="63"/>
      <c r="O53" s="4"/>
      <c r="P53" s="4"/>
      <c r="Q53" s="4"/>
      <c r="R53" s="4"/>
      <c r="S53" s="4"/>
      <c r="T53" s="4"/>
      <c r="U53" s="65"/>
      <c r="V53" s="4"/>
      <c r="W53" s="4"/>
      <c r="X53" s="4"/>
      <c r="Y53" s="4"/>
      <c r="Z53" s="4"/>
      <c r="AA53" s="3"/>
      <c r="AB53" s="83"/>
      <c r="AC53" s="82"/>
    </row>
    <row r="54" spans="1:29" s="62" customFormat="1" ht="15">
      <c r="A54" s="239" t="s">
        <v>59</v>
      </c>
      <c r="B54" s="192">
        <f>'Open Int.'!E54</f>
        <v>0</v>
      </c>
      <c r="C54" s="227">
        <f>'Open Int.'!F54</f>
        <v>0</v>
      </c>
      <c r="D54" s="229">
        <f>'Open Int.'!H54</f>
        <v>0</v>
      </c>
      <c r="E54" s="161">
        <f>'Open Int.'!I54</f>
        <v>0</v>
      </c>
      <c r="F54" s="231">
        <f>IF('Open Int.'!E54=0,0,'Open Int.'!H54/'Open Int.'!E54)</f>
        <v>0</v>
      </c>
      <c r="G54" s="173">
        <v>0</v>
      </c>
      <c r="H54" s="195">
        <f t="shared" si="0"/>
        <v>0</v>
      </c>
      <c r="I54" s="208">
        <f>IF(Volume!D54=0,0,Volume!F54/Volume!D54)</f>
        <v>0</v>
      </c>
      <c r="J54" s="208">
        <v>0</v>
      </c>
      <c r="K54" s="195">
        <f t="shared" si="1"/>
        <v>0</v>
      </c>
      <c r="L54" s="64"/>
      <c r="M54" s="7"/>
      <c r="N54" s="63"/>
      <c r="O54" s="4"/>
      <c r="P54" s="4"/>
      <c r="Q54" s="4"/>
      <c r="R54" s="4"/>
      <c r="S54" s="4"/>
      <c r="T54" s="4"/>
      <c r="U54" s="65"/>
      <c r="V54" s="4"/>
      <c r="W54" s="4"/>
      <c r="X54" s="4"/>
      <c r="Y54" s="4"/>
      <c r="Z54" s="4"/>
      <c r="AA54" s="3"/>
      <c r="AB54" s="83"/>
      <c r="AC54" s="82"/>
    </row>
    <row r="55" spans="1:29" s="62" customFormat="1" ht="15">
      <c r="A55" s="239" t="s">
        <v>223</v>
      </c>
      <c r="B55" s="192">
        <f>'Open Int.'!E55</f>
        <v>47600</v>
      </c>
      <c r="C55" s="227">
        <f>'Open Int.'!F55</f>
        <v>7700</v>
      </c>
      <c r="D55" s="229">
        <f>'Open Int.'!H55</f>
        <v>10500</v>
      </c>
      <c r="E55" s="161">
        <f>'Open Int.'!I55</f>
        <v>3500</v>
      </c>
      <c r="F55" s="231">
        <f>IF('Open Int.'!E55=0,0,'Open Int.'!H55/'Open Int.'!E55)</f>
        <v>0.22058823529411764</v>
      </c>
      <c r="G55" s="173">
        <v>0.17543859649122806</v>
      </c>
      <c r="H55" s="195">
        <f t="shared" si="0"/>
        <v>0.2573529411764706</v>
      </c>
      <c r="I55" s="208">
        <f>IF(Volume!D55=0,0,Volume!F55/Volume!D55)</f>
        <v>0.3888888888888889</v>
      </c>
      <c r="J55" s="208">
        <v>0.21428571428571427</v>
      </c>
      <c r="K55" s="195">
        <f t="shared" si="1"/>
        <v>0.814814814814815</v>
      </c>
      <c r="L55" s="64"/>
      <c r="M55" s="7"/>
      <c r="N55" s="63"/>
      <c r="O55" s="4"/>
      <c r="P55" s="4"/>
      <c r="Q55" s="4"/>
      <c r="R55" s="4"/>
      <c r="S55" s="4"/>
      <c r="T55" s="4"/>
      <c r="U55" s="65"/>
      <c r="V55" s="4"/>
      <c r="W55" s="4"/>
      <c r="X55" s="4"/>
      <c r="Y55" s="4"/>
      <c r="Z55" s="4"/>
      <c r="AA55" s="3"/>
      <c r="AB55" s="83"/>
      <c r="AC55" s="82"/>
    </row>
    <row r="56" spans="1:27" s="8" customFormat="1" ht="15">
      <c r="A56" s="239" t="s">
        <v>163</v>
      </c>
      <c r="B56" s="192">
        <f>'Open Int.'!E56</f>
        <v>1125600</v>
      </c>
      <c r="C56" s="227">
        <f>'Open Int.'!F56</f>
        <v>156000</v>
      </c>
      <c r="D56" s="229">
        <f>'Open Int.'!H56</f>
        <v>48000</v>
      </c>
      <c r="E56" s="161">
        <f>'Open Int.'!I56</f>
        <v>12000</v>
      </c>
      <c r="F56" s="231">
        <f>IF('Open Int.'!E56=0,0,'Open Int.'!H56/'Open Int.'!E56)</f>
        <v>0.042643923240938165</v>
      </c>
      <c r="G56" s="173">
        <v>0.03712871287128713</v>
      </c>
      <c r="H56" s="195">
        <f t="shared" si="0"/>
        <v>0.14854299928926798</v>
      </c>
      <c r="I56" s="208">
        <f>IF(Volume!D56=0,0,Volume!F56/Volume!D56)</f>
        <v>0.1103448275862069</v>
      </c>
      <c r="J56" s="208">
        <v>0.05454545454545454</v>
      </c>
      <c r="K56" s="195">
        <f t="shared" si="1"/>
        <v>1.0229885057471264</v>
      </c>
      <c r="L56" s="64"/>
      <c r="M56" s="7"/>
      <c r="N56" s="63"/>
      <c r="O56" s="4"/>
      <c r="P56" s="4"/>
      <c r="Q56" s="4"/>
      <c r="R56" s="4"/>
      <c r="S56" s="4"/>
      <c r="T56" s="4"/>
      <c r="U56" s="65"/>
      <c r="V56" s="4"/>
      <c r="W56" s="4"/>
      <c r="X56" s="4"/>
      <c r="Y56" s="4"/>
      <c r="Z56" s="4"/>
      <c r="AA56" s="3"/>
    </row>
    <row r="57" spans="1:27" s="8" customFormat="1" ht="15">
      <c r="A57" s="239" t="s">
        <v>207</v>
      </c>
      <c r="B57" s="192">
        <f>'Open Int.'!E57</f>
        <v>1994200</v>
      </c>
      <c r="C57" s="227">
        <f>'Open Int.'!F57</f>
        <v>236000</v>
      </c>
      <c r="D57" s="229">
        <f>'Open Int.'!H57</f>
        <v>70800</v>
      </c>
      <c r="E57" s="161">
        <f>'Open Int.'!I57</f>
        <v>17700</v>
      </c>
      <c r="F57" s="231">
        <f>IF('Open Int.'!E57=0,0,'Open Int.'!H57/'Open Int.'!E57)</f>
        <v>0.03550295857988166</v>
      </c>
      <c r="G57" s="173">
        <v>0.030201342281879196</v>
      </c>
      <c r="H57" s="195">
        <f t="shared" si="0"/>
        <v>0.17554240631163706</v>
      </c>
      <c r="I57" s="208">
        <f>IF(Volume!D57=0,0,Volume!F57/Volume!D57)</f>
        <v>0.04938271604938271</v>
      </c>
      <c r="J57" s="208">
        <v>0.041666666666666664</v>
      </c>
      <c r="K57" s="195">
        <f t="shared" si="1"/>
        <v>0.18518518518518517</v>
      </c>
      <c r="L57" s="64"/>
      <c r="M57" s="7"/>
      <c r="N57" s="63"/>
      <c r="O57" s="4"/>
      <c r="P57" s="4"/>
      <c r="Q57" s="4"/>
      <c r="R57" s="4"/>
      <c r="S57" s="4"/>
      <c r="T57" s="4"/>
      <c r="U57" s="65"/>
      <c r="V57" s="4"/>
      <c r="W57" s="4"/>
      <c r="X57" s="4"/>
      <c r="Y57" s="4"/>
      <c r="Z57" s="4"/>
      <c r="AA57" s="3"/>
    </row>
    <row r="58" spans="1:27" s="8" customFormat="1" ht="15">
      <c r="A58" s="239" t="s">
        <v>198</v>
      </c>
      <c r="B58" s="192">
        <f>'Open Int.'!E58</f>
        <v>9639000</v>
      </c>
      <c r="C58" s="227">
        <f>'Open Int.'!F58</f>
        <v>1370250</v>
      </c>
      <c r="D58" s="229">
        <f>'Open Int.'!H58</f>
        <v>2031750</v>
      </c>
      <c r="E58" s="161">
        <f>'Open Int.'!I58</f>
        <v>362250</v>
      </c>
      <c r="F58" s="231">
        <f>IF('Open Int.'!E58=0,0,'Open Int.'!H58/'Open Int.'!E58)</f>
        <v>0.2107843137254902</v>
      </c>
      <c r="G58" s="173">
        <v>0.2019047619047619</v>
      </c>
      <c r="H58" s="195">
        <f t="shared" si="0"/>
        <v>0.0439789123196449</v>
      </c>
      <c r="I58" s="208">
        <f>IF(Volume!D58=0,0,Volume!F58/Volume!D58)</f>
        <v>0.25380710659898476</v>
      </c>
      <c r="J58" s="208">
        <v>0.2967032967032967</v>
      </c>
      <c r="K58" s="195">
        <f t="shared" si="1"/>
        <v>-0.14457604812934768</v>
      </c>
      <c r="L58" s="64"/>
      <c r="M58" s="7"/>
      <c r="N58" s="63"/>
      <c r="O58" s="4"/>
      <c r="P58" s="4"/>
      <c r="Q58" s="4"/>
      <c r="R58" s="4"/>
      <c r="S58" s="4"/>
      <c r="T58" s="4"/>
      <c r="U58" s="65"/>
      <c r="V58" s="4"/>
      <c r="W58" s="4"/>
      <c r="X58" s="4"/>
      <c r="Y58" s="4"/>
      <c r="Z58" s="4"/>
      <c r="AA58" s="3"/>
    </row>
    <row r="59" spans="1:27" s="8" customFormat="1" ht="15">
      <c r="A59" s="239" t="s">
        <v>164</v>
      </c>
      <c r="B59" s="192">
        <f>'Open Int.'!E59</f>
        <v>3500</v>
      </c>
      <c r="C59" s="227">
        <f>'Open Int.'!F59</f>
        <v>2800</v>
      </c>
      <c r="D59" s="229">
        <f>'Open Int.'!H59</f>
        <v>0</v>
      </c>
      <c r="E59" s="161">
        <f>'Open Int.'!I59</f>
        <v>0</v>
      </c>
      <c r="F59" s="231">
        <f>IF('Open Int.'!E59=0,0,'Open Int.'!H59/'Open Int.'!E59)</f>
        <v>0</v>
      </c>
      <c r="G59" s="173">
        <v>0</v>
      </c>
      <c r="H59" s="195">
        <f t="shared" si="0"/>
        <v>0</v>
      </c>
      <c r="I59" s="208">
        <f>IF(Volume!D59=0,0,Volume!F59/Volume!D59)</f>
        <v>0</v>
      </c>
      <c r="J59" s="208">
        <v>0</v>
      </c>
      <c r="K59" s="195">
        <f t="shared" si="1"/>
        <v>0</v>
      </c>
      <c r="L59" s="64"/>
      <c r="M59" s="7"/>
      <c r="N59" s="63"/>
      <c r="O59" s="4"/>
      <c r="P59" s="4"/>
      <c r="Q59" s="4"/>
      <c r="R59" s="4"/>
      <c r="S59" s="4"/>
      <c r="T59" s="4"/>
      <c r="U59" s="65"/>
      <c r="V59" s="4"/>
      <c r="W59" s="4"/>
      <c r="X59" s="4"/>
      <c r="Y59" s="4"/>
      <c r="Z59" s="4"/>
      <c r="AA59" s="3"/>
    </row>
    <row r="60" spans="1:27" s="8" customFormat="1" ht="15">
      <c r="A60" s="239" t="s">
        <v>199</v>
      </c>
      <c r="B60" s="192">
        <f>'Open Int.'!E60</f>
        <v>478500</v>
      </c>
      <c r="C60" s="227">
        <f>'Open Int.'!F60</f>
        <v>150800</v>
      </c>
      <c r="D60" s="229">
        <f>'Open Int.'!H60</f>
        <v>40600</v>
      </c>
      <c r="E60" s="161">
        <f>'Open Int.'!I60</f>
        <v>11600</v>
      </c>
      <c r="F60" s="231">
        <f>IF('Open Int.'!E60=0,0,'Open Int.'!H60/'Open Int.'!E60)</f>
        <v>0.08484848484848485</v>
      </c>
      <c r="G60" s="173">
        <v>0.08849557522123894</v>
      </c>
      <c r="H60" s="195">
        <f t="shared" si="0"/>
        <v>-0.04121212121212114</v>
      </c>
      <c r="I60" s="208">
        <f>IF(Volume!D60=0,0,Volume!F60/Volume!D60)</f>
        <v>0.038834951456310676</v>
      </c>
      <c r="J60" s="208">
        <v>0.10526315789473684</v>
      </c>
      <c r="K60" s="195">
        <f t="shared" si="1"/>
        <v>-0.6310679611650486</v>
      </c>
      <c r="L60" s="64"/>
      <c r="M60" s="7"/>
      <c r="N60" s="63"/>
      <c r="O60" s="4"/>
      <c r="P60" s="4"/>
      <c r="Q60" s="4"/>
      <c r="R60" s="4"/>
      <c r="S60" s="4"/>
      <c r="T60" s="4"/>
      <c r="U60" s="65"/>
      <c r="V60" s="4"/>
      <c r="W60" s="4"/>
      <c r="X60" s="4"/>
      <c r="Y60" s="4"/>
      <c r="Z60" s="4"/>
      <c r="AA60" s="3"/>
    </row>
    <row r="61" spans="1:27" s="8" customFormat="1" ht="15">
      <c r="A61" s="239" t="s">
        <v>189</v>
      </c>
      <c r="B61" s="192">
        <f>'Open Int.'!E61</f>
        <v>180950</v>
      </c>
      <c r="C61" s="227">
        <f>'Open Int.'!F61</f>
        <v>11550</v>
      </c>
      <c r="D61" s="229">
        <f>'Open Int.'!H61</f>
        <v>0</v>
      </c>
      <c r="E61" s="161">
        <f>'Open Int.'!I61</f>
        <v>0</v>
      </c>
      <c r="F61" s="231">
        <f>IF('Open Int.'!E61=0,0,'Open Int.'!H61/'Open Int.'!E61)</f>
        <v>0</v>
      </c>
      <c r="G61" s="173">
        <v>0</v>
      </c>
      <c r="H61" s="195">
        <f t="shared" si="0"/>
        <v>0</v>
      </c>
      <c r="I61" s="208">
        <f>IF(Volume!D61=0,0,Volume!F61/Volume!D61)</f>
        <v>0</v>
      </c>
      <c r="J61" s="208">
        <v>0</v>
      </c>
      <c r="K61" s="195">
        <f t="shared" si="1"/>
        <v>0</v>
      </c>
      <c r="L61" s="64"/>
      <c r="M61" s="7"/>
      <c r="N61" s="63"/>
      <c r="O61" s="4"/>
      <c r="P61" s="4"/>
      <c r="Q61" s="4"/>
      <c r="R61" s="4"/>
      <c r="S61" s="4"/>
      <c r="T61" s="4"/>
      <c r="U61" s="65"/>
      <c r="V61" s="4"/>
      <c r="W61" s="4"/>
      <c r="X61" s="4"/>
      <c r="Y61" s="4"/>
      <c r="Z61" s="4"/>
      <c r="AA61" s="3"/>
    </row>
    <row r="62" spans="1:29" s="62" customFormat="1" ht="15">
      <c r="A62" s="239" t="s">
        <v>224</v>
      </c>
      <c r="B62" s="192">
        <f>'Open Int.'!E62</f>
        <v>137200</v>
      </c>
      <c r="C62" s="227">
        <f>'Open Int.'!F62</f>
        <v>25100</v>
      </c>
      <c r="D62" s="229">
        <f>'Open Int.'!H62</f>
        <v>21700</v>
      </c>
      <c r="E62" s="161">
        <f>'Open Int.'!I62</f>
        <v>14000</v>
      </c>
      <c r="F62" s="231">
        <f>IF('Open Int.'!E62=0,0,'Open Int.'!H62/'Open Int.'!E62)</f>
        <v>0.15816326530612246</v>
      </c>
      <c r="G62" s="173">
        <v>0.06868867082961641</v>
      </c>
      <c r="H62" s="195">
        <f t="shared" si="0"/>
        <v>1.3026106546514713</v>
      </c>
      <c r="I62" s="208">
        <f>IF(Volume!D62=0,0,Volume!F62/Volume!D62)</f>
        <v>0.2824956672443674</v>
      </c>
      <c r="J62" s="208">
        <v>0.02072538860103627</v>
      </c>
      <c r="K62" s="195">
        <f t="shared" si="1"/>
        <v>12.630415944540728</v>
      </c>
      <c r="L62" s="64"/>
      <c r="M62" s="7"/>
      <c r="N62" s="63"/>
      <c r="O62" s="4"/>
      <c r="P62" s="4"/>
      <c r="Q62" s="4"/>
      <c r="R62" s="4"/>
      <c r="S62" s="4"/>
      <c r="T62" s="4"/>
      <c r="U62" s="65"/>
      <c r="V62" s="4"/>
      <c r="W62" s="4"/>
      <c r="X62" s="4"/>
      <c r="Y62" s="4"/>
      <c r="Z62" s="4"/>
      <c r="AA62" s="3"/>
      <c r="AB62" s="83"/>
      <c r="AC62" s="82"/>
    </row>
    <row r="63" spans="1:27" s="8" customFormat="1" ht="15">
      <c r="A63" s="239" t="s">
        <v>165</v>
      </c>
      <c r="B63" s="192">
        <f>'Open Int.'!E63</f>
        <v>0</v>
      </c>
      <c r="C63" s="227">
        <f>'Open Int.'!F63</f>
        <v>0</v>
      </c>
      <c r="D63" s="229">
        <f>'Open Int.'!H63</f>
        <v>0</v>
      </c>
      <c r="E63" s="161">
        <f>'Open Int.'!I63</f>
        <v>0</v>
      </c>
      <c r="F63" s="231">
        <f>IF('Open Int.'!E63=0,0,'Open Int.'!H63/'Open Int.'!E63)</f>
        <v>0</v>
      </c>
      <c r="G63" s="173">
        <v>0</v>
      </c>
      <c r="H63" s="195">
        <f t="shared" si="0"/>
        <v>0</v>
      </c>
      <c r="I63" s="208">
        <f>IF(Volume!D63=0,0,Volume!F63/Volume!D63)</f>
        <v>0</v>
      </c>
      <c r="J63" s="208">
        <v>0</v>
      </c>
      <c r="K63" s="195">
        <f t="shared" si="1"/>
        <v>0</v>
      </c>
      <c r="L63" s="64"/>
      <c r="M63" s="7"/>
      <c r="N63" s="63"/>
      <c r="O63" s="4"/>
      <c r="P63" s="4"/>
      <c r="Q63" s="4"/>
      <c r="R63" s="4"/>
      <c r="S63" s="4"/>
      <c r="T63" s="4"/>
      <c r="U63" s="65"/>
      <c r="V63" s="4"/>
      <c r="W63" s="4"/>
      <c r="X63" s="4"/>
      <c r="Y63" s="4"/>
      <c r="Z63" s="4"/>
      <c r="AA63" s="3"/>
    </row>
    <row r="64" spans="1:29" s="62" customFormat="1" ht="15">
      <c r="A64" s="239" t="s">
        <v>106</v>
      </c>
      <c r="B64" s="192">
        <f>'Open Int.'!E64</f>
        <v>0</v>
      </c>
      <c r="C64" s="227">
        <f>'Open Int.'!F64</f>
        <v>0</v>
      </c>
      <c r="D64" s="229">
        <f>'Open Int.'!H64</f>
        <v>0</v>
      </c>
      <c r="E64" s="161">
        <f>'Open Int.'!I64</f>
        <v>0</v>
      </c>
      <c r="F64" s="231">
        <f>IF('Open Int.'!E64=0,0,'Open Int.'!H64/'Open Int.'!E64)</f>
        <v>0</v>
      </c>
      <c r="G64" s="173">
        <v>0</v>
      </c>
      <c r="H64" s="195">
        <f t="shared" si="0"/>
        <v>0</v>
      </c>
      <c r="I64" s="208">
        <f>IF(Volume!D64=0,0,Volume!F64/Volume!D64)</f>
        <v>0</v>
      </c>
      <c r="J64" s="208">
        <v>0</v>
      </c>
      <c r="K64" s="195">
        <f t="shared" si="1"/>
        <v>0</v>
      </c>
      <c r="L64" s="64"/>
      <c r="M64" s="7"/>
      <c r="N64" s="63"/>
      <c r="O64" s="4"/>
      <c r="P64" s="4"/>
      <c r="Q64" s="4"/>
      <c r="R64" s="4"/>
      <c r="S64" s="4"/>
      <c r="T64" s="4"/>
      <c r="U64" s="65"/>
      <c r="V64" s="4"/>
      <c r="W64" s="4"/>
      <c r="X64" s="4"/>
      <c r="Y64" s="4"/>
      <c r="Z64" s="4"/>
      <c r="AA64" s="3"/>
      <c r="AB64" s="83"/>
      <c r="AC64" s="82"/>
    </row>
    <row r="65" spans="1:29" s="62" customFormat="1" ht="15">
      <c r="A65" s="239" t="s">
        <v>50</v>
      </c>
      <c r="B65" s="192">
        <f>'Open Int.'!E65</f>
        <v>415800</v>
      </c>
      <c r="C65" s="227">
        <f>'Open Int.'!F65</f>
        <v>46200</v>
      </c>
      <c r="D65" s="229">
        <f>'Open Int.'!H65</f>
        <v>28600</v>
      </c>
      <c r="E65" s="161">
        <f>'Open Int.'!I65</f>
        <v>2200</v>
      </c>
      <c r="F65" s="231">
        <f>IF('Open Int.'!E65=0,0,'Open Int.'!H65/'Open Int.'!E65)</f>
        <v>0.06878306878306878</v>
      </c>
      <c r="G65" s="173">
        <v>0.07142857142857142</v>
      </c>
      <c r="H65" s="195">
        <f t="shared" si="0"/>
        <v>-0.037037037037037035</v>
      </c>
      <c r="I65" s="208">
        <f>IF(Volume!D65=0,0,Volume!F65/Volume!D65)</f>
        <v>0.01098901098901099</v>
      </c>
      <c r="J65" s="208">
        <v>0.10204081632653061</v>
      </c>
      <c r="K65" s="195">
        <f t="shared" si="1"/>
        <v>-0.8923076923076922</v>
      </c>
      <c r="L65" s="64"/>
      <c r="M65" s="7"/>
      <c r="N65" s="63"/>
      <c r="O65" s="4"/>
      <c r="P65" s="4"/>
      <c r="Q65" s="4"/>
      <c r="R65" s="4"/>
      <c r="S65" s="4"/>
      <c r="T65" s="4"/>
      <c r="U65" s="65"/>
      <c r="V65" s="4"/>
      <c r="W65" s="4"/>
      <c r="X65" s="4"/>
      <c r="Y65" s="4"/>
      <c r="Z65" s="4"/>
      <c r="AA65" s="3"/>
      <c r="AB65" s="83"/>
      <c r="AC65" s="82"/>
    </row>
    <row r="66" spans="1:29" s="62" customFormat="1" ht="15">
      <c r="A66" s="239" t="s">
        <v>6</v>
      </c>
      <c r="B66" s="192">
        <f>'Open Int.'!E66</f>
        <v>1626750</v>
      </c>
      <c r="C66" s="227">
        <f>'Open Int.'!F66</f>
        <v>299250</v>
      </c>
      <c r="D66" s="229">
        <f>'Open Int.'!H66</f>
        <v>150750</v>
      </c>
      <c r="E66" s="161">
        <f>'Open Int.'!I66</f>
        <v>18000</v>
      </c>
      <c r="F66" s="231">
        <f>IF('Open Int.'!E66=0,0,'Open Int.'!H66/'Open Int.'!E66)</f>
        <v>0.09266943291839558</v>
      </c>
      <c r="G66" s="173">
        <v>0.1</v>
      </c>
      <c r="H66" s="195">
        <f t="shared" si="0"/>
        <v>-0.07330567081604428</v>
      </c>
      <c r="I66" s="208">
        <f>IF(Volume!D66=0,0,Volume!F66/Volume!D66)</f>
        <v>0.042071197411003236</v>
      </c>
      <c r="J66" s="208">
        <v>0.0738255033557047</v>
      </c>
      <c r="K66" s="195">
        <f t="shared" si="1"/>
        <v>-0.43012650779641076</v>
      </c>
      <c r="L66" s="64"/>
      <c r="M66" s="7"/>
      <c r="N66" s="63"/>
      <c r="O66" s="4"/>
      <c r="P66" s="4"/>
      <c r="Q66" s="4"/>
      <c r="R66" s="4"/>
      <c r="S66" s="4"/>
      <c r="T66" s="4"/>
      <c r="U66" s="65"/>
      <c r="V66" s="4"/>
      <c r="W66" s="4"/>
      <c r="X66" s="4"/>
      <c r="Y66" s="4"/>
      <c r="Z66" s="4"/>
      <c r="AA66" s="3"/>
      <c r="AB66" s="83"/>
      <c r="AC66" s="82"/>
    </row>
    <row r="67" spans="1:27" s="8" customFormat="1" ht="15">
      <c r="A67" s="239" t="s">
        <v>200</v>
      </c>
      <c r="B67" s="192">
        <f>'Open Int.'!E67</f>
        <v>32800</v>
      </c>
      <c r="C67" s="227">
        <f>'Open Int.'!F67</f>
        <v>6000</v>
      </c>
      <c r="D67" s="229">
        <f>'Open Int.'!H67</f>
        <v>2400</v>
      </c>
      <c r="E67" s="161">
        <f>'Open Int.'!I67</f>
        <v>1200</v>
      </c>
      <c r="F67" s="231">
        <f>IF('Open Int.'!E67=0,0,'Open Int.'!H67/'Open Int.'!E67)</f>
        <v>0.07317073170731707</v>
      </c>
      <c r="G67" s="173">
        <v>0.04477611940298507</v>
      </c>
      <c r="H67" s="195">
        <f t="shared" si="0"/>
        <v>0.6341463414634146</v>
      </c>
      <c r="I67" s="208">
        <f>IF(Volume!D67=0,0,Volume!F67/Volume!D67)</f>
        <v>0.08888888888888889</v>
      </c>
      <c r="J67" s="208">
        <v>0</v>
      </c>
      <c r="K67" s="195">
        <f t="shared" si="1"/>
        <v>0</v>
      </c>
      <c r="L67" s="64"/>
      <c r="M67" s="7"/>
      <c r="N67" s="63"/>
      <c r="O67" s="4"/>
      <c r="P67" s="4"/>
      <c r="Q67" s="4"/>
      <c r="R67" s="4"/>
      <c r="S67" s="4"/>
      <c r="T67" s="4"/>
      <c r="U67" s="65"/>
      <c r="V67" s="4"/>
      <c r="W67" s="4"/>
      <c r="X67" s="4"/>
      <c r="Y67" s="4"/>
      <c r="Z67" s="4"/>
      <c r="AA67" s="3"/>
    </row>
    <row r="68" spans="1:27" s="8" customFormat="1" ht="15">
      <c r="A68" s="239" t="s">
        <v>190</v>
      </c>
      <c r="B68" s="192">
        <f>'Open Int.'!E68</f>
        <v>0</v>
      </c>
      <c r="C68" s="227">
        <f>'Open Int.'!F68</f>
        <v>0</v>
      </c>
      <c r="D68" s="229">
        <f>'Open Int.'!H68</f>
        <v>0</v>
      </c>
      <c r="E68" s="161">
        <f>'Open Int.'!I68</f>
        <v>0</v>
      </c>
      <c r="F68" s="231">
        <f>IF('Open Int.'!E68=0,0,'Open Int.'!H68/'Open Int.'!E68)</f>
        <v>0</v>
      </c>
      <c r="G68" s="173">
        <v>0</v>
      </c>
      <c r="H68" s="195">
        <f t="shared" si="0"/>
        <v>0</v>
      </c>
      <c r="I68" s="208">
        <f>IF(Volume!D68=0,0,Volume!F68/Volume!D68)</f>
        <v>0</v>
      </c>
      <c r="J68" s="208">
        <v>0</v>
      </c>
      <c r="K68" s="195">
        <f t="shared" si="1"/>
        <v>0</v>
      </c>
      <c r="L68" s="64"/>
      <c r="M68" s="7"/>
      <c r="N68" s="63"/>
      <c r="O68" s="4"/>
      <c r="P68" s="4"/>
      <c r="Q68" s="4"/>
      <c r="R68" s="4"/>
      <c r="S68" s="4"/>
      <c r="T68" s="4"/>
      <c r="U68" s="65"/>
      <c r="V68" s="4"/>
      <c r="W68" s="4"/>
      <c r="X68" s="4"/>
      <c r="Y68" s="4"/>
      <c r="Z68" s="4"/>
      <c r="AA68" s="3"/>
    </row>
    <row r="69" spans="1:29" s="62" customFormat="1" ht="15">
      <c r="A69" s="239" t="s">
        <v>150</v>
      </c>
      <c r="B69" s="192">
        <f>'Open Int.'!E69</f>
        <v>9600</v>
      </c>
      <c r="C69" s="227">
        <f>'Open Int.'!F69</f>
        <v>0</v>
      </c>
      <c r="D69" s="229">
        <f>'Open Int.'!H69</f>
        <v>0</v>
      </c>
      <c r="E69" s="161">
        <f>'Open Int.'!I69</f>
        <v>0</v>
      </c>
      <c r="F69" s="231">
        <f>IF('Open Int.'!E69=0,0,'Open Int.'!H69/'Open Int.'!E69)</f>
        <v>0</v>
      </c>
      <c r="G69" s="173">
        <v>0</v>
      </c>
      <c r="H69" s="195">
        <f aca="true" t="shared" si="2" ref="H69:H124">IF(G69=0,0,(F69-G69)/G69)</f>
        <v>0</v>
      </c>
      <c r="I69" s="208">
        <f>IF(Volume!D69=0,0,Volume!F69/Volume!D69)</f>
        <v>0</v>
      </c>
      <c r="J69" s="208">
        <v>0</v>
      </c>
      <c r="K69" s="195">
        <f aca="true" t="shared" si="3" ref="K69:K124">IF(J69=0,0,(I69-J69)/J69)</f>
        <v>0</v>
      </c>
      <c r="L69" s="64"/>
      <c r="M69" s="7"/>
      <c r="N69" s="63"/>
      <c r="O69" s="4"/>
      <c r="P69" s="4"/>
      <c r="Q69" s="4"/>
      <c r="R69" s="4"/>
      <c r="S69" s="4"/>
      <c r="T69" s="4"/>
      <c r="U69" s="65"/>
      <c r="V69" s="4"/>
      <c r="W69" s="4"/>
      <c r="X69" s="4"/>
      <c r="Y69" s="4"/>
      <c r="Z69" s="4"/>
      <c r="AA69" s="3"/>
      <c r="AB69" s="83"/>
      <c r="AC69" s="82"/>
    </row>
    <row r="70" spans="1:27" s="8" customFormat="1" ht="15">
      <c r="A70" s="239" t="s">
        <v>166</v>
      </c>
      <c r="B70" s="192">
        <f>'Open Int.'!E70</f>
        <v>0</v>
      </c>
      <c r="C70" s="227">
        <f>'Open Int.'!F70</f>
        <v>0</v>
      </c>
      <c r="D70" s="229">
        <f>'Open Int.'!H70</f>
        <v>0</v>
      </c>
      <c r="E70" s="161">
        <f>'Open Int.'!I70</f>
        <v>0</v>
      </c>
      <c r="F70" s="231">
        <f>IF('Open Int.'!E70=0,0,'Open Int.'!H70/'Open Int.'!E70)</f>
        <v>0</v>
      </c>
      <c r="G70" s="173">
        <v>0</v>
      </c>
      <c r="H70" s="195">
        <f t="shared" si="2"/>
        <v>0</v>
      </c>
      <c r="I70" s="208">
        <f>IF(Volume!D70=0,0,Volume!F70/Volume!D70)</f>
        <v>0</v>
      </c>
      <c r="J70" s="208">
        <v>0</v>
      </c>
      <c r="K70" s="195">
        <f t="shared" si="3"/>
        <v>0</v>
      </c>
      <c r="L70" s="64"/>
      <c r="M70" s="7"/>
      <c r="N70" s="63"/>
      <c r="O70" s="4"/>
      <c r="P70" s="4"/>
      <c r="Q70" s="4"/>
      <c r="R70" s="4"/>
      <c r="S70" s="4"/>
      <c r="T70" s="4"/>
      <c r="U70" s="65"/>
      <c r="V70" s="4"/>
      <c r="W70" s="4"/>
      <c r="X70" s="4"/>
      <c r="Y70" s="4"/>
      <c r="Z70" s="4"/>
      <c r="AA70" s="3"/>
    </row>
    <row r="71" spans="1:29" s="62" customFormat="1" ht="15">
      <c r="A71" s="239" t="s">
        <v>151</v>
      </c>
      <c r="B71" s="192">
        <f>'Open Int.'!E71</f>
        <v>1943750</v>
      </c>
      <c r="C71" s="227">
        <f>'Open Int.'!F71</f>
        <v>218750</v>
      </c>
      <c r="D71" s="229">
        <f>'Open Int.'!H71</f>
        <v>68750</v>
      </c>
      <c r="E71" s="161">
        <f>'Open Int.'!I71</f>
        <v>6250</v>
      </c>
      <c r="F71" s="231">
        <f>IF('Open Int.'!E71=0,0,'Open Int.'!H71/'Open Int.'!E71)</f>
        <v>0.03536977491961415</v>
      </c>
      <c r="G71" s="173">
        <v>0.036231884057971016</v>
      </c>
      <c r="H71" s="195">
        <f t="shared" si="2"/>
        <v>-0.02379421221864954</v>
      </c>
      <c r="I71" s="208">
        <f>IF(Volume!D71=0,0,Volume!F71/Volume!D71)</f>
        <v>0.018867924528301886</v>
      </c>
      <c r="J71" s="208">
        <v>0</v>
      </c>
      <c r="K71" s="195">
        <f t="shared" si="3"/>
        <v>0</v>
      </c>
      <c r="L71" s="64"/>
      <c r="M71" s="7"/>
      <c r="N71" s="63"/>
      <c r="O71" s="4"/>
      <c r="P71" s="4"/>
      <c r="Q71" s="4"/>
      <c r="R71" s="4"/>
      <c r="S71" s="4"/>
      <c r="T71" s="4"/>
      <c r="U71" s="65"/>
      <c r="V71" s="4"/>
      <c r="W71" s="4"/>
      <c r="X71" s="4"/>
      <c r="Y71" s="4"/>
      <c r="Z71" s="4"/>
      <c r="AA71" s="3"/>
      <c r="AB71" s="83"/>
      <c r="AC71" s="82"/>
    </row>
    <row r="72" spans="1:27" s="8" customFormat="1" ht="15">
      <c r="A72" s="239" t="s">
        <v>191</v>
      </c>
      <c r="B72" s="192">
        <f>'Open Int.'!E72</f>
        <v>26000</v>
      </c>
      <c r="C72" s="227">
        <f>'Open Int.'!F72</f>
        <v>8000</v>
      </c>
      <c r="D72" s="229">
        <f>'Open Int.'!H72</f>
        <v>2000</v>
      </c>
      <c r="E72" s="161">
        <f>'Open Int.'!I72</f>
        <v>0</v>
      </c>
      <c r="F72" s="231">
        <f>IF('Open Int.'!E72=0,0,'Open Int.'!H72/'Open Int.'!E72)</f>
        <v>0.07692307692307693</v>
      </c>
      <c r="G72" s="173">
        <v>0.1111111111111111</v>
      </c>
      <c r="H72" s="195">
        <f t="shared" si="2"/>
        <v>-0.3076923076923076</v>
      </c>
      <c r="I72" s="208">
        <f>IF(Volume!D72=0,0,Volume!F72/Volume!D72)</f>
        <v>0</v>
      </c>
      <c r="J72" s="208">
        <v>0</v>
      </c>
      <c r="K72" s="195">
        <f t="shared" si="3"/>
        <v>0</v>
      </c>
      <c r="L72" s="64"/>
      <c r="M72" s="7"/>
      <c r="N72" s="63"/>
      <c r="O72" s="4"/>
      <c r="P72" s="4"/>
      <c r="Q72" s="4"/>
      <c r="R72" s="4"/>
      <c r="S72" s="4"/>
      <c r="T72" s="4"/>
      <c r="U72" s="65"/>
      <c r="V72" s="4"/>
      <c r="W72" s="4"/>
      <c r="X72" s="4"/>
      <c r="Y72" s="4"/>
      <c r="Z72" s="4"/>
      <c r="AA72" s="3"/>
    </row>
    <row r="73" spans="1:27" s="8" customFormat="1" ht="15">
      <c r="A73" s="239" t="s">
        <v>201</v>
      </c>
      <c r="B73" s="192">
        <f>'Open Int.'!E73</f>
        <v>187500</v>
      </c>
      <c r="C73" s="227">
        <f>'Open Int.'!F73</f>
        <v>50000</v>
      </c>
      <c r="D73" s="229">
        <f>'Open Int.'!H73</f>
        <v>5000</v>
      </c>
      <c r="E73" s="161">
        <f>'Open Int.'!I73</f>
        <v>0</v>
      </c>
      <c r="F73" s="231">
        <f>IF('Open Int.'!E73=0,0,'Open Int.'!H73/'Open Int.'!E73)</f>
        <v>0.02666666666666667</v>
      </c>
      <c r="G73" s="173">
        <v>0.03636363636363636</v>
      </c>
      <c r="H73" s="195">
        <f t="shared" si="2"/>
        <v>-0.2666666666666666</v>
      </c>
      <c r="I73" s="208">
        <f>IF(Volume!D73=0,0,Volume!F73/Volume!D73)</f>
        <v>0</v>
      </c>
      <c r="J73" s="208">
        <v>0</v>
      </c>
      <c r="K73" s="195">
        <f t="shared" si="3"/>
        <v>0</v>
      </c>
      <c r="L73" s="64"/>
      <c r="M73" s="7"/>
      <c r="N73" s="63"/>
      <c r="O73" s="4"/>
      <c r="P73" s="4"/>
      <c r="Q73" s="4"/>
      <c r="R73" s="4"/>
      <c r="S73" s="4"/>
      <c r="T73" s="4"/>
      <c r="U73" s="65"/>
      <c r="V73" s="4"/>
      <c r="W73" s="4"/>
      <c r="X73" s="4"/>
      <c r="Y73" s="4"/>
      <c r="Z73" s="4"/>
      <c r="AA73" s="3"/>
    </row>
    <row r="74" spans="1:27" s="8" customFormat="1" ht="15">
      <c r="A74" s="239" t="s">
        <v>167</v>
      </c>
      <c r="B74" s="192">
        <f>'Open Int.'!E74</f>
        <v>46750</v>
      </c>
      <c r="C74" s="227">
        <f>'Open Int.'!F74</f>
        <v>4250</v>
      </c>
      <c r="D74" s="229">
        <f>'Open Int.'!H74</f>
        <v>0</v>
      </c>
      <c r="E74" s="161">
        <f>'Open Int.'!I74</f>
        <v>0</v>
      </c>
      <c r="F74" s="231">
        <f>IF('Open Int.'!E74=0,0,'Open Int.'!H74/'Open Int.'!E74)</f>
        <v>0</v>
      </c>
      <c r="G74" s="173">
        <v>0</v>
      </c>
      <c r="H74" s="195">
        <f t="shared" si="2"/>
        <v>0</v>
      </c>
      <c r="I74" s="208">
        <f>IF(Volume!D74=0,0,Volume!F74/Volume!D74)</f>
        <v>0</v>
      </c>
      <c r="J74" s="208">
        <v>0</v>
      </c>
      <c r="K74" s="195">
        <f t="shared" si="3"/>
        <v>0</v>
      </c>
      <c r="L74" s="64"/>
      <c r="M74" s="7"/>
      <c r="N74" s="63"/>
      <c r="O74" s="4"/>
      <c r="P74" s="4"/>
      <c r="Q74" s="4"/>
      <c r="R74" s="4"/>
      <c r="S74" s="4"/>
      <c r="T74" s="4"/>
      <c r="U74" s="65"/>
      <c r="V74" s="4"/>
      <c r="W74" s="4"/>
      <c r="X74" s="4"/>
      <c r="Y74" s="4"/>
      <c r="Z74" s="4"/>
      <c r="AA74" s="3"/>
    </row>
    <row r="75" spans="1:29" s="62" customFormat="1" ht="15">
      <c r="A75" s="239" t="s">
        <v>7</v>
      </c>
      <c r="B75" s="192">
        <f>'Open Int.'!E75</f>
        <v>33750</v>
      </c>
      <c r="C75" s="227">
        <f>'Open Int.'!F75</f>
        <v>8750</v>
      </c>
      <c r="D75" s="229">
        <f>'Open Int.'!H75</f>
        <v>0</v>
      </c>
      <c r="E75" s="161">
        <f>'Open Int.'!I75</f>
        <v>0</v>
      </c>
      <c r="F75" s="231">
        <f>IF('Open Int.'!E75=0,0,'Open Int.'!H75/'Open Int.'!E75)</f>
        <v>0</v>
      </c>
      <c r="G75" s="173">
        <v>0</v>
      </c>
      <c r="H75" s="195">
        <f t="shared" si="2"/>
        <v>0</v>
      </c>
      <c r="I75" s="208">
        <f>IF(Volume!D75=0,0,Volume!F75/Volume!D75)</f>
        <v>0</v>
      </c>
      <c r="J75" s="208">
        <v>0</v>
      </c>
      <c r="K75" s="195">
        <f t="shared" si="3"/>
        <v>0</v>
      </c>
      <c r="L75" s="64"/>
      <c r="M75" s="7"/>
      <c r="N75" s="63"/>
      <c r="O75" s="4"/>
      <c r="P75" s="4"/>
      <c r="Q75" s="4"/>
      <c r="R75" s="4"/>
      <c r="S75" s="4"/>
      <c r="T75" s="4"/>
      <c r="U75" s="65"/>
      <c r="V75" s="4"/>
      <c r="W75" s="4"/>
      <c r="X75" s="4"/>
      <c r="Y75" s="4"/>
      <c r="Z75" s="4"/>
      <c r="AA75" s="3"/>
      <c r="AB75" s="83"/>
      <c r="AC75" s="82"/>
    </row>
    <row r="76" spans="1:27" s="8" customFormat="1" ht="15">
      <c r="A76" s="239" t="s">
        <v>192</v>
      </c>
      <c r="B76" s="192">
        <f>'Open Int.'!E76</f>
        <v>0</v>
      </c>
      <c r="C76" s="227">
        <f>'Open Int.'!F76</f>
        <v>0</v>
      </c>
      <c r="D76" s="229">
        <f>'Open Int.'!H76</f>
        <v>0</v>
      </c>
      <c r="E76" s="161">
        <f>'Open Int.'!I76</f>
        <v>0</v>
      </c>
      <c r="F76" s="231">
        <f>IF('Open Int.'!E76=0,0,'Open Int.'!H76/'Open Int.'!E76)</f>
        <v>0</v>
      </c>
      <c r="G76" s="173">
        <v>0</v>
      </c>
      <c r="H76" s="195">
        <f t="shared" si="2"/>
        <v>0</v>
      </c>
      <c r="I76" s="208">
        <f>IF(Volume!D76=0,0,Volume!F76/Volume!D76)</f>
        <v>0</v>
      </c>
      <c r="J76" s="208">
        <v>0</v>
      </c>
      <c r="K76" s="195">
        <f t="shared" si="3"/>
        <v>0</v>
      </c>
      <c r="L76" s="64"/>
      <c r="M76" s="7"/>
      <c r="N76" s="63"/>
      <c r="O76" s="4"/>
      <c r="P76" s="4"/>
      <c r="Q76" s="4"/>
      <c r="R76" s="4"/>
      <c r="S76" s="4"/>
      <c r="T76" s="4"/>
      <c r="U76" s="65"/>
      <c r="V76" s="4"/>
      <c r="W76" s="4"/>
      <c r="X76" s="4"/>
      <c r="Y76" s="4"/>
      <c r="Z76" s="4"/>
      <c r="AA76" s="3"/>
    </row>
    <row r="77" spans="1:27" s="8" customFormat="1" ht="15">
      <c r="A77" s="239" t="s">
        <v>249</v>
      </c>
      <c r="B77" s="192">
        <f>'Open Int.'!E77</f>
        <v>12000</v>
      </c>
      <c r="C77" s="227">
        <f>'Open Int.'!F77</f>
        <v>1600</v>
      </c>
      <c r="D77" s="229">
        <f>'Open Int.'!H77</f>
        <v>800</v>
      </c>
      <c r="E77" s="161">
        <f>'Open Int.'!I77</f>
        <v>0</v>
      </c>
      <c r="F77" s="231">
        <f>IF('Open Int.'!E77=0,0,'Open Int.'!H77/'Open Int.'!E77)</f>
        <v>0.06666666666666667</v>
      </c>
      <c r="G77" s="173">
        <v>0.07692307692307693</v>
      </c>
      <c r="H77" s="195">
        <f t="shared" si="2"/>
        <v>-0.1333333333333334</v>
      </c>
      <c r="I77" s="208">
        <f>IF(Volume!D77=0,0,Volume!F77/Volume!D77)</f>
        <v>0</v>
      </c>
      <c r="J77" s="208">
        <v>0</v>
      </c>
      <c r="K77" s="195">
        <f t="shared" si="3"/>
        <v>0</v>
      </c>
      <c r="L77" s="64"/>
      <c r="M77" s="7"/>
      <c r="N77" s="63"/>
      <c r="O77" s="4"/>
      <c r="P77" s="4"/>
      <c r="Q77" s="4"/>
      <c r="R77" s="4"/>
      <c r="S77" s="4"/>
      <c r="T77" s="4"/>
      <c r="U77" s="65"/>
      <c r="V77" s="4"/>
      <c r="W77" s="4"/>
      <c r="X77" s="4"/>
      <c r="Y77" s="4"/>
      <c r="Z77" s="4"/>
      <c r="AA77" s="3"/>
    </row>
    <row r="78" spans="1:29" s="62" customFormat="1" ht="15">
      <c r="A78" s="239" t="s">
        <v>230</v>
      </c>
      <c r="B78" s="192">
        <f>'Open Int.'!E78</f>
        <v>26250</v>
      </c>
      <c r="C78" s="227">
        <f>'Open Int.'!F78</f>
        <v>2500</v>
      </c>
      <c r="D78" s="229">
        <f>'Open Int.'!H78</f>
        <v>2500</v>
      </c>
      <c r="E78" s="161">
        <f>'Open Int.'!I78</f>
        <v>1250</v>
      </c>
      <c r="F78" s="231">
        <f>IF('Open Int.'!E78=0,0,'Open Int.'!H78/'Open Int.'!E78)</f>
        <v>0.09523809523809523</v>
      </c>
      <c r="G78" s="173">
        <v>0.05263157894736842</v>
      </c>
      <c r="H78" s="195">
        <f t="shared" si="2"/>
        <v>0.8095238095238095</v>
      </c>
      <c r="I78" s="208">
        <f>IF(Volume!D78=0,0,Volume!F78/Volume!D78)</f>
        <v>0.5</v>
      </c>
      <c r="J78" s="208">
        <v>0</v>
      </c>
      <c r="K78" s="195">
        <f t="shared" si="3"/>
        <v>0</v>
      </c>
      <c r="L78" s="64"/>
      <c r="M78" s="7"/>
      <c r="N78" s="63"/>
      <c r="O78" s="4"/>
      <c r="P78" s="4"/>
      <c r="Q78" s="4"/>
      <c r="R78" s="4"/>
      <c r="S78" s="4"/>
      <c r="T78" s="4"/>
      <c r="U78" s="65"/>
      <c r="V78" s="4"/>
      <c r="W78" s="4"/>
      <c r="X78" s="4"/>
      <c r="Y78" s="4"/>
      <c r="Z78" s="4"/>
      <c r="AA78" s="3"/>
      <c r="AB78" s="83"/>
      <c r="AC78" s="82"/>
    </row>
    <row r="79" spans="1:27" s="8" customFormat="1" ht="15">
      <c r="A79" s="239" t="s">
        <v>193</v>
      </c>
      <c r="B79" s="192">
        <f>'Open Int.'!E79</f>
        <v>3200</v>
      </c>
      <c r="C79" s="227">
        <f>'Open Int.'!F79</f>
        <v>1600</v>
      </c>
      <c r="D79" s="229">
        <f>'Open Int.'!H79</f>
        <v>0</v>
      </c>
      <c r="E79" s="161">
        <f>'Open Int.'!I79</f>
        <v>0</v>
      </c>
      <c r="F79" s="231">
        <f>IF('Open Int.'!E79=0,0,'Open Int.'!H79/'Open Int.'!E79)</f>
        <v>0</v>
      </c>
      <c r="G79" s="173">
        <v>0</v>
      </c>
      <c r="H79" s="195">
        <f t="shared" si="2"/>
        <v>0</v>
      </c>
      <c r="I79" s="208">
        <f>IF(Volume!D79=0,0,Volume!F79/Volume!D79)</f>
        <v>0</v>
      </c>
      <c r="J79" s="208">
        <v>0</v>
      </c>
      <c r="K79" s="195">
        <f t="shared" si="3"/>
        <v>0</v>
      </c>
      <c r="L79" s="64"/>
      <c r="M79" s="7"/>
      <c r="N79" s="63"/>
      <c r="O79" s="4"/>
      <c r="P79" s="4"/>
      <c r="Q79" s="4"/>
      <c r="R79" s="4"/>
      <c r="S79" s="4"/>
      <c r="T79" s="4"/>
      <c r="U79" s="65"/>
      <c r="V79" s="4"/>
      <c r="W79" s="4"/>
      <c r="X79" s="4"/>
      <c r="Y79" s="4"/>
      <c r="Z79" s="4"/>
      <c r="AA79" s="3"/>
    </row>
    <row r="80" spans="1:27" s="8" customFormat="1" ht="15">
      <c r="A80" s="239" t="s">
        <v>168</v>
      </c>
      <c r="B80" s="192">
        <f>'Open Int.'!E80</f>
        <v>422750</v>
      </c>
      <c r="C80" s="227">
        <f>'Open Int.'!F80</f>
        <v>22250</v>
      </c>
      <c r="D80" s="229">
        <f>'Open Int.'!H80</f>
        <v>13350</v>
      </c>
      <c r="E80" s="161">
        <f>'Open Int.'!I80</f>
        <v>4450</v>
      </c>
      <c r="F80" s="231">
        <f>IF('Open Int.'!E80=0,0,'Open Int.'!H80/'Open Int.'!E80)</f>
        <v>0.031578947368421054</v>
      </c>
      <c r="G80" s="173">
        <v>0.022222222222222223</v>
      </c>
      <c r="H80" s="195">
        <f t="shared" si="2"/>
        <v>0.42105263157894735</v>
      </c>
      <c r="I80" s="208">
        <f>IF(Volume!D80=0,0,Volume!F80/Volume!D80)</f>
        <v>0.07692307692307693</v>
      </c>
      <c r="J80" s="208">
        <v>0</v>
      </c>
      <c r="K80" s="195">
        <f t="shared" si="3"/>
        <v>0</v>
      </c>
      <c r="L80" s="64"/>
      <c r="M80" s="7"/>
      <c r="N80" s="63"/>
      <c r="O80" s="4"/>
      <c r="P80" s="4"/>
      <c r="Q80" s="4"/>
      <c r="R80" s="4"/>
      <c r="S80" s="4"/>
      <c r="T80" s="4"/>
      <c r="U80" s="65"/>
      <c r="V80" s="4"/>
      <c r="W80" s="4"/>
      <c r="X80" s="4"/>
      <c r="Y80" s="4"/>
      <c r="Z80" s="4"/>
      <c r="AA80" s="3"/>
    </row>
    <row r="81" spans="1:29" s="62" customFormat="1" ht="15">
      <c r="A81" s="239" t="s">
        <v>8</v>
      </c>
      <c r="B81" s="192">
        <f>'Open Int.'!E81</f>
        <v>1347200</v>
      </c>
      <c r="C81" s="227">
        <f>'Open Int.'!F81</f>
        <v>140800</v>
      </c>
      <c r="D81" s="229">
        <f>'Open Int.'!H81</f>
        <v>89600</v>
      </c>
      <c r="E81" s="161">
        <f>'Open Int.'!I81</f>
        <v>19200</v>
      </c>
      <c r="F81" s="231">
        <f>IF('Open Int.'!E81=0,0,'Open Int.'!H81/'Open Int.'!E81)</f>
        <v>0.0665083135391924</v>
      </c>
      <c r="G81" s="173">
        <v>0.058355437665782495</v>
      </c>
      <c r="H81" s="195">
        <f t="shared" si="2"/>
        <v>0.13971064564888788</v>
      </c>
      <c r="I81" s="208">
        <f>IF(Volume!D81=0,0,Volume!F81/Volume!D81)</f>
        <v>0.08349146110056926</v>
      </c>
      <c r="J81" s="208">
        <v>0.11682242990654206</v>
      </c>
      <c r="K81" s="195">
        <f t="shared" si="3"/>
        <v>-0.2853130929791271</v>
      </c>
      <c r="L81" s="64"/>
      <c r="M81" s="7"/>
      <c r="N81" s="63"/>
      <c r="O81" s="4"/>
      <c r="P81" s="4"/>
      <c r="Q81" s="4"/>
      <c r="R81" s="4"/>
      <c r="S81" s="4"/>
      <c r="T81" s="4"/>
      <c r="U81" s="65"/>
      <c r="V81" s="4"/>
      <c r="W81" s="4"/>
      <c r="X81" s="4"/>
      <c r="Y81" s="4"/>
      <c r="Z81" s="4"/>
      <c r="AA81" s="3"/>
      <c r="AB81" s="83"/>
      <c r="AC81" s="82"/>
    </row>
    <row r="82" spans="1:27" s="8" customFormat="1" ht="15">
      <c r="A82" s="239" t="s">
        <v>202</v>
      </c>
      <c r="B82" s="192">
        <f>'Open Int.'!E82</f>
        <v>2716000</v>
      </c>
      <c r="C82" s="227">
        <f>'Open Int.'!F82</f>
        <v>364000</v>
      </c>
      <c r="D82" s="229">
        <f>'Open Int.'!H82</f>
        <v>196000</v>
      </c>
      <c r="E82" s="161">
        <f>'Open Int.'!I82</f>
        <v>56000</v>
      </c>
      <c r="F82" s="231">
        <f>IF('Open Int.'!E82=0,0,'Open Int.'!H82/'Open Int.'!E82)</f>
        <v>0.07216494845360824</v>
      </c>
      <c r="G82" s="173">
        <v>0.05952380952380952</v>
      </c>
      <c r="H82" s="195">
        <f t="shared" si="2"/>
        <v>0.21237113402061852</v>
      </c>
      <c r="I82" s="208">
        <f>IF(Volume!D82=0,0,Volume!F82/Volume!D82)</f>
        <v>0.16326530612244897</v>
      </c>
      <c r="J82" s="208">
        <v>0.07142857142857142</v>
      </c>
      <c r="K82" s="195">
        <f t="shared" si="3"/>
        <v>1.2857142857142856</v>
      </c>
      <c r="L82" s="64"/>
      <c r="M82" s="7"/>
      <c r="N82" s="63"/>
      <c r="O82" s="4"/>
      <c r="P82" s="4"/>
      <c r="Q82" s="4"/>
      <c r="R82" s="4"/>
      <c r="S82" s="4"/>
      <c r="T82" s="4"/>
      <c r="U82" s="65"/>
      <c r="V82" s="4"/>
      <c r="W82" s="4"/>
      <c r="X82" s="4"/>
      <c r="Y82" s="4"/>
      <c r="Z82" s="4"/>
      <c r="AA82" s="3"/>
    </row>
    <row r="83" spans="1:29" s="62" customFormat="1" ht="15">
      <c r="A83" s="239" t="s">
        <v>225</v>
      </c>
      <c r="B83" s="192">
        <f>'Open Int.'!E83</f>
        <v>16100</v>
      </c>
      <c r="C83" s="227">
        <f>'Open Int.'!F83</f>
        <v>10350</v>
      </c>
      <c r="D83" s="229">
        <f>'Open Int.'!H83</f>
        <v>0</v>
      </c>
      <c r="E83" s="161">
        <f>'Open Int.'!I83</f>
        <v>0</v>
      </c>
      <c r="F83" s="231">
        <f>IF('Open Int.'!E83=0,0,'Open Int.'!H83/'Open Int.'!E83)</f>
        <v>0</v>
      </c>
      <c r="G83" s="173">
        <v>0</v>
      </c>
      <c r="H83" s="195">
        <f t="shared" si="2"/>
        <v>0</v>
      </c>
      <c r="I83" s="208">
        <f>IF(Volume!D83=0,0,Volume!F83/Volume!D83)</f>
        <v>0</v>
      </c>
      <c r="J83" s="208">
        <v>0</v>
      </c>
      <c r="K83" s="195">
        <f t="shared" si="3"/>
        <v>0</v>
      </c>
      <c r="L83" s="64"/>
      <c r="M83" s="7"/>
      <c r="N83" s="63"/>
      <c r="O83" s="4"/>
      <c r="P83" s="4"/>
      <c r="Q83" s="4"/>
      <c r="R83" s="4"/>
      <c r="S83" s="4"/>
      <c r="T83" s="4"/>
      <c r="U83" s="65"/>
      <c r="V83" s="4"/>
      <c r="W83" s="4"/>
      <c r="X83" s="4"/>
      <c r="Y83" s="4"/>
      <c r="Z83" s="4"/>
      <c r="AA83" s="3"/>
      <c r="AB83" s="83"/>
      <c r="AC83" s="82"/>
    </row>
    <row r="84" spans="1:27" s="8" customFormat="1" ht="15">
      <c r="A84" s="239" t="s">
        <v>194</v>
      </c>
      <c r="B84" s="192">
        <f>'Open Int.'!E84</f>
        <v>0</v>
      </c>
      <c r="C84" s="227">
        <f>'Open Int.'!F84</f>
        <v>0</v>
      </c>
      <c r="D84" s="229">
        <f>'Open Int.'!H84</f>
        <v>0</v>
      </c>
      <c r="E84" s="161">
        <f>'Open Int.'!I84</f>
        <v>0</v>
      </c>
      <c r="F84" s="231">
        <f>IF('Open Int.'!E84=0,0,'Open Int.'!H84/'Open Int.'!E84)</f>
        <v>0</v>
      </c>
      <c r="G84" s="173">
        <v>0</v>
      </c>
      <c r="H84" s="195">
        <f t="shared" si="2"/>
        <v>0</v>
      </c>
      <c r="I84" s="208">
        <f>IF(Volume!D84=0,0,Volume!F84/Volume!D84)</f>
        <v>0</v>
      </c>
      <c r="J84" s="208">
        <v>0</v>
      </c>
      <c r="K84" s="195">
        <f t="shared" si="3"/>
        <v>0</v>
      </c>
      <c r="L84" s="64"/>
      <c r="M84" s="7"/>
      <c r="N84" s="63"/>
      <c r="O84" s="4"/>
      <c r="P84" s="4"/>
      <c r="Q84" s="4"/>
      <c r="R84" s="4"/>
      <c r="S84" s="4"/>
      <c r="T84" s="4"/>
      <c r="U84" s="65"/>
      <c r="V84" s="4"/>
      <c r="W84" s="4"/>
      <c r="X84" s="4"/>
      <c r="Y84" s="4"/>
      <c r="Z84" s="4"/>
      <c r="AA84" s="3"/>
    </row>
    <row r="85" spans="1:27" s="8" customFormat="1" ht="15">
      <c r="A85" s="239" t="s">
        <v>169</v>
      </c>
      <c r="B85" s="192">
        <f>'Open Int.'!E85</f>
        <v>227150</v>
      </c>
      <c r="C85" s="227">
        <f>'Open Int.'!F85</f>
        <v>20650</v>
      </c>
      <c r="D85" s="229">
        <f>'Open Int.'!H85</f>
        <v>0</v>
      </c>
      <c r="E85" s="161">
        <f>'Open Int.'!I85</f>
        <v>0</v>
      </c>
      <c r="F85" s="231">
        <f>IF('Open Int.'!E85=0,0,'Open Int.'!H85/'Open Int.'!E85)</f>
        <v>0</v>
      </c>
      <c r="G85" s="173">
        <v>0</v>
      </c>
      <c r="H85" s="195">
        <f t="shared" si="2"/>
        <v>0</v>
      </c>
      <c r="I85" s="208">
        <f>IF(Volume!D85=0,0,Volume!F85/Volume!D85)</f>
        <v>0</v>
      </c>
      <c r="J85" s="208">
        <v>0</v>
      </c>
      <c r="K85" s="195">
        <f t="shared" si="3"/>
        <v>0</v>
      </c>
      <c r="L85" s="64"/>
      <c r="M85" s="7"/>
      <c r="N85" s="63"/>
      <c r="O85" s="4"/>
      <c r="P85" s="4"/>
      <c r="Q85" s="4"/>
      <c r="R85" s="4"/>
      <c r="S85" s="4"/>
      <c r="T85" s="4"/>
      <c r="U85" s="65"/>
      <c r="V85" s="4"/>
      <c r="W85" s="4"/>
      <c r="X85" s="4"/>
      <c r="Y85" s="4"/>
      <c r="Z85" s="4"/>
      <c r="AA85" s="3"/>
    </row>
    <row r="86" spans="1:27" s="8" customFormat="1" ht="15">
      <c r="A86" s="239" t="s">
        <v>170</v>
      </c>
      <c r="B86" s="192">
        <f>'Open Int.'!E86</f>
        <v>6270</v>
      </c>
      <c r="C86" s="227">
        <f>'Open Int.'!F86</f>
        <v>0</v>
      </c>
      <c r="D86" s="229">
        <f>'Open Int.'!H86</f>
        <v>0</v>
      </c>
      <c r="E86" s="161">
        <f>'Open Int.'!I86</f>
        <v>0</v>
      </c>
      <c r="F86" s="231">
        <f>IF('Open Int.'!E86=0,0,'Open Int.'!H86/'Open Int.'!E86)</f>
        <v>0</v>
      </c>
      <c r="G86" s="173">
        <v>0</v>
      </c>
      <c r="H86" s="195">
        <f t="shared" si="2"/>
        <v>0</v>
      </c>
      <c r="I86" s="208">
        <f>IF(Volume!D86=0,0,Volume!F86/Volume!D86)</f>
        <v>0</v>
      </c>
      <c r="J86" s="208">
        <v>0</v>
      </c>
      <c r="K86" s="195">
        <f t="shared" si="3"/>
        <v>0</v>
      </c>
      <c r="L86" s="64"/>
      <c r="M86" s="7"/>
      <c r="N86" s="63"/>
      <c r="O86" s="4"/>
      <c r="P86" s="4"/>
      <c r="Q86" s="4"/>
      <c r="R86" s="4"/>
      <c r="S86" s="4"/>
      <c r="T86" s="4"/>
      <c r="U86" s="65"/>
      <c r="V86" s="4"/>
      <c r="W86" s="4"/>
      <c r="X86" s="4"/>
      <c r="Y86" s="4"/>
      <c r="Z86" s="4"/>
      <c r="AA86" s="3"/>
    </row>
    <row r="87" spans="1:29" s="62" customFormat="1" ht="15">
      <c r="A87" s="239" t="s">
        <v>140</v>
      </c>
      <c r="B87" s="192">
        <f>'Open Int.'!E87</f>
        <v>1943500</v>
      </c>
      <c r="C87" s="227">
        <f>'Open Int.'!F87</f>
        <v>201500</v>
      </c>
      <c r="D87" s="229">
        <f>'Open Int.'!H87</f>
        <v>107250</v>
      </c>
      <c r="E87" s="161">
        <f>'Open Int.'!I87</f>
        <v>6500</v>
      </c>
      <c r="F87" s="231">
        <f>IF('Open Int.'!E87=0,0,'Open Int.'!H87/'Open Int.'!E87)</f>
        <v>0.05518394648829431</v>
      </c>
      <c r="G87" s="173">
        <v>0.05783582089552239</v>
      </c>
      <c r="H87" s="195">
        <f t="shared" si="2"/>
        <v>-0.045851763944330604</v>
      </c>
      <c r="I87" s="208">
        <f>IF(Volume!D87=0,0,Volume!F87/Volume!D87)</f>
        <v>0.0718562874251497</v>
      </c>
      <c r="J87" s="208">
        <v>0.02830188679245283</v>
      </c>
      <c r="K87" s="195">
        <f t="shared" si="3"/>
        <v>1.5389221556886226</v>
      </c>
      <c r="L87" s="64"/>
      <c r="M87" s="7"/>
      <c r="N87" s="63"/>
      <c r="O87" s="4"/>
      <c r="P87" s="4"/>
      <c r="Q87" s="4"/>
      <c r="R87" s="4"/>
      <c r="S87" s="4"/>
      <c r="T87" s="4"/>
      <c r="U87" s="65"/>
      <c r="V87" s="4"/>
      <c r="W87" s="4"/>
      <c r="X87" s="4"/>
      <c r="Y87" s="4"/>
      <c r="Z87" s="4"/>
      <c r="AA87" s="3"/>
      <c r="AB87" s="83"/>
      <c r="AC87" s="82"/>
    </row>
    <row r="88" spans="1:29" s="62" customFormat="1" ht="15">
      <c r="A88" s="239" t="s">
        <v>52</v>
      </c>
      <c r="B88" s="192">
        <f>'Open Int.'!E88</f>
        <v>121800</v>
      </c>
      <c r="C88" s="227">
        <f>'Open Int.'!F88</f>
        <v>23400</v>
      </c>
      <c r="D88" s="229">
        <f>'Open Int.'!H88</f>
        <v>300</v>
      </c>
      <c r="E88" s="161">
        <f>'Open Int.'!I88</f>
        <v>0</v>
      </c>
      <c r="F88" s="231">
        <f>IF('Open Int.'!E88=0,0,'Open Int.'!H88/'Open Int.'!E88)</f>
        <v>0.0024630541871921183</v>
      </c>
      <c r="G88" s="173">
        <v>0.003048780487804878</v>
      </c>
      <c r="H88" s="195">
        <f t="shared" si="2"/>
        <v>-0.19211822660098524</v>
      </c>
      <c r="I88" s="208">
        <f>IF(Volume!D88=0,0,Volume!F88/Volume!D88)</f>
        <v>0</v>
      </c>
      <c r="J88" s="208">
        <v>0.006896551724137931</v>
      </c>
      <c r="K88" s="195">
        <f t="shared" si="3"/>
        <v>-1</v>
      </c>
      <c r="L88" s="64"/>
      <c r="M88" s="7"/>
      <c r="N88" s="63"/>
      <c r="O88" s="4"/>
      <c r="P88" s="4"/>
      <c r="Q88" s="4"/>
      <c r="R88" s="4"/>
      <c r="S88" s="4"/>
      <c r="T88" s="4"/>
      <c r="U88" s="65"/>
      <c r="V88" s="4"/>
      <c r="W88" s="4"/>
      <c r="X88" s="4"/>
      <c r="Y88" s="4"/>
      <c r="Z88" s="4"/>
      <c r="AA88" s="3"/>
      <c r="AB88" s="83"/>
      <c r="AC88" s="82"/>
    </row>
    <row r="89" spans="1:27" s="8" customFormat="1" ht="15">
      <c r="A89" s="239" t="s">
        <v>195</v>
      </c>
      <c r="B89" s="192">
        <f>'Open Int.'!E89</f>
        <v>25200</v>
      </c>
      <c r="C89" s="227">
        <f>'Open Int.'!F89</f>
        <v>3150</v>
      </c>
      <c r="D89" s="229">
        <f>'Open Int.'!H89</f>
        <v>1050</v>
      </c>
      <c r="E89" s="161">
        <f>'Open Int.'!I89</f>
        <v>0</v>
      </c>
      <c r="F89" s="231">
        <f>IF('Open Int.'!E89=0,0,'Open Int.'!H89/'Open Int.'!E89)</f>
        <v>0.041666666666666664</v>
      </c>
      <c r="G89" s="173">
        <v>0.047619047619047616</v>
      </c>
      <c r="H89" s="195">
        <f t="shared" si="2"/>
        <v>-0.125</v>
      </c>
      <c r="I89" s="208">
        <f>IF(Volume!D89=0,0,Volume!F89/Volume!D89)</f>
        <v>0</v>
      </c>
      <c r="J89" s="208">
        <v>0.125</v>
      </c>
      <c r="K89" s="195">
        <f t="shared" si="3"/>
        <v>-1</v>
      </c>
      <c r="L89" s="64"/>
      <c r="M89" s="7"/>
      <c r="N89" s="63"/>
      <c r="O89" s="4"/>
      <c r="P89" s="4"/>
      <c r="Q89" s="4"/>
      <c r="R89" s="4"/>
      <c r="S89" s="4"/>
      <c r="T89" s="4"/>
      <c r="U89" s="65"/>
      <c r="V89" s="4"/>
      <c r="W89" s="4"/>
      <c r="X89" s="4"/>
      <c r="Y89" s="4"/>
      <c r="Z89" s="4"/>
      <c r="AA89" s="3"/>
    </row>
    <row r="90" spans="1:29" s="62" customFormat="1" ht="15">
      <c r="A90" s="239" t="s">
        <v>96</v>
      </c>
      <c r="B90" s="192">
        <f>'Open Int.'!E90</f>
        <v>36600</v>
      </c>
      <c r="C90" s="227">
        <f>'Open Int.'!F90</f>
        <v>6600</v>
      </c>
      <c r="D90" s="229">
        <f>'Open Int.'!H90</f>
        <v>0</v>
      </c>
      <c r="E90" s="161">
        <f>'Open Int.'!I90</f>
        <v>0</v>
      </c>
      <c r="F90" s="231">
        <f>IF('Open Int.'!E90=0,0,'Open Int.'!H90/'Open Int.'!E90)</f>
        <v>0</v>
      </c>
      <c r="G90" s="173">
        <v>0</v>
      </c>
      <c r="H90" s="195">
        <f t="shared" si="2"/>
        <v>0</v>
      </c>
      <c r="I90" s="208">
        <f>IF(Volume!D90=0,0,Volume!F90/Volume!D90)</f>
        <v>0</v>
      </c>
      <c r="J90" s="208">
        <v>0</v>
      </c>
      <c r="K90" s="195">
        <f t="shared" si="3"/>
        <v>0</v>
      </c>
      <c r="L90" s="64"/>
      <c r="M90" s="7"/>
      <c r="N90" s="63"/>
      <c r="O90" s="4"/>
      <c r="P90" s="4"/>
      <c r="Q90" s="4"/>
      <c r="R90" s="4"/>
      <c r="S90" s="4"/>
      <c r="T90" s="4"/>
      <c r="U90" s="65"/>
      <c r="V90" s="4"/>
      <c r="W90" s="4"/>
      <c r="X90" s="4"/>
      <c r="Y90" s="4"/>
      <c r="Z90" s="4"/>
      <c r="AA90" s="3"/>
      <c r="AB90" s="83"/>
      <c r="AC90" s="82"/>
    </row>
    <row r="91" spans="1:27" s="8" customFormat="1" ht="15">
      <c r="A91" s="239" t="s">
        <v>250</v>
      </c>
      <c r="B91" s="192">
        <f>'Open Int.'!E91</f>
        <v>0</v>
      </c>
      <c r="C91" s="227">
        <f>'Open Int.'!F91</f>
        <v>0</v>
      </c>
      <c r="D91" s="229">
        <f>'Open Int.'!H91</f>
        <v>0</v>
      </c>
      <c r="E91" s="161">
        <f>'Open Int.'!I91</f>
        <v>0</v>
      </c>
      <c r="F91" s="231">
        <f>IF('Open Int.'!E91=0,0,'Open Int.'!H91/'Open Int.'!E91)</f>
        <v>0</v>
      </c>
      <c r="G91" s="173">
        <v>0</v>
      </c>
      <c r="H91" s="195">
        <f t="shared" si="2"/>
        <v>0</v>
      </c>
      <c r="I91" s="208">
        <f>IF(Volume!D91=0,0,Volume!F91/Volume!D91)</f>
        <v>0</v>
      </c>
      <c r="J91" s="208">
        <v>0</v>
      </c>
      <c r="K91" s="195">
        <f t="shared" si="3"/>
        <v>0</v>
      </c>
      <c r="L91" s="64"/>
      <c r="M91" s="7"/>
      <c r="N91" s="63"/>
      <c r="O91" s="4"/>
      <c r="P91" s="4"/>
      <c r="Q91" s="4"/>
      <c r="R91" s="4"/>
      <c r="S91" s="4"/>
      <c r="T91" s="4"/>
      <c r="U91" s="65"/>
      <c r="V91" s="4"/>
      <c r="W91" s="4"/>
      <c r="X91" s="4"/>
      <c r="Y91" s="4"/>
      <c r="Z91" s="4"/>
      <c r="AA91" s="3"/>
    </row>
    <row r="92" spans="1:29" s="62" customFormat="1" ht="15">
      <c r="A92" s="239" t="s">
        <v>97</v>
      </c>
      <c r="B92" s="192">
        <f>'Open Int.'!E92</f>
        <v>10800</v>
      </c>
      <c r="C92" s="227">
        <f>'Open Int.'!F92</f>
        <v>1200</v>
      </c>
      <c r="D92" s="229">
        <f>'Open Int.'!H92</f>
        <v>600</v>
      </c>
      <c r="E92" s="161">
        <f>'Open Int.'!I92</f>
        <v>0</v>
      </c>
      <c r="F92" s="231">
        <f>IF('Open Int.'!E92=0,0,'Open Int.'!H92/'Open Int.'!E92)</f>
        <v>0.05555555555555555</v>
      </c>
      <c r="G92" s="173">
        <v>0.0625</v>
      </c>
      <c r="H92" s="195">
        <f t="shared" si="2"/>
        <v>-0.11111111111111116</v>
      </c>
      <c r="I92" s="208">
        <f>IF(Volume!D92=0,0,Volume!F92/Volume!D92)</f>
        <v>0</v>
      </c>
      <c r="J92" s="208">
        <v>0.16666666666666666</v>
      </c>
      <c r="K92" s="195">
        <f t="shared" si="3"/>
        <v>-1</v>
      </c>
      <c r="L92" s="64"/>
      <c r="M92" s="7"/>
      <c r="N92" s="63"/>
      <c r="O92" s="4"/>
      <c r="P92" s="4"/>
      <c r="Q92" s="4"/>
      <c r="R92" s="4"/>
      <c r="S92" s="4"/>
      <c r="T92" s="4"/>
      <c r="U92" s="65"/>
      <c r="V92" s="4"/>
      <c r="W92" s="4"/>
      <c r="X92" s="4"/>
      <c r="Y92" s="4"/>
      <c r="Z92" s="4"/>
      <c r="AA92" s="3"/>
      <c r="AB92" s="83"/>
      <c r="AC92" s="82"/>
    </row>
    <row r="93" spans="1:29" s="62" customFormat="1" ht="15">
      <c r="A93" s="239" t="s">
        <v>251</v>
      </c>
      <c r="B93" s="192">
        <f>'Open Int.'!E93</f>
        <v>162400</v>
      </c>
      <c r="C93" s="227">
        <f>'Open Int.'!F93</f>
        <v>5600</v>
      </c>
      <c r="D93" s="229">
        <f>'Open Int.'!H93</f>
        <v>22400</v>
      </c>
      <c r="E93" s="161">
        <f>'Open Int.'!I93</f>
        <v>2800</v>
      </c>
      <c r="F93" s="231">
        <f>IF('Open Int.'!E93=0,0,'Open Int.'!H93/'Open Int.'!E93)</f>
        <v>0.13793103448275862</v>
      </c>
      <c r="G93" s="173">
        <v>0.125</v>
      </c>
      <c r="H93" s="195">
        <f t="shared" si="2"/>
        <v>0.10344827586206895</v>
      </c>
      <c r="I93" s="208">
        <f>IF(Volume!D93=0,0,Volume!F93/Volume!D93)</f>
        <v>0.14285714285714285</v>
      </c>
      <c r="J93" s="208">
        <v>0.18181818181818182</v>
      </c>
      <c r="K93" s="195">
        <f t="shared" si="3"/>
        <v>-0.21428571428571436</v>
      </c>
      <c r="L93" s="64"/>
      <c r="M93" s="7"/>
      <c r="N93" s="63"/>
      <c r="O93" s="4"/>
      <c r="P93" s="4"/>
      <c r="Q93" s="4"/>
      <c r="R93" s="4"/>
      <c r="S93" s="4"/>
      <c r="T93" s="4"/>
      <c r="U93" s="65"/>
      <c r="V93" s="4"/>
      <c r="W93" s="4"/>
      <c r="X93" s="4"/>
      <c r="Y93" s="4"/>
      <c r="Z93" s="4"/>
      <c r="AA93" s="3"/>
      <c r="AB93" s="83"/>
      <c r="AC93" s="82"/>
    </row>
    <row r="94" spans="1:29" s="62" customFormat="1" ht="15">
      <c r="A94" s="239" t="s">
        <v>252</v>
      </c>
      <c r="B94" s="192">
        <f>'Open Int.'!E94</f>
        <v>600</v>
      </c>
      <c r="C94" s="227">
        <f>'Open Int.'!F94</f>
        <v>0</v>
      </c>
      <c r="D94" s="229">
        <f>'Open Int.'!H94</f>
        <v>0</v>
      </c>
      <c r="E94" s="161">
        <f>'Open Int.'!I94</f>
        <v>0</v>
      </c>
      <c r="F94" s="231">
        <f>IF('Open Int.'!E94=0,0,'Open Int.'!H94/'Open Int.'!E94)</f>
        <v>0</v>
      </c>
      <c r="G94" s="173">
        <v>0</v>
      </c>
      <c r="H94" s="195">
        <f t="shared" si="2"/>
        <v>0</v>
      </c>
      <c r="I94" s="208">
        <f>IF(Volume!D94=0,0,Volume!F94/Volume!D94)</f>
        <v>0</v>
      </c>
      <c r="J94" s="208">
        <v>0</v>
      </c>
      <c r="K94" s="195">
        <f t="shared" si="3"/>
        <v>0</v>
      </c>
      <c r="L94" s="64"/>
      <c r="M94" s="7"/>
      <c r="N94" s="63"/>
      <c r="O94" s="4"/>
      <c r="P94" s="4"/>
      <c r="Q94" s="4"/>
      <c r="R94" s="4"/>
      <c r="S94" s="4"/>
      <c r="T94" s="4"/>
      <c r="U94" s="65"/>
      <c r="V94" s="4"/>
      <c r="W94" s="4"/>
      <c r="X94" s="4"/>
      <c r="Y94" s="4"/>
      <c r="Z94" s="4"/>
      <c r="AA94" s="3"/>
      <c r="AB94" s="83"/>
      <c r="AC94" s="82"/>
    </row>
    <row r="95" spans="1:29" s="62" customFormat="1" ht="15">
      <c r="A95" s="239" t="s">
        <v>253</v>
      </c>
      <c r="B95" s="192">
        <f>'Open Int.'!E95</f>
        <v>93600</v>
      </c>
      <c r="C95" s="227">
        <f>'Open Int.'!F95</f>
        <v>6800</v>
      </c>
      <c r="D95" s="229">
        <f>'Open Int.'!H95</f>
        <v>5200</v>
      </c>
      <c r="E95" s="161">
        <f>'Open Int.'!I95</f>
        <v>2000</v>
      </c>
      <c r="F95" s="231">
        <f>IF('Open Int.'!E95=0,0,'Open Int.'!H95/'Open Int.'!E95)</f>
        <v>0.05555555555555555</v>
      </c>
      <c r="G95" s="173">
        <v>0.03686635944700461</v>
      </c>
      <c r="H95" s="195">
        <f t="shared" si="2"/>
        <v>0.5069444444444443</v>
      </c>
      <c r="I95" s="208">
        <f>IF(Volume!D95=0,0,Volume!F95/Volume!D95)</f>
        <v>0.10144927536231885</v>
      </c>
      <c r="J95" s="208">
        <v>0.07526881720430108</v>
      </c>
      <c r="K95" s="195">
        <f t="shared" si="3"/>
        <v>0.3478260869565218</v>
      </c>
      <c r="L95" s="64"/>
      <c r="M95" s="7"/>
      <c r="N95" s="63"/>
      <c r="O95" s="4"/>
      <c r="P95" s="4"/>
      <c r="Q95" s="4"/>
      <c r="R95" s="4"/>
      <c r="S95" s="4"/>
      <c r="T95" s="4"/>
      <c r="U95" s="65"/>
      <c r="V95" s="4"/>
      <c r="W95" s="4"/>
      <c r="X95" s="4"/>
      <c r="Y95" s="4"/>
      <c r="Z95" s="4"/>
      <c r="AA95" s="3"/>
      <c r="AB95" s="83"/>
      <c r="AC95" s="82"/>
    </row>
    <row r="96" spans="1:29" s="62" customFormat="1" ht="15">
      <c r="A96" s="239" t="s">
        <v>115</v>
      </c>
      <c r="B96" s="192">
        <f>'Open Int.'!E96</f>
        <v>55000</v>
      </c>
      <c r="C96" s="227">
        <f>'Open Int.'!F96</f>
        <v>7150</v>
      </c>
      <c r="D96" s="229">
        <f>'Open Int.'!H96</f>
        <v>1100</v>
      </c>
      <c r="E96" s="161">
        <f>'Open Int.'!I96</f>
        <v>0</v>
      </c>
      <c r="F96" s="231">
        <f>IF('Open Int.'!E96=0,0,'Open Int.'!H96/'Open Int.'!E96)</f>
        <v>0.02</v>
      </c>
      <c r="G96" s="173">
        <v>0.022988505747126436</v>
      </c>
      <c r="H96" s="195">
        <f t="shared" si="2"/>
        <v>-0.12999999999999998</v>
      </c>
      <c r="I96" s="208">
        <f>IF(Volume!D96=0,0,Volume!F96/Volume!D96)</f>
        <v>0</v>
      </c>
      <c r="J96" s="208">
        <v>0</v>
      </c>
      <c r="K96" s="195">
        <f t="shared" si="3"/>
        <v>0</v>
      </c>
      <c r="L96" s="64"/>
      <c r="M96" s="7"/>
      <c r="N96" s="63"/>
      <c r="O96" s="4"/>
      <c r="P96" s="4"/>
      <c r="Q96" s="4"/>
      <c r="R96" s="4"/>
      <c r="S96" s="4"/>
      <c r="T96" s="4"/>
      <c r="U96" s="65"/>
      <c r="V96" s="4"/>
      <c r="W96" s="4"/>
      <c r="X96" s="4"/>
      <c r="Y96" s="4"/>
      <c r="Z96" s="4"/>
      <c r="AA96" s="3"/>
      <c r="AB96" s="83"/>
      <c r="AC96" s="82"/>
    </row>
    <row r="97" spans="1:27" s="8" customFormat="1" ht="15">
      <c r="A97" s="239" t="s">
        <v>171</v>
      </c>
      <c r="B97" s="192">
        <f>'Open Int.'!E97</f>
        <v>182600</v>
      </c>
      <c r="C97" s="227">
        <f>'Open Int.'!F97</f>
        <v>19800</v>
      </c>
      <c r="D97" s="229">
        <f>'Open Int.'!H97</f>
        <v>44000</v>
      </c>
      <c r="E97" s="161">
        <f>'Open Int.'!I97</f>
        <v>15400</v>
      </c>
      <c r="F97" s="231">
        <f>IF('Open Int.'!E97=0,0,'Open Int.'!H97/'Open Int.'!E97)</f>
        <v>0.24096385542168675</v>
      </c>
      <c r="G97" s="173">
        <v>0.17567567567567569</v>
      </c>
      <c r="H97" s="195">
        <f t="shared" si="2"/>
        <v>0.371640407784986</v>
      </c>
      <c r="I97" s="208">
        <f>IF(Volume!D97=0,0,Volume!F97/Volume!D97)</f>
        <v>0.125</v>
      </c>
      <c r="J97" s="208">
        <v>0.1702127659574468</v>
      </c>
      <c r="K97" s="195">
        <f t="shared" si="3"/>
        <v>-0.265625</v>
      </c>
      <c r="L97" s="64"/>
      <c r="M97" s="7"/>
      <c r="N97" s="63"/>
      <c r="O97" s="4"/>
      <c r="P97" s="4"/>
      <c r="Q97" s="4"/>
      <c r="R97" s="4"/>
      <c r="S97" s="4"/>
      <c r="T97" s="4"/>
      <c r="U97" s="65"/>
      <c r="V97" s="4"/>
      <c r="W97" s="4"/>
      <c r="X97" s="4"/>
      <c r="Y97" s="4"/>
      <c r="Z97" s="4"/>
      <c r="AA97" s="3"/>
    </row>
    <row r="98" spans="1:29" s="62" customFormat="1" ht="15">
      <c r="A98" s="239" t="s">
        <v>226</v>
      </c>
      <c r="B98" s="192">
        <f>'Open Int.'!E98</f>
        <v>1780800</v>
      </c>
      <c r="C98" s="227">
        <f>'Open Int.'!F98</f>
        <v>214800</v>
      </c>
      <c r="D98" s="229">
        <f>'Open Int.'!H98</f>
        <v>393000</v>
      </c>
      <c r="E98" s="161">
        <f>'Open Int.'!I98</f>
        <v>162600</v>
      </c>
      <c r="F98" s="231">
        <f>IF('Open Int.'!E98=0,0,'Open Int.'!H98/'Open Int.'!E98)</f>
        <v>0.22068733153638814</v>
      </c>
      <c r="G98" s="173">
        <v>0.1471264367816092</v>
      </c>
      <c r="H98" s="195">
        <f t="shared" si="2"/>
        <v>0.4999842065363882</v>
      </c>
      <c r="I98" s="208">
        <f>IF(Volume!D98=0,0,Volume!F98/Volume!D98)</f>
        <v>0.3357142857142857</v>
      </c>
      <c r="J98" s="208">
        <v>0.2272300469483568</v>
      </c>
      <c r="K98" s="195">
        <f t="shared" si="3"/>
        <v>0.47742030696576143</v>
      </c>
      <c r="L98" s="64"/>
      <c r="M98" s="7"/>
      <c r="N98" s="63"/>
      <c r="O98" s="4"/>
      <c r="P98" s="4"/>
      <c r="Q98" s="4"/>
      <c r="R98" s="4"/>
      <c r="S98" s="4"/>
      <c r="T98" s="4"/>
      <c r="U98" s="65"/>
      <c r="V98" s="4"/>
      <c r="W98" s="4"/>
      <c r="X98" s="4"/>
      <c r="Y98" s="4"/>
      <c r="Z98" s="4"/>
      <c r="AA98" s="3"/>
      <c r="AB98" s="83"/>
      <c r="AC98" s="82"/>
    </row>
    <row r="99" spans="1:29" s="62" customFormat="1" ht="15">
      <c r="A99" s="239" t="s">
        <v>242</v>
      </c>
      <c r="B99" s="192">
        <f>'Open Int.'!E99</f>
        <v>6696650</v>
      </c>
      <c r="C99" s="227">
        <f>'Open Int.'!F99</f>
        <v>482400</v>
      </c>
      <c r="D99" s="229">
        <f>'Open Int.'!H99</f>
        <v>549400</v>
      </c>
      <c r="E99" s="161">
        <f>'Open Int.'!I99</f>
        <v>56950</v>
      </c>
      <c r="F99" s="231">
        <f>IF('Open Int.'!E99=0,0,'Open Int.'!H99/'Open Int.'!E99)</f>
        <v>0.08204102051025512</v>
      </c>
      <c r="G99" s="173">
        <v>0.07924528301886792</v>
      </c>
      <c r="H99" s="195">
        <f>IF(G99=0,0,(F99-G99)/G99)</f>
        <v>0.03527954453417183</v>
      </c>
      <c r="I99" s="208">
        <f>IF(Volume!D99=0,0,Volume!F99/Volume!D99)</f>
        <v>0.12137203166226913</v>
      </c>
      <c r="J99" s="208">
        <v>0.056</v>
      </c>
      <c r="K99" s="195">
        <f>IF(J99=0,0,(I99-J99)/J99)</f>
        <v>1.167357708254806</v>
      </c>
      <c r="L99" s="64"/>
      <c r="M99" s="7"/>
      <c r="N99" s="63"/>
      <c r="O99" s="4"/>
      <c r="P99" s="4"/>
      <c r="Q99" s="4"/>
      <c r="R99" s="4"/>
      <c r="S99" s="4"/>
      <c r="T99" s="4"/>
      <c r="U99" s="65"/>
      <c r="V99" s="4"/>
      <c r="W99" s="4"/>
      <c r="X99" s="4"/>
      <c r="Y99" s="4"/>
      <c r="Z99" s="4"/>
      <c r="AA99" s="3"/>
      <c r="AB99" s="83"/>
      <c r="AC99" s="82"/>
    </row>
    <row r="100" spans="1:29" s="62" customFormat="1" ht="15">
      <c r="A100" s="239" t="s">
        <v>227</v>
      </c>
      <c r="B100" s="192">
        <f>'Open Int.'!E100</f>
        <v>350400</v>
      </c>
      <c r="C100" s="227">
        <f>'Open Int.'!F100</f>
        <v>55800</v>
      </c>
      <c r="D100" s="229">
        <f>'Open Int.'!H100</f>
        <v>80400</v>
      </c>
      <c r="E100" s="161">
        <f>'Open Int.'!I100</f>
        <v>8400</v>
      </c>
      <c r="F100" s="231">
        <f>IF('Open Int.'!E100=0,0,'Open Int.'!H100/'Open Int.'!E100)</f>
        <v>0.22945205479452055</v>
      </c>
      <c r="G100" s="173">
        <v>0.24439918533604887</v>
      </c>
      <c r="H100" s="195">
        <f t="shared" si="2"/>
        <v>-0.06115867579908673</v>
      </c>
      <c r="I100" s="208">
        <f>IF(Volume!D100=0,0,Volume!F100/Volume!D100)</f>
        <v>0.18518518518518517</v>
      </c>
      <c r="J100" s="208">
        <v>0.30656934306569344</v>
      </c>
      <c r="K100" s="195">
        <f t="shared" si="3"/>
        <v>-0.39594356261022934</v>
      </c>
      <c r="L100" s="64"/>
      <c r="M100" s="7"/>
      <c r="N100" s="63"/>
      <c r="O100" s="4"/>
      <c r="P100" s="4"/>
      <c r="Q100" s="4"/>
      <c r="R100" s="4"/>
      <c r="S100" s="4"/>
      <c r="T100" s="4"/>
      <c r="U100" s="65"/>
      <c r="V100" s="4"/>
      <c r="W100" s="4"/>
      <c r="X100" s="4"/>
      <c r="Y100" s="4"/>
      <c r="Z100" s="4"/>
      <c r="AA100" s="3"/>
      <c r="AB100" s="83"/>
      <c r="AC100" s="82"/>
    </row>
    <row r="101" spans="1:29" s="62" customFormat="1" ht="15">
      <c r="A101" s="239" t="s">
        <v>228</v>
      </c>
      <c r="B101" s="192">
        <f>'Open Int.'!E101</f>
        <v>344000</v>
      </c>
      <c r="C101" s="227">
        <f>'Open Int.'!F101</f>
        <v>53500</v>
      </c>
      <c r="D101" s="229">
        <f>'Open Int.'!H101</f>
        <v>30500</v>
      </c>
      <c r="E101" s="161">
        <f>'Open Int.'!I101</f>
        <v>12000</v>
      </c>
      <c r="F101" s="231">
        <f>IF('Open Int.'!E101=0,0,'Open Int.'!H101/'Open Int.'!E101)</f>
        <v>0.08866279069767442</v>
      </c>
      <c r="G101" s="173">
        <v>0.06368330464716007</v>
      </c>
      <c r="H101" s="195">
        <f t="shared" si="2"/>
        <v>0.3922454431175362</v>
      </c>
      <c r="I101" s="208">
        <f>IF(Volume!D101=0,0,Volume!F101/Volume!D101)</f>
        <v>0.211864406779661</v>
      </c>
      <c r="J101" s="208">
        <v>0.06220095693779904</v>
      </c>
      <c r="K101" s="195">
        <f t="shared" si="3"/>
        <v>2.40612777053455</v>
      </c>
      <c r="L101" s="64"/>
      <c r="M101" s="7"/>
      <c r="N101" s="63"/>
      <c r="O101" s="4"/>
      <c r="P101" s="4"/>
      <c r="Q101" s="4"/>
      <c r="R101" s="4"/>
      <c r="S101" s="4"/>
      <c r="T101" s="4"/>
      <c r="U101" s="65"/>
      <c r="V101" s="4"/>
      <c r="W101" s="4"/>
      <c r="X101" s="4"/>
      <c r="Y101" s="4"/>
      <c r="Z101" s="4"/>
      <c r="AA101" s="3"/>
      <c r="AB101" s="83"/>
      <c r="AC101" s="82"/>
    </row>
    <row r="102" spans="1:27" s="8" customFormat="1" ht="15">
      <c r="A102" s="239" t="s">
        <v>53</v>
      </c>
      <c r="B102" s="192">
        <f>'Open Int.'!E102</f>
        <v>116800</v>
      </c>
      <c r="C102" s="227">
        <f>'Open Int.'!F102</f>
        <v>9600</v>
      </c>
      <c r="D102" s="229">
        <f>'Open Int.'!H102</f>
        <v>6400</v>
      </c>
      <c r="E102" s="161">
        <f>'Open Int.'!I102</f>
        <v>0</v>
      </c>
      <c r="F102" s="231">
        <f>IF('Open Int.'!E102=0,0,'Open Int.'!H102/'Open Int.'!E102)</f>
        <v>0.0547945205479452</v>
      </c>
      <c r="G102" s="173">
        <v>0.05970149253731343</v>
      </c>
      <c r="H102" s="195">
        <f t="shared" si="2"/>
        <v>-0.08219178082191785</v>
      </c>
      <c r="I102" s="208">
        <f>IF(Volume!D102=0,0,Volume!F102/Volume!D102)</f>
        <v>0</v>
      </c>
      <c r="J102" s="208">
        <v>0.1</v>
      </c>
      <c r="K102" s="195">
        <f t="shared" si="3"/>
        <v>-1</v>
      </c>
      <c r="L102" s="64"/>
      <c r="M102" s="7"/>
      <c r="N102" s="63"/>
      <c r="O102" s="4"/>
      <c r="P102" s="4"/>
      <c r="Q102" s="4"/>
      <c r="R102" s="4"/>
      <c r="S102" s="4"/>
      <c r="T102" s="4"/>
      <c r="U102" s="65"/>
      <c r="V102" s="4"/>
      <c r="W102" s="4"/>
      <c r="X102" s="4"/>
      <c r="Y102" s="4"/>
      <c r="Z102" s="4"/>
      <c r="AA102" s="3"/>
    </row>
    <row r="103" spans="1:27" s="8" customFormat="1" ht="15">
      <c r="A103" s="239" t="s">
        <v>254</v>
      </c>
      <c r="B103" s="192">
        <f>'Open Int.'!E103</f>
        <v>2100</v>
      </c>
      <c r="C103" s="227">
        <f>'Open Int.'!F103</f>
        <v>1650</v>
      </c>
      <c r="D103" s="229">
        <f>'Open Int.'!H103</f>
        <v>150</v>
      </c>
      <c r="E103" s="161">
        <f>'Open Int.'!I103</f>
        <v>0</v>
      </c>
      <c r="F103" s="231">
        <f>IF('Open Int.'!E103=0,0,'Open Int.'!H103/'Open Int.'!E103)</f>
        <v>0.07142857142857142</v>
      </c>
      <c r="G103" s="173">
        <v>0.3333333333333333</v>
      </c>
      <c r="H103" s="195">
        <f t="shared" si="2"/>
        <v>-0.7857142857142856</v>
      </c>
      <c r="I103" s="208">
        <f>IF(Volume!D103=0,0,Volume!F103/Volume!D103)</f>
        <v>0</v>
      </c>
      <c r="J103" s="208">
        <v>0</v>
      </c>
      <c r="K103" s="195">
        <f t="shared" si="3"/>
        <v>0</v>
      </c>
      <c r="L103" s="64"/>
      <c r="M103" s="7"/>
      <c r="N103" s="63"/>
      <c r="O103" s="4"/>
      <c r="P103" s="4"/>
      <c r="Q103" s="4"/>
      <c r="R103" s="4"/>
      <c r="S103" s="4"/>
      <c r="T103" s="4"/>
      <c r="U103" s="65"/>
      <c r="V103" s="4"/>
      <c r="W103" s="4"/>
      <c r="X103" s="4"/>
      <c r="Y103" s="4"/>
      <c r="Z103" s="4"/>
      <c r="AA103" s="3"/>
    </row>
    <row r="104" spans="1:27" s="8" customFormat="1" ht="15">
      <c r="A104" s="239" t="s">
        <v>203</v>
      </c>
      <c r="B104" s="192">
        <f>'Open Int.'!E104</f>
        <v>33000</v>
      </c>
      <c r="C104" s="227">
        <f>'Open Int.'!F104</f>
        <v>0</v>
      </c>
      <c r="D104" s="229">
        <f>'Open Int.'!H104</f>
        <v>0</v>
      </c>
      <c r="E104" s="161">
        <f>'Open Int.'!I104</f>
        <v>0</v>
      </c>
      <c r="F104" s="231">
        <f>IF('Open Int.'!E104=0,0,'Open Int.'!H104/'Open Int.'!E104)</f>
        <v>0</v>
      </c>
      <c r="G104" s="173">
        <v>0</v>
      </c>
      <c r="H104" s="195">
        <f t="shared" si="2"/>
        <v>0</v>
      </c>
      <c r="I104" s="208">
        <f>IF(Volume!D104=0,0,Volume!F104/Volume!D104)</f>
        <v>0</v>
      </c>
      <c r="J104" s="208">
        <v>0</v>
      </c>
      <c r="K104" s="195">
        <f t="shared" si="3"/>
        <v>0</v>
      </c>
      <c r="L104" s="64"/>
      <c r="M104" s="7"/>
      <c r="N104" s="63"/>
      <c r="O104" s="4"/>
      <c r="P104" s="4"/>
      <c r="Q104" s="4"/>
      <c r="R104" s="4"/>
      <c r="S104" s="4"/>
      <c r="T104" s="4"/>
      <c r="U104" s="65"/>
      <c r="V104" s="4"/>
      <c r="W104" s="4"/>
      <c r="X104" s="4"/>
      <c r="Y104" s="4"/>
      <c r="Z104" s="4"/>
      <c r="AA104" s="3"/>
    </row>
    <row r="105" spans="1:27" s="8" customFormat="1" ht="15">
      <c r="A105" s="239" t="s">
        <v>204</v>
      </c>
      <c r="B105" s="192">
        <f>'Open Int.'!E105</f>
        <v>850</v>
      </c>
      <c r="C105" s="227">
        <f>'Open Int.'!F105</f>
        <v>0</v>
      </c>
      <c r="D105" s="229">
        <f>'Open Int.'!H105</f>
        <v>0</v>
      </c>
      <c r="E105" s="161">
        <f>'Open Int.'!I105</f>
        <v>0</v>
      </c>
      <c r="F105" s="231">
        <f>IF('Open Int.'!E105=0,0,'Open Int.'!H105/'Open Int.'!E105)</f>
        <v>0</v>
      </c>
      <c r="G105" s="173">
        <v>0</v>
      </c>
      <c r="H105" s="195">
        <f t="shared" si="2"/>
        <v>0</v>
      </c>
      <c r="I105" s="208">
        <f>IF(Volume!D105=0,0,Volume!F105/Volume!D105)</f>
        <v>0</v>
      </c>
      <c r="J105" s="208">
        <v>0</v>
      </c>
      <c r="K105" s="195">
        <f t="shared" si="3"/>
        <v>0</v>
      </c>
      <c r="L105" s="64"/>
      <c r="M105" s="7"/>
      <c r="N105" s="63"/>
      <c r="O105" s="4"/>
      <c r="P105" s="4"/>
      <c r="Q105" s="4"/>
      <c r="R105" s="4"/>
      <c r="S105" s="4"/>
      <c r="T105" s="4"/>
      <c r="U105" s="65"/>
      <c r="V105" s="4"/>
      <c r="W105" s="4"/>
      <c r="X105" s="4"/>
      <c r="Y105" s="4"/>
      <c r="Z105" s="4"/>
      <c r="AA105" s="3"/>
    </row>
    <row r="106" spans="1:27" s="8" customFormat="1" ht="15">
      <c r="A106" s="239" t="s">
        <v>172</v>
      </c>
      <c r="B106" s="192">
        <f>'Open Int.'!E106</f>
        <v>17500</v>
      </c>
      <c r="C106" s="227">
        <f>'Open Int.'!F106</f>
        <v>7000</v>
      </c>
      <c r="D106" s="229">
        <f>'Open Int.'!H106</f>
        <v>0</v>
      </c>
      <c r="E106" s="161">
        <f>'Open Int.'!I106</f>
        <v>0</v>
      </c>
      <c r="F106" s="231">
        <f>IF('Open Int.'!E106=0,0,'Open Int.'!H106/'Open Int.'!E106)</f>
        <v>0</v>
      </c>
      <c r="G106" s="173">
        <v>0</v>
      </c>
      <c r="H106" s="195">
        <f t="shared" si="2"/>
        <v>0</v>
      </c>
      <c r="I106" s="208">
        <f>IF(Volume!D106=0,0,Volume!F106/Volume!D106)</f>
        <v>0</v>
      </c>
      <c r="J106" s="208">
        <v>0</v>
      </c>
      <c r="K106" s="195">
        <f t="shared" si="3"/>
        <v>0</v>
      </c>
      <c r="L106" s="64"/>
      <c r="M106" s="7"/>
      <c r="N106" s="63"/>
      <c r="O106" s="4"/>
      <c r="P106" s="4"/>
      <c r="Q106" s="4"/>
      <c r="R106" s="4"/>
      <c r="S106" s="4"/>
      <c r="T106" s="4"/>
      <c r="U106" s="65"/>
      <c r="V106" s="4"/>
      <c r="W106" s="4"/>
      <c r="X106" s="4"/>
      <c r="Y106" s="4"/>
      <c r="Z106" s="4"/>
      <c r="AA106" s="3"/>
    </row>
    <row r="107" spans="1:27" s="8" customFormat="1" ht="15">
      <c r="A107" s="239" t="s">
        <v>173</v>
      </c>
      <c r="B107" s="192">
        <f>'Open Int.'!E107</f>
        <v>450</v>
      </c>
      <c r="C107" s="227">
        <f>'Open Int.'!F107</f>
        <v>0</v>
      </c>
      <c r="D107" s="229">
        <f>'Open Int.'!H107</f>
        <v>0</v>
      </c>
      <c r="E107" s="161">
        <f>'Open Int.'!I107</f>
        <v>0</v>
      </c>
      <c r="F107" s="231">
        <f>IF('Open Int.'!E107=0,0,'Open Int.'!H107/'Open Int.'!E107)</f>
        <v>0</v>
      </c>
      <c r="G107" s="173">
        <v>0</v>
      </c>
      <c r="H107" s="195">
        <f t="shared" si="2"/>
        <v>0</v>
      </c>
      <c r="I107" s="208">
        <f>IF(Volume!D107=0,0,Volume!F107/Volume!D107)</f>
        <v>0</v>
      </c>
      <c r="J107" s="208">
        <v>0</v>
      </c>
      <c r="K107" s="195">
        <f t="shared" si="3"/>
        <v>0</v>
      </c>
      <c r="L107" s="64"/>
      <c r="M107" s="7"/>
      <c r="N107" s="63"/>
      <c r="O107" s="4"/>
      <c r="P107" s="4"/>
      <c r="Q107" s="4"/>
      <c r="R107" s="4"/>
      <c r="S107" s="4"/>
      <c r="T107" s="4"/>
      <c r="U107" s="65"/>
      <c r="V107" s="4"/>
      <c r="W107" s="4"/>
      <c r="X107" s="4"/>
      <c r="Y107" s="4"/>
      <c r="Z107" s="4"/>
      <c r="AA107" s="3"/>
    </row>
    <row r="108" spans="1:27" s="8" customFormat="1" ht="15">
      <c r="A108" s="239" t="s">
        <v>239</v>
      </c>
      <c r="B108" s="192">
        <f>'Open Int.'!E108</f>
        <v>0</v>
      </c>
      <c r="C108" s="227">
        <f>'Open Int.'!F108</f>
        <v>0</v>
      </c>
      <c r="D108" s="229">
        <f>'Open Int.'!H108</f>
        <v>0</v>
      </c>
      <c r="E108" s="161">
        <f>'Open Int.'!I108</f>
        <v>0</v>
      </c>
      <c r="F108" s="231">
        <f>IF('Open Int.'!E108=0,0,'Open Int.'!H108/'Open Int.'!E108)</f>
        <v>0</v>
      </c>
      <c r="G108" s="173">
        <v>0</v>
      </c>
      <c r="H108" s="195">
        <f>IF(G108=0,0,(F108-G108)/G108)</f>
        <v>0</v>
      </c>
      <c r="I108" s="208">
        <f>IF(Volume!D108=0,0,Volume!F108/Volume!D108)</f>
        <v>0</v>
      </c>
      <c r="J108" s="208">
        <v>0</v>
      </c>
      <c r="K108" s="195">
        <f>IF(J108=0,0,(I108-J108)/J108)</f>
        <v>0</v>
      </c>
      <c r="L108" s="64"/>
      <c r="M108" s="7"/>
      <c r="N108" s="63"/>
      <c r="O108" s="4"/>
      <c r="P108" s="4"/>
      <c r="Q108" s="4"/>
      <c r="R108" s="4"/>
      <c r="S108" s="4"/>
      <c r="T108" s="4"/>
      <c r="U108" s="65"/>
      <c r="V108" s="4"/>
      <c r="W108" s="4"/>
      <c r="X108" s="4"/>
      <c r="Y108" s="4"/>
      <c r="Z108" s="4"/>
      <c r="AA108" s="3"/>
    </row>
    <row r="109" spans="1:29" s="62" customFormat="1" ht="15">
      <c r="A109" s="239" t="s">
        <v>255</v>
      </c>
      <c r="B109" s="192">
        <f>'Open Int.'!E109</f>
        <v>0</v>
      </c>
      <c r="C109" s="227">
        <f>'Open Int.'!F109</f>
        <v>0</v>
      </c>
      <c r="D109" s="229">
        <f>'Open Int.'!H109</f>
        <v>0</v>
      </c>
      <c r="E109" s="161">
        <f>'Open Int.'!I109</f>
        <v>0</v>
      </c>
      <c r="F109" s="231">
        <f>IF('Open Int.'!E109=0,0,'Open Int.'!H109/'Open Int.'!E109)</f>
        <v>0</v>
      </c>
      <c r="G109" s="173">
        <v>0</v>
      </c>
      <c r="H109" s="195">
        <f t="shared" si="2"/>
        <v>0</v>
      </c>
      <c r="I109" s="208">
        <f>IF(Volume!D109=0,0,Volume!F109/Volume!D109)</f>
        <v>0</v>
      </c>
      <c r="J109" s="208">
        <v>0</v>
      </c>
      <c r="K109" s="195">
        <f t="shared" si="3"/>
        <v>0</v>
      </c>
      <c r="L109" s="64"/>
      <c r="M109" s="7"/>
      <c r="N109" s="63"/>
      <c r="O109" s="4"/>
      <c r="P109" s="4"/>
      <c r="Q109" s="4"/>
      <c r="R109" s="4"/>
      <c r="S109" s="4"/>
      <c r="T109" s="4"/>
      <c r="U109" s="65"/>
      <c r="V109" s="4"/>
      <c r="W109" s="4"/>
      <c r="X109" s="4"/>
      <c r="Y109" s="4"/>
      <c r="Z109" s="4"/>
      <c r="AA109" s="3"/>
      <c r="AB109" s="83"/>
      <c r="AC109" s="82"/>
    </row>
    <row r="110" spans="1:27" s="8" customFormat="1" ht="15">
      <c r="A110" s="239" t="s">
        <v>107</v>
      </c>
      <c r="B110" s="192">
        <f>'Open Int.'!E110</f>
        <v>129200</v>
      </c>
      <c r="C110" s="227">
        <f>'Open Int.'!F110</f>
        <v>19000</v>
      </c>
      <c r="D110" s="229">
        <f>'Open Int.'!H110</f>
        <v>0</v>
      </c>
      <c r="E110" s="161">
        <f>'Open Int.'!I110</f>
        <v>0</v>
      </c>
      <c r="F110" s="231">
        <f>IF('Open Int.'!E110=0,0,'Open Int.'!H110/'Open Int.'!E110)</f>
        <v>0</v>
      </c>
      <c r="G110" s="173">
        <v>0</v>
      </c>
      <c r="H110" s="195">
        <f t="shared" si="2"/>
        <v>0</v>
      </c>
      <c r="I110" s="208">
        <f>IF(Volume!D110=0,0,Volume!F110/Volume!D110)</f>
        <v>0</v>
      </c>
      <c r="J110" s="208">
        <v>0</v>
      </c>
      <c r="K110" s="195">
        <f t="shared" si="3"/>
        <v>0</v>
      </c>
      <c r="L110" s="64"/>
      <c r="M110" s="7"/>
      <c r="N110" s="63"/>
      <c r="O110" s="4"/>
      <c r="P110" s="4"/>
      <c r="Q110" s="4"/>
      <c r="R110" s="4"/>
      <c r="S110" s="4"/>
      <c r="T110" s="4"/>
      <c r="U110" s="65"/>
      <c r="V110" s="4"/>
      <c r="W110" s="4"/>
      <c r="X110" s="4"/>
      <c r="Y110" s="4"/>
      <c r="Z110" s="4"/>
      <c r="AA110" s="3"/>
    </row>
    <row r="111" spans="1:29" s="62" customFormat="1" ht="15">
      <c r="A111" s="239" t="s">
        <v>174</v>
      </c>
      <c r="B111" s="192">
        <f>'Open Int.'!E111</f>
        <v>31050</v>
      </c>
      <c r="C111" s="227">
        <f>'Open Int.'!F111</f>
        <v>2700</v>
      </c>
      <c r="D111" s="229">
        <f>'Open Int.'!H111</f>
        <v>5400</v>
      </c>
      <c r="E111" s="161">
        <f>'Open Int.'!I111</f>
        <v>0</v>
      </c>
      <c r="F111" s="231">
        <f>IF('Open Int.'!E111=0,0,'Open Int.'!H111/'Open Int.'!E111)</f>
        <v>0.17391304347826086</v>
      </c>
      <c r="G111" s="173">
        <v>0.19047619047619047</v>
      </c>
      <c r="H111" s="195">
        <f t="shared" si="2"/>
        <v>-0.0869565217391304</v>
      </c>
      <c r="I111" s="208">
        <f>IF(Volume!D111=0,0,Volume!F111/Volume!D111)</f>
        <v>0</v>
      </c>
      <c r="J111" s="208">
        <v>0</v>
      </c>
      <c r="K111" s="195">
        <f t="shared" si="3"/>
        <v>0</v>
      </c>
      <c r="L111" s="64"/>
      <c r="M111" s="7"/>
      <c r="N111" s="63"/>
      <c r="O111" s="4"/>
      <c r="P111" s="4"/>
      <c r="Q111" s="4"/>
      <c r="R111" s="4"/>
      <c r="S111" s="4"/>
      <c r="T111" s="4"/>
      <c r="U111" s="65"/>
      <c r="V111" s="4"/>
      <c r="W111" s="4"/>
      <c r="X111" s="4"/>
      <c r="Y111" s="4"/>
      <c r="Z111" s="4"/>
      <c r="AA111" s="3"/>
      <c r="AB111" s="83"/>
      <c r="AC111" s="82"/>
    </row>
    <row r="112" spans="1:29" s="62" customFormat="1" ht="15">
      <c r="A112" s="239" t="s">
        <v>231</v>
      </c>
      <c r="B112" s="192">
        <f>'Open Int.'!E112</f>
        <v>47025</v>
      </c>
      <c r="C112" s="227">
        <f>'Open Int.'!F112</f>
        <v>5775</v>
      </c>
      <c r="D112" s="229">
        <f>'Open Int.'!H112</f>
        <v>4950</v>
      </c>
      <c r="E112" s="161">
        <f>'Open Int.'!I112</f>
        <v>0</v>
      </c>
      <c r="F112" s="231">
        <f>IF('Open Int.'!E112=0,0,'Open Int.'!H112/'Open Int.'!E112)</f>
        <v>0.10526315789473684</v>
      </c>
      <c r="G112" s="173">
        <v>0.12</v>
      </c>
      <c r="H112" s="195">
        <f t="shared" si="2"/>
        <v>-0.12280701754385967</v>
      </c>
      <c r="I112" s="208">
        <f>IF(Volume!D112=0,0,Volume!F112/Volume!D112)</f>
        <v>0</v>
      </c>
      <c r="J112" s="208">
        <v>0.17142857142857143</v>
      </c>
      <c r="K112" s="195">
        <f t="shared" si="3"/>
        <v>-1</v>
      </c>
      <c r="L112" s="64"/>
      <c r="M112" s="7"/>
      <c r="N112" s="63"/>
      <c r="O112" s="4"/>
      <c r="P112" s="4"/>
      <c r="Q112" s="4"/>
      <c r="R112" s="4"/>
      <c r="S112" s="4"/>
      <c r="T112" s="4"/>
      <c r="U112" s="65"/>
      <c r="V112" s="4"/>
      <c r="W112" s="4"/>
      <c r="X112" s="4"/>
      <c r="Y112" s="4"/>
      <c r="Z112" s="4"/>
      <c r="AA112" s="3"/>
      <c r="AB112" s="83"/>
      <c r="AC112" s="82"/>
    </row>
    <row r="113" spans="1:29" s="62" customFormat="1" ht="15">
      <c r="A113" s="239" t="s">
        <v>256</v>
      </c>
      <c r="B113" s="192">
        <f>'Open Int.'!E113</f>
        <v>16800</v>
      </c>
      <c r="C113" s="227">
        <f>'Open Int.'!F113</f>
        <v>2400</v>
      </c>
      <c r="D113" s="229">
        <f>'Open Int.'!H113</f>
        <v>0</v>
      </c>
      <c r="E113" s="161">
        <f>'Open Int.'!I113</f>
        <v>0</v>
      </c>
      <c r="F113" s="231">
        <f>IF('Open Int.'!E113=0,0,'Open Int.'!H113/'Open Int.'!E113)</f>
        <v>0</v>
      </c>
      <c r="G113" s="173">
        <v>0</v>
      </c>
      <c r="H113" s="195">
        <f t="shared" si="2"/>
        <v>0</v>
      </c>
      <c r="I113" s="208">
        <f>IF(Volume!D113=0,0,Volume!F113/Volume!D113)</f>
        <v>0</v>
      </c>
      <c r="J113" s="208">
        <v>0</v>
      </c>
      <c r="K113" s="195">
        <f t="shared" si="3"/>
        <v>0</v>
      </c>
      <c r="L113" s="64"/>
      <c r="M113" s="7"/>
      <c r="N113" s="63"/>
      <c r="O113" s="4"/>
      <c r="P113" s="4"/>
      <c r="Q113" s="4"/>
      <c r="R113" s="4"/>
      <c r="S113" s="4"/>
      <c r="T113" s="4"/>
      <c r="U113" s="65"/>
      <c r="V113" s="4"/>
      <c r="W113" s="4"/>
      <c r="X113" s="4"/>
      <c r="Y113" s="4"/>
      <c r="Z113" s="4"/>
      <c r="AA113" s="3"/>
      <c r="AB113" s="83"/>
      <c r="AC113" s="82"/>
    </row>
    <row r="114" spans="1:29" s="62" customFormat="1" ht="15">
      <c r="A114" s="239" t="s">
        <v>208</v>
      </c>
      <c r="B114" s="192">
        <f>'Open Int.'!E114</f>
        <v>1549125</v>
      </c>
      <c r="C114" s="227">
        <f>'Open Int.'!F114</f>
        <v>300375</v>
      </c>
      <c r="D114" s="229">
        <f>'Open Int.'!H114</f>
        <v>243675</v>
      </c>
      <c r="E114" s="161">
        <f>'Open Int.'!I114</f>
        <v>10800</v>
      </c>
      <c r="F114" s="231">
        <f>IF('Open Int.'!E114=0,0,'Open Int.'!H114/'Open Int.'!E114)</f>
        <v>0.15729847494553376</v>
      </c>
      <c r="G114" s="173">
        <v>0.1864864864864865</v>
      </c>
      <c r="H114" s="195">
        <f t="shared" si="2"/>
        <v>-0.1565154242051089</v>
      </c>
      <c r="I114" s="208">
        <f>IF(Volume!D114=0,0,Volume!F114/Volume!D114)</f>
        <v>0.26555023923444976</v>
      </c>
      <c r="J114" s="208">
        <v>0.3120567375886525</v>
      </c>
      <c r="K114" s="195">
        <f t="shared" si="3"/>
        <v>-0.14903218790778602</v>
      </c>
      <c r="L114" s="64"/>
      <c r="M114" s="7"/>
      <c r="N114" s="63"/>
      <c r="O114" s="4"/>
      <c r="P114" s="4"/>
      <c r="Q114" s="4"/>
      <c r="R114" s="4"/>
      <c r="S114" s="4"/>
      <c r="T114" s="4"/>
      <c r="U114" s="65"/>
      <c r="V114" s="4"/>
      <c r="W114" s="4"/>
      <c r="X114" s="4"/>
      <c r="Y114" s="4"/>
      <c r="Z114" s="4"/>
      <c r="AA114" s="3"/>
      <c r="AB114" s="83"/>
      <c r="AC114" s="82"/>
    </row>
    <row r="115" spans="1:29" s="62" customFormat="1" ht="15">
      <c r="A115" s="239" t="s">
        <v>229</v>
      </c>
      <c r="B115" s="192">
        <f>'Open Int.'!E115</f>
        <v>2750</v>
      </c>
      <c r="C115" s="227">
        <f>'Open Int.'!F115</f>
        <v>0</v>
      </c>
      <c r="D115" s="229">
        <f>'Open Int.'!H115</f>
        <v>0</v>
      </c>
      <c r="E115" s="161">
        <f>'Open Int.'!I115</f>
        <v>0</v>
      </c>
      <c r="F115" s="231">
        <f>IF('Open Int.'!E115=0,0,'Open Int.'!H115/'Open Int.'!E115)</f>
        <v>0</v>
      </c>
      <c r="G115" s="173">
        <v>0</v>
      </c>
      <c r="H115" s="195">
        <f t="shared" si="2"/>
        <v>0</v>
      </c>
      <c r="I115" s="208">
        <f>IF(Volume!D115=0,0,Volume!F115/Volume!D115)</f>
        <v>0</v>
      </c>
      <c r="J115" s="208">
        <v>0</v>
      </c>
      <c r="K115" s="195">
        <f t="shared" si="3"/>
        <v>0</v>
      </c>
      <c r="L115" s="64"/>
      <c r="M115" s="7"/>
      <c r="N115" s="63"/>
      <c r="O115" s="4"/>
      <c r="P115" s="4"/>
      <c r="Q115" s="4"/>
      <c r="R115" s="4"/>
      <c r="S115" s="4"/>
      <c r="T115" s="4"/>
      <c r="U115" s="65"/>
      <c r="V115" s="4"/>
      <c r="W115" s="4"/>
      <c r="X115" s="4"/>
      <c r="Y115" s="4"/>
      <c r="Z115" s="4"/>
      <c r="AA115" s="3"/>
      <c r="AB115" s="83"/>
      <c r="AC115" s="82"/>
    </row>
    <row r="116" spans="1:27" s="8" customFormat="1" ht="15">
      <c r="A116" s="239" t="s">
        <v>136</v>
      </c>
      <c r="B116" s="192">
        <f>'Open Int.'!E116</f>
        <v>25250</v>
      </c>
      <c r="C116" s="227">
        <f>'Open Int.'!F116</f>
        <v>3750</v>
      </c>
      <c r="D116" s="229">
        <f>'Open Int.'!H116</f>
        <v>250</v>
      </c>
      <c r="E116" s="161">
        <f>'Open Int.'!I116</f>
        <v>0</v>
      </c>
      <c r="F116" s="231">
        <f>IF('Open Int.'!E116=0,0,'Open Int.'!H116/'Open Int.'!E116)</f>
        <v>0.009900990099009901</v>
      </c>
      <c r="G116" s="173">
        <v>0.011627906976744186</v>
      </c>
      <c r="H116" s="195">
        <f t="shared" si="2"/>
        <v>-0.14851485148514848</v>
      </c>
      <c r="I116" s="208">
        <f>IF(Volume!D116=0,0,Volume!F116/Volume!D116)</f>
        <v>0</v>
      </c>
      <c r="J116" s="208">
        <v>0</v>
      </c>
      <c r="K116" s="195">
        <f t="shared" si="3"/>
        <v>0</v>
      </c>
      <c r="L116" s="64"/>
      <c r="M116" s="7"/>
      <c r="N116" s="63"/>
      <c r="O116" s="4"/>
      <c r="P116" s="4"/>
      <c r="Q116" s="4"/>
      <c r="R116" s="4"/>
      <c r="S116" s="4"/>
      <c r="T116" s="4"/>
      <c r="U116" s="65"/>
      <c r="V116" s="4"/>
      <c r="W116" s="4"/>
      <c r="X116" s="4"/>
      <c r="Y116" s="4"/>
      <c r="Z116" s="4"/>
      <c r="AA116" s="3"/>
    </row>
    <row r="117" spans="1:27" s="8" customFormat="1" ht="15">
      <c r="A117" s="239" t="s">
        <v>257</v>
      </c>
      <c r="B117" s="192">
        <f>'Open Int.'!E117</f>
        <v>4932</v>
      </c>
      <c r="C117" s="227">
        <f>'Open Int.'!F117</f>
        <v>-6576</v>
      </c>
      <c r="D117" s="229">
        <f>'Open Int.'!H117</f>
        <v>822</v>
      </c>
      <c r="E117" s="161">
        <f>'Open Int.'!I117</f>
        <v>0</v>
      </c>
      <c r="F117" s="231">
        <f>IF('Open Int.'!E117=0,0,'Open Int.'!H117/'Open Int.'!E117)</f>
        <v>0.16666666666666666</v>
      </c>
      <c r="G117" s="173">
        <v>0.07142857142857142</v>
      </c>
      <c r="H117" s="195">
        <f t="shared" si="2"/>
        <v>1.3333333333333333</v>
      </c>
      <c r="I117" s="208">
        <f>IF(Volume!D117=0,0,Volume!F117/Volume!D117)</f>
        <v>0</v>
      </c>
      <c r="J117" s="208">
        <v>0.07692307692307693</v>
      </c>
      <c r="K117" s="195">
        <f t="shared" si="3"/>
        <v>-1</v>
      </c>
      <c r="L117" s="64"/>
      <c r="M117" s="7"/>
      <c r="N117" s="63"/>
      <c r="O117" s="4"/>
      <c r="P117" s="4"/>
      <c r="Q117" s="4"/>
      <c r="R117" s="4"/>
      <c r="S117" s="4"/>
      <c r="T117" s="4"/>
      <c r="U117" s="65"/>
      <c r="V117" s="4"/>
      <c r="W117" s="4"/>
      <c r="X117" s="4"/>
      <c r="Y117" s="4"/>
      <c r="Z117" s="4"/>
      <c r="AA117" s="3"/>
    </row>
    <row r="118" spans="1:29" s="62" customFormat="1" ht="13.5" customHeight="1">
      <c r="A118" s="239" t="s">
        <v>196</v>
      </c>
      <c r="B118" s="192">
        <f>'Open Int.'!E118</f>
        <v>11800</v>
      </c>
      <c r="C118" s="227">
        <f>'Open Int.'!F118</f>
        <v>8850</v>
      </c>
      <c r="D118" s="229">
        <f>'Open Int.'!H118</f>
        <v>0</v>
      </c>
      <c r="E118" s="161">
        <f>'Open Int.'!I118</f>
        <v>0</v>
      </c>
      <c r="F118" s="231">
        <f>IF('Open Int.'!E118=0,0,'Open Int.'!H118/'Open Int.'!E118)</f>
        <v>0</v>
      </c>
      <c r="G118" s="173">
        <v>0</v>
      </c>
      <c r="H118" s="195">
        <f t="shared" si="2"/>
        <v>0</v>
      </c>
      <c r="I118" s="208">
        <f>IF(Volume!D118=0,0,Volume!F118/Volume!D118)</f>
        <v>0</v>
      </c>
      <c r="J118" s="208">
        <v>0</v>
      </c>
      <c r="K118" s="195">
        <f t="shared" si="3"/>
        <v>0</v>
      </c>
      <c r="L118" s="64"/>
      <c r="M118" s="7"/>
      <c r="N118" s="63"/>
      <c r="O118" s="4"/>
      <c r="P118" s="4"/>
      <c r="Q118" s="4"/>
      <c r="R118" s="4"/>
      <c r="S118" s="4"/>
      <c r="T118" s="4"/>
      <c r="U118" s="65"/>
      <c r="V118" s="4"/>
      <c r="W118" s="4"/>
      <c r="X118" s="4"/>
      <c r="Y118" s="4"/>
      <c r="Z118" s="4"/>
      <c r="AA118" s="3"/>
      <c r="AB118" s="83"/>
      <c r="AC118" s="82"/>
    </row>
    <row r="119" spans="1:27" s="8" customFormat="1" ht="15">
      <c r="A119" s="239" t="s">
        <v>98</v>
      </c>
      <c r="B119" s="192">
        <f>'Open Int.'!E119</f>
        <v>149100</v>
      </c>
      <c r="C119" s="227">
        <f>'Open Int.'!F119</f>
        <v>6300</v>
      </c>
      <c r="D119" s="229">
        <f>'Open Int.'!H119</f>
        <v>0</v>
      </c>
      <c r="E119" s="161">
        <f>'Open Int.'!I119</f>
        <v>0</v>
      </c>
      <c r="F119" s="231">
        <f>IF('Open Int.'!E119=0,0,'Open Int.'!H119/'Open Int.'!E119)</f>
        <v>0</v>
      </c>
      <c r="G119" s="173">
        <v>0</v>
      </c>
      <c r="H119" s="195">
        <f t="shared" si="2"/>
        <v>0</v>
      </c>
      <c r="I119" s="208">
        <f>IF(Volume!D119=0,0,Volume!F119/Volume!D119)</f>
        <v>0</v>
      </c>
      <c r="J119" s="208">
        <v>0</v>
      </c>
      <c r="K119" s="195">
        <f t="shared" si="3"/>
        <v>0</v>
      </c>
      <c r="L119" s="64"/>
      <c r="M119" s="7"/>
      <c r="N119" s="63"/>
      <c r="O119" s="4"/>
      <c r="P119" s="4"/>
      <c r="Q119" s="4"/>
      <c r="R119" s="4"/>
      <c r="S119" s="4"/>
      <c r="T119" s="4"/>
      <c r="U119" s="65"/>
      <c r="V119" s="4"/>
      <c r="W119" s="4"/>
      <c r="X119" s="4"/>
      <c r="Y119" s="4"/>
      <c r="Z119" s="4"/>
      <c r="AA119" s="3"/>
    </row>
    <row r="120" spans="1:27" s="8" customFormat="1" ht="15">
      <c r="A120" s="239" t="s">
        <v>175</v>
      </c>
      <c r="B120" s="192">
        <f>'Open Int.'!E120</f>
        <v>0</v>
      </c>
      <c r="C120" s="227">
        <f>'Open Int.'!F120</f>
        <v>0</v>
      </c>
      <c r="D120" s="229">
        <f>'Open Int.'!H120</f>
        <v>0</v>
      </c>
      <c r="E120" s="161">
        <f>'Open Int.'!I120</f>
        <v>0</v>
      </c>
      <c r="F120" s="231">
        <f>IF('Open Int.'!E120=0,0,'Open Int.'!H120/'Open Int.'!E120)</f>
        <v>0</v>
      </c>
      <c r="G120" s="173">
        <v>0</v>
      </c>
      <c r="H120" s="195">
        <f t="shared" si="2"/>
        <v>0</v>
      </c>
      <c r="I120" s="208">
        <f>IF(Volume!D120=0,0,Volume!F120/Volume!D120)</f>
        <v>0</v>
      </c>
      <c r="J120" s="208">
        <v>0</v>
      </c>
      <c r="K120" s="195">
        <f t="shared" si="3"/>
        <v>0</v>
      </c>
      <c r="L120" s="64"/>
      <c r="M120" s="7"/>
      <c r="N120" s="63"/>
      <c r="O120" s="4"/>
      <c r="P120" s="4"/>
      <c r="Q120" s="4"/>
      <c r="R120" s="4"/>
      <c r="S120" s="4"/>
      <c r="T120" s="4"/>
      <c r="U120" s="65"/>
      <c r="V120" s="4"/>
      <c r="W120" s="4"/>
      <c r="X120" s="4"/>
      <c r="Y120" s="4"/>
      <c r="Z120" s="4"/>
      <c r="AA120" s="3"/>
    </row>
    <row r="121" spans="1:27" s="8" customFormat="1" ht="15">
      <c r="A121" s="239" t="s">
        <v>176</v>
      </c>
      <c r="B121" s="192">
        <f>'Open Int.'!E121</f>
        <v>248400</v>
      </c>
      <c r="C121" s="227">
        <f>'Open Int.'!F121</f>
        <v>6900</v>
      </c>
      <c r="D121" s="229">
        <f>'Open Int.'!H121</f>
        <v>6900</v>
      </c>
      <c r="E121" s="161">
        <f>'Open Int.'!I121</f>
        <v>3450</v>
      </c>
      <c r="F121" s="231">
        <f>IF('Open Int.'!E121=0,0,'Open Int.'!H121/'Open Int.'!E121)</f>
        <v>0.027777777777777776</v>
      </c>
      <c r="G121" s="173">
        <v>0.014285714285714285</v>
      </c>
      <c r="H121" s="195">
        <f t="shared" si="2"/>
        <v>0.9444444444444444</v>
      </c>
      <c r="I121" s="208">
        <f>IF(Volume!D121=0,0,Volume!F121/Volume!D121)</f>
        <v>0.2</v>
      </c>
      <c r="J121" s="208">
        <v>0</v>
      </c>
      <c r="K121" s="195">
        <f t="shared" si="3"/>
        <v>0</v>
      </c>
      <c r="L121" s="64"/>
      <c r="M121" s="7"/>
      <c r="N121" s="63"/>
      <c r="O121" s="4"/>
      <c r="P121" s="4"/>
      <c r="Q121" s="4"/>
      <c r="R121" s="4"/>
      <c r="S121" s="4"/>
      <c r="T121" s="4"/>
      <c r="U121" s="65"/>
      <c r="V121" s="4"/>
      <c r="W121" s="4"/>
      <c r="X121" s="4"/>
      <c r="Y121" s="4"/>
      <c r="Z121" s="4"/>
      <c r="AA121" s="3"/>
    </row>
    <row r="122" spans="1:29" s="62" customFormat="1" ht="14.25" customHeight="1">
      <c r="A122" s="239" t="s">
        <v>177</v>
      </c>
      <c r="B122" s="192">
        <f>'Open Int.'!E122</f>
        <v>100800</v>
      </c>
      <c r="C122" s="227">
        <f>'Open Int.'!F122</f>
        <v>13650</v>
      </c>
      <c r="D122" s="229">
        <f>'Open Int.'!H122</f>
        <v>0</v>
      </c>
      <c r="E122" s="161">
        <f>'Open Int.'!I122</f>
        <v>-9450</v>
      </c>
      <c r="F122" s="231">
        <f>IF('Open Int.'!E122=0,0,'Open Int.'!H122/'Open Int.'!E122)</f>
        <v>0</v>
      </c>
      <c r="G122" s="173">
        <v>0.10843373493975904</v>
      </c>
      <c r="H122" s="195">
        <f t="shared" si="2"/>
        <v>-1</v>
      </c>
      <c r="I122" s="208">
        <f>IF(Volume!D122=0,0,Volume!F122/Volume!D122)</f>
        <v>0.03125</v>
      </c>
      <c r="J122" s="208">
        <v>0.3</v>
      </c>
      <c r="K122" s="195">
        <f t="shared" si="3"/>
        <v>-0.8958333333333334</v>
      </c>
      <c r="L122" s="64"/>
      <c r="M122" s="7"/>
      <c r="N122" s="63"/>
      <c r="O122" s="4"/>
      <c r="P122" s="4"/>
      <c r="Q122" s="4"/>
      <c r="R122" s="4"/>
      <c r="S122" s="4"/>
      <c r="T122" s="4"/>
      <c r="U122" s="65"/>
      <c r="V122" s="4"/>
      <c r="W122" s="4"/>
      <c r="X122" s="4"/>
      <c r="Y122" s="4"/>
      <c r="Z122" s="4"/>
      <c r="AA122" s="3"/>
      <c r="AB122" s="83"/>
      <c r="AC122" s="82"/>
    </row>
    <row r="123" spans="1:27" s="8" customFormat="1" ht="15">
      <c r="A123" s="239" t="s">
        <v>54</v>
      </c>
      <c r="B123" s="192">
        <f>'Open Int.'!E123</f>
        <v>97800</v>
      </c>
      <c r="C123" s="227">
        <f>'Open Int.'!F123</f>
        <v>3600</v>
      </c>
      <c r="D123" s="229">
        <f>'Open Int.'!H123</f>
        <v>0</v>
      </c>
      <c r="E123" s="161">
        <f>'Open Int.'!I123</f>
        <v>0</v>
      </c>
      <c r="F123" s="231">
        <f>IF('Open Int.'!E123=0,0,'Open Int.'!H123/'Open Int.'!E123)</f>
        <v>0</v>
      </c>
      <c r="G123" s="173">
        <v>0</v>
      </c>
      <c r="H123" s="195">
        <f t="shared" si="2"/>
        <v>0</v>
      </c>
      <c r="I123" s="208">
        <f>IF(Volume!D123=0,0,Volume!F123/Volume!D123)</f>
        <v>0</v>
      </c>
      <c r="J123" s="208">
        <v>0</v>
      </c>
      <c r="K123" s="195">
        <f t="shared" si="3"/>
        <v>0</v>
      </c>
      <c r="L123" s="64"/>
      <c r="M123" s="7"/>
      <c r="N123" s="63"/>
      <c r="O123" s="4"/>
      <c r="P123" s="4"/>
      <c r="Q123" s="4"/>
      <c r="R123" s="4"/>
      <c r="S123" s="4"/>
      <c r="T123" s="4"/>
      <c r="U123" s="65"/>
      <c r="V123" s="4"/>
      <c r="W123" s="4"/>
      <c r="X123" s="4"/>
      <c r="Y123" s="4"/>
      <c r="Z123" s="4"/>
      <c r="AA123" s="3"/>
    </row>
    <row r="124" spans="1:28" s="3" customFormat="1" ht="15" customHeight="1" thickBot="1">
      <c r="A124" s="240" t="s">
        <v>178</v>
      </c>
      <c r="B124" s="238">
        <f>'Open Int.'!E124</f>
        <v>3000</v>
      </c>
      <c r="C124" s="228">
        <f>'Open Int.'!F124</f>
        <v>0</v>
      </c>
      <c r="D124" s="230">
        <f>'Open Int.'!H124</f>
        <v>0</v>
      </c>
      <c r="E124" s="349">
        <f>'Open Int.'!I124</f>
        <v>0</v>
      </c>
      <c r="F124" s="232">
        <f>IF('Open Int.'!E124=0,0,'Open Int.'!H124/'Open Int.'!E124)</f>
        <v>0</v>
      </c>
      <c r="G124" s="351">
        <v>0</v>
      </c>
      <c r="H124" s="197">
        <f t="shared" si="2"/>
        <v>0</v>
      </c>
      <c r="I124" s="223">
        <f>IF(Volume!D124=0,0,Volume!F124/Volume!D124)</f>
        <v>0</v>
      </c>
      <c r="J124" s="223">
        <v>0</v>
      </c>
      <c r="K124" s="197">
        <f t="shared" si="3"/>
        <v>0</v>
      </c>
      <c r="L124" s="64"/>
      <c r="M124" s="7"/>
      <c r="N124" s="63"/>
      <c r="O124" s="4"/>
      <c r="P124" s="4"/>
      <c r="Q124" s="4"/>
      <c r="R124" s="4"/>
      <c r="S124" s="4"/>
      <c r="T124" s="4"/>
      <c r="U124" s="65"/>
      <c r="V124" s="4"/>
      <c r="W124" s="4"/>
      <c r="X124" s="4"/>
      <c r="Y124" s="4"/>
      <c r="Z124" s="4"/>
      <c r="AB124" s="80"/>
    </row>
    <row r="125" spans="1:28" s="3" customFormat="1" ht="15" customHeight="1" hidden="1">
      <c r="A125" s="76"/>
      <c r="B125" s="158">
        <f>SUM(B4:B124)</f>
        <v>57665867</v>
      </c>
      <c r="C125" s="159">
        <f>SUM(C4:C124)</f>
        <v>7726509</v>
      </c>
      <c r="D125" s="160"/>
      <c r="E125" s="161"/>
      <c r="F125" s="64"/>
      <c r="G125" s="7"/>
      <c r="H125" s="63"/>
      <c r="I125" s="7"/>
      <c r="J125" s="7"/>
      <c r="K125" s="63"/>
      <c r="L125" s="64"/>
      <c r="M125" s="7"/>
      <c r="N125" s="63"/>
      <c r="O125" s="4"/>
      <c r="P125" s="4"/>
      <c r="Q125" s="4"/>
      <c r="R125" s="4"/>
      <c r="S125" s="4"/>
      <c r="T125" s="4"/>
      <c r="U125" s="65"/>
      <c r="V125" s="4"/>
      <c r="W125" s="4"/>
      <c r="X125" s="4"/>
      <c r="Y125" s="4"/>
      <c r="Z125" s="4"/>
      <c r="AB125" s="80"/>
    </row>
    <row r="126" spans="2:28" s="3" customFormat="1" ht="15" customHeight="1">
      <c r="B126" s="6"/>
      <c r="C126" s="6"/>
      <c r="D126" s="161"/>
      <c r="E126" s="161"/>
      <c r="F126" s="64"/>
      <c r="G126" s="7"/>
      <c r="H126" s="63"/>
      <c r="I126" s="7"/>
      <c r="J126" s="7"/>
      <c r="K126" s="63"/>
      <c r="L126" s="64"/>
      <c r="M126" s="7"/>
      <c r="N126" s="63"/>
      <c r="O126" s="4"/>
      <c r="P126" s="4"/>
      <c r="Q126" s="4"/>
      <c r="R126" s="4"/>
      <c r="S126" s="4"/>
      <c r="T126" s="4"/>
      <c r="U126" s="65"/>
      <c r="V126" s="4"/>
      <c r="W126" s="4"/>
      <c r="X126" s="4"/>
      <c r="Y126" s="4"/>
      <c r="Z126" s="4"/>
      <c r="AB126" s="2"/>
    </row>
    <row r="127" spans="1:5" ht="12.75">
      <c r="A127" s="3"/>
      <c r="B127" s="6"/>
      <c r="C127" s="6"/>
      <c r="D127" s="161"/>
      <c r="E127" s="161"/>
    </row>
    <row r="128" spans="1:5" ht="12.75">
      <c r="A128" s="155"/>
      <c r="B128" s="162"/>
      <c r="C128" s="163"/>
      <c r="D128" s="164"/>
      <c r="E128" s="164"/>
    </row>
    <row r="129" spans="1:5" ht="12.75">
      <c r="A129" s="156"/>
      <c r="B129" s="165"/>
      <c r="C129" s="166"/>
      <c r="D129" s="166"/>
      <c r="E129" s="166"/>
    </row>
    <row r="130" spans="1:5" ht="12.75">
      <c r="A130" s="157"/>
      <c r="B130" s="167"/>
      <c r="C130" s="168"/>
      <c r="D130" s="169"/>
      <c r="E130" s="169"/>
    </row>
    <row r="131" spans="1:5" ht="12.75">
      <c r="A131" s="155"/>
      <c r="B131" s="167"/>
      <c r="C131" s="168"/>
      <c r="D131" s="169"/>
      <c r="E131" s="169"/>
    </row>
    <row r="132" spans="1:5" ht="12.75">
      <c r="A132" s="157"/>
      <c r="B132" s="167"/>
      <c r="C132" s="168"/>
      <c r="D132" s="169"/>
      <c r="E132" s="169"/>
    </row>
    <row r="133" spans="1:5" ht="12.75">
      <c r="A133" s="155"/>
      <c r="B133" s="167"/>
      <c r="C133" s="168"/>
      <c r="D133" s="169"/>
      <c r="E133" s="169"/>
    </row>
    <row r="134" spans="1:5" ht="12.75">
      <c r="A134" s="5"/>
      <c r="B134" s="170"/>
      <c r="C134" s="170"/>
      <c r="D134" s="171"/>
      <c r="E134" s="171"/>
    </row>
    <row r="135" spans="1:5" ht="12.75">
      <c r="A135" s="5"/>
      <c r="B135" s="170"/>
      <c r="C135" s="170"/>
      <c r="D135" s="171"/>
      <c r="E135" s="171"/>
    </row>
    <row r="136" spans="1:5" ht="12.75">
      <c r="A136" s="5"/>
      <c r="B136" s="170"/>
      <c r="C136" s="170"/>
      <c r="D136" s="171"/>
      <c r="E136" s="171"/>
    </row>
    <row r="167" ht="12.75">
      <c r="B167" s="134"/>
    </row>
  </sheetData>
  <mergeCells count="4">
    <mergeCell ref="F2:H2"/>
    <mergeCell ref="I2:K2"/>
    <mergeCell ref="B2:E2"/>
    <mergeCell ref="A1:K1"/>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53"/>
  <sheetViews>
    <sheetView workbookViewId="0" topLeftCell="A1">
      <selection activeCell="D75" sqref="D75"/>
    </sheetView>
  </sheetViews>
  <sheetFormatPr defaultColWidth="9.140625" defaultRowHeight="12.75"/>
  <cols>
    <col min="1" max="1" width="14.57421875" style="74" customWidth="1"/>
    <col min="2" max="2" width="13.00390625" style="74" customWidth="1"/>
    <col min="3" max="3" width="11.7109375" style="74" customWidth="1"/>
    <col min="4" max="4" width="11.28125" style="74" bestFit="1" customWidth="1"/>
    <col min="5" max="16384" width="9.140625" style="74" customWidth="1"/>
  </cols>
  <sheetData>
    <row r="1" spans="1:5" s="149" customFormat="1" ht="19.5" customHeight="1" thickBot="1">
      <c r="A1" s="498" t="s">
        <v>232</v>
      </c>
      <c r="B1" s="499"/>
      <c r="C1" s="499"/>
      <c r="D1" s="499"/>
      <c r="E1" s="499"/>
    </row>
    <row r="2" spans="1:5" s="73" customFormat="1" ht="14.25" thickBot="1">
      <c r="A2" s="150" t="s">
        <v>130</v>
      </c>
      <c r="B2" s="354" t="s">
        <v>237</v>
      </c>
      <c r="C2" s="34" t="s">
        <v>116</v>
      </c>
      <c r="D2" s="354" t="s">
        <v>141</v>
      </c>
      <c r="E2" s="354" t="s">
        <v>241</v>
      </c>
    </row>
    <row r="3" spans="1:5" s="73" customFormat="1" ht="13.5">
      <c r="A3" s="358" t="s">
        <v>236</v>
      </c>
      <c r="B3" s="211">
        <f>'Margin &amp; Volatility'!$B$6</f>
        <v>100</v>
      </c>
      <c r="C3" s="356">
        <f>Basis!B5</f>
        <v>3071.05</v>
      </c>
      <c r="D3" s="359">
        <f>Basis!C5</f>
        <v>3032.4</v>
      </c>
      <c r="E3" s="295">
        <f>'Margin &amp; Volatility'!$G$6</f>
        <v>50649.15</v>
      </c>
    </row>
    <row r="4" spans="1:5" s="73" customFormat="1" ht="13.5">
      <c r="A4" s="254" t="s">
        <v>152</v>
      </c>
      <c r="B4" s="211">
        <f>'Margin &amp; Volatility'!$B$7</f>
        <v>200</v>
      </c>
      <c r="C4" s="360">
        <f>Volume!J7</f>
        <v>2324.05</v>
      </c>
      <c r="D4" s="361">
        <f>Basis!C6</f>
        <v>2315.85</v>
      </c>
      <c r="E4" s="296">
        <f>'Margin &amp; Volatility'!$G$7</f>
        <v>132956.50000000003</v>
      </c>
    </row>
    <row r="5" spans="1:5" s="73" customFormat="1" ht="13.5">
      <c r="A5" s="254" t="s">
        <v>0</v>
      </c>
      <c r="B5" s="211">
        <f>'Margin &amp; Volatility'!$B$8</f>
        <v>750</v>
      </c>
      <c r="C5" s="360">
        <f>Volume!J8</f>
        <v>762.9</v>
      </c>
      <c r="D5" s="361">
        <f>Basis!C7</f>
        <v>762.8</v>
      </c>
      <c r="E5" s="392">
        <f>'Margin &amp; Volatility'!G8</f>
        <v>151646.25</v>
      </c>
    </row>
    <row r="6" spans="1:5" s="73" customFormat="1" ht="13.5">
      <c r="A6" s="254" t="s">
        <v>16</v>
      </c>
      <c r="B6" s="211">
        <f>'Margin &amp; Volatility'!B15</f>
        <v>200</v>
      </c>
      <c r="C6" s="360">
        <f>Volume!J15</f>
        <v>2741.15</v>
      </c>
      <c r="D6" s="361">
        <f>Basis!C14</f>
        <v>2700.45</v>
      </c>
      <c r="E6" s="296">
        <f>'Margin &amp; Volatility'!G15</f>
        <v>124351.5</v>
      </c>
    </row>
    <row r="7" spans="1:5" s="15" customFormat="1" ht="13.5">
      <c r="A7" s="254" t="s">
        <v>156</v>
      </c>
      <c r="B7" s="211">
        <f>'Margin &amp; Volatility'!B20</f>
        <v>1000</v>
      </c>
      <c r="C7" s="360">
        <f>Volume!J20</f>
        <v>366.6</v>
      </c>
      <c r="D7" s="361">
        <f>Basis!C19</f>
        <v>359.55</v>
      </c>
      <c r="E7" s="393">
        <f>'Margin &amp; Volatility'!G20</f>
        <v>90550</v>
      </c>
    </row>
    <row r="8" spans="1:5" s="73" customFormat="1" ht="13.5">
      <c r="A8" s="254" t="s">
        <v>1</v>
      </c>
      <c r="B8" s="211">
        <f>'Margin &amp; Volatility'!B21</f>
        <v>300</v>
      </c>
      <c r="C8" s="360">
        <f>Volume!J21</f>
        <v>1903.3</v>
      </c>
      <c r="D8" s="361">
        <f>Basis!C20</f>
        <v>1883.9</v>
      </c>
      <c r="E8" s="296">
        <f>'Margin &amp; Volatility'!G21</f>
        <v>138031.5</v>
      </c>
    </row>
    <row r="9" spans="1:5" s="73" customFormat="1" ht="13.5">
      <c r="A9" s="254" t="s">
        <v>2</v>
      </c>
      <c r="B9" s="211">
        <f>'Margin &amp; Volatility'!B24</f>
        <v>550</v>
      </c>
      <c r="C9" s="360">
        <f>Volume!J24</f>
        <v>396.25</v>
      </c>
      <c r="D9" s="361">
        <f>Basis!C23</f>
        <v>394.6</v>
      </c>
      <c r="E9" s="296">
        <f>'Margin &amp; Volatility'!G24</f>
        <v>46311.375</v>
      </c>
    </row>
    <row r="10" spans="1:5" s="73" customFormat="1" ht="13.5">
      <c r="A10" s="254" t="s">
        <v>3</v>
      </c>
      <c r="B10" s="211">
        <f>'Margin &amp; Volatility'!B30</f>
        <v>2500</v>
      </c>
      <c r="C10" s="360">
        <f>Volume!J30</f>
        <v>229.35</v>
      </c>
      <c r="D10" s="361">
        <f>Basis!C29</f>
        <v>229.6</v>
      </c>
      <c r="E10" s="296">
        <f>'Margin &amp; Volatility'!G30</f>
        <v>134443.75</v>
      </c>
    </row>
    <row r="11" spans="1:5" s="73" customFormat="1" ht="13.5">
      <c r="A11" s="254" t="s">
        <v>160</v>
      </c>
      <c r="B11" s="211">
        <f>'Margin &amp; Volatility'!B35</f>
        <v>3600</v>
      </c>
      <c r="C11" s="360">
        <f>Volume!J35</f>
        <v>134.9</v>
      </c>
      <c r="D11" s="361">
        <f>Basis!C34</f>
        <v>134.75</v>
      </c>
      <c r="E11" s="296">
        <f>'Margin &amp; Volatility'!G35</f>
        <v>149706</v>
      </c>
    </row>
    <row r="12" spans="1:5" s="73" customFormat="1" ht="13.5">
      <c r="A12" s="254" t="s">
        <v>28</v>
      </c>
      <c r="B12" s="211">
        <f>'Margin &amp; Volatility'!B37</f>
        <v>400</v>
      </c>
      <c r="C12" s="360">
        <f>Volume!J37</f>
        <v>1357.1</v>
      </c>
      <c r="D12" s="361">
        <f>Basis!C36</f>
        <v>1356.9</v>
      </c>
      <c r="E12" s="296">
        <f>'Margin &amp; Volatility'!G37</f>
        <v>122086</v>
      </c>
    </row>
    <row r="13" spans="1:5" s="73" customFormat="1" ht="13.5">
      <c r="A13" s="254" t="s">
        <v>105</v>
      </c>
      <c r="B13" s="211">
        <f>'Margin &amp; Volatility'!B41</f>
        <v>1500</v>
      </c>
      <c r="C13" s="360">
        <f>Volume!J41</f>
        <v>236.25</v>
      </c>
      <c r="D13" s="361">
        <f>Basis!C40</f>
        <v>235.25</v>
      </c>
      <c r="E13" s="296">
        <f>'Margin &amp; Volatility'!G41</f>
        <v>86163.75</v>
      </c>
    </row>
    <row r="14" spans="1:5" s="73" customFormat="1" ht="13.5">
      <c r="A14" s="254" t="s">
        <v>162</v>
      </c>
      <c r="B14" s="211">
        <f>'Margin &amp; Volatility'!B43</f>
        <v>300</v>
      </c>
      <c r="C14" s="360">
        <f>Volume!J43</f>
        <v>1130</v>
      </c>
      <c r="D14" s="361">
        <f>Basis!C42</f>
        <v>1131.85</v>
      </c>
      <c r="E14" s="296">
        <f>'Margin &amp; Volatility'!G43</f>
        <v>96546</v>
      </c>
    </row>
    <row r="15" spans="1:5" s="73" customFormat="1" ht="13.5">
      <c r="A15" s="254" t="s">
        <v>35</v>
      </c>
      <c r="B15" s="211">
        <f>'Margin &amp; Volatility'!B45</f>
        <v>175</v>
      </c>
      <c r="C15" s="360">
        <f>Volume!J45</f>
        <v>1773.25</v>
      </c>
      <c r="D15" s="361">
        <f>Basis!C44</f>
        <v>1765.85</v>
      </c>
      <c r="E15" s="296">
        <f>'Margin &amp; Volatility'!G44</f>
        <v>101435.75</v>
      </c>
    </row>
    <row r="16" spans="1:5" s="73" customFormat="1" ht="13.5">
      <c r="A16" s="254" t="s">
        <v>29</v>
      </c>
      <c r="B16" s="211">
        <f>'Margin &amp; Volatility'!B46</f>
        <v>4125</v>
      </c>
      <c r="C16" s="360">
        <f>Volume!J46</f>
        <v>92.8</v>
      </c>
      <c r="D16" s="361">
        <f>Basis!C45</f>
        <v>93.1</v>
      </c>
      <c r="E16" s="296">
        <f>'Margin &amp; Volatility'!G46</f>
        <v>100155</v>
      </c>
    </row>
    <row r="17" spans="1:5" s="73" customFormat="1" ht="13.5">
      <c r="A17" s="254" t="s">
        <v>48</v>
      </c>
      <c r="B17" s="211">
        <f>'Margin &amp; Volatility'!B47</f>
        <v>650</v>
      </c>
      <c r="C17" s="360">
        <f>Volume!J47</f>
        <v>504.2</v>
      </c>
      <c r="D17" s="361">
        <f>Basis!C46</f>
        <v>496.45</v>
      </c>
      <c r="E17" s="296">
        <f>'Margin &amp; Volatility'!G47</f>
        <v>100412</v>
      </c>
    </row>
    <row r="18" spans="1:5" s="73" customFormat="1" ht="13.5">
      <c r="A18" s="254" t="s">
        <v>4</v>
      </c>
      <c r="B18" s="211">
        <f>'Margin &amp; Volatility'!B48</f>
        <v>300</v>
      </c>
      <c r="C18" s="360">
        <f>Volume!J48</f>
        <v>1123.55</v>
      </c>
      <c r="D18" s="361">
        <f>Basis!C47</f>
        <v>1116.05</v>
      </c>
      <c r="E18" s="296">
        <f>'Margin &amp; Volatility'!G48</f>
        <v>61379.24999999999</v>
      </c>
    </row>
    <row r="19" spans="1:5" s="73" customFormat="1" ht="13.5">
      <c r="A19" s="254" t="s">
        <v>95</v>
      </c>
      <c r="B19" s="211">
        <f>'Margin &amp; Volatility'!B49</f>
        <v>400</v>
      </c>
      <c r="C19" s="360">
        <f>Volume!J49</f>
        <v>745.2</v>
      </c>
      <c r="D19" s="361">
        <f>Basis!C48</f>
        <v>739.5</v>
      </c>
      <c r="E19" s="296">
        <f>'Margin &amp; Volatility'!G49</f>
        <v>47224</v>
      </c>
    </row>
    <row r="20" spans="1:5" s="73" customFormat="1" ht="13.5">
      <c r="A20" s="254" t="s">
        <v>47</v>
      </c>
      <c r="B20" s="211">
        <f>'Margin &amp; Volatility'!B50</f>
        <v>400</v>
      </c>
      <c r="C20" s="360">
        <f>Volume!J50</f>
        <v>770.2</v>
      </c>
      <c r="D20" s="361">
        <f>Basis!C49</f>
        <v>772.6</v>
      </c>
      <c r="E20" s="296">
        <f>'Margin &amp; Volatility'!G50</f>
        <v>61324</v>
      </c>
    </row>
    <row r="21" spans="1:5" s="73" customFormat="1" ht="13.5">
      <c r="A21" s="254" t="s">
        <v>5</v>
      </c>
      <c r="B21" s="211">
        <f>'Margin &amp; Volatility'!B51</f>
        <v>1595</v>
      </c>
      <c r="C21" s="360">
        <f>Volume!J51</f>
        <v>177.6</v>
      </c>
      <c r="D21" s="361">
        <f>Basis!C50</f>
        <v>178.5</v>
      </c>
      <c r="E21" s="296">
        <f>'Margin &amp; Volatility'!G51</f>
        <v>86273.55</v>
      </c>
    </row>
    <row r="22" spans="1:5" s="73" customFormat="1" ht="13.5">
      <c r="A22" s="254" t="s">
        <v>17</v>
      </c>
      <c r="B22" s="211">
        <f>'Margin &amp; Volatility'!B52</f>
        <v>2000</v>
      </c>
      <c r="C22" s="360">
        <f>Volume!J52</f>
        <v>233.45</v>
      </c>
      <c r="D22" s="361">
        <f>Basis!C51</f>
        <v>231.3</v>
      </c>
      <c r="E22" s="296">
        <f>'Margin &amp; Volatility'!G52</f>
        <v>105765</v>
      </c>
    </row>
    <row r="23" spans="1:5" s="73" customFormat="1" ht="13.5">
      <c r="A23" s="254" t="s">
        <v>18</v>
      </c>
      <c r="B23" s="211">
        <f>'Margin &amp; Volatility'!B53</f>
        <v>650</v>
      </c>
      <c r="C23" s="360">
        <f>Volume!J53</f>
        <v>306.75</v>
      </c>
      <c r="D23" s="361">
        <f>Basis!C52</f>
        <v>303</v>
      </c>
      <c r="E23" s="296">
        <f>'Margin &amp; Volatility'!G53</f>
        <v>52193.37499999999</v>
      </c>
    </row>
    <row r="24" spans="1:5" s="73" customFormat="1" ht="13.5">
      <c r="A24" s="254" t="s">
        <v>49</v>
      </c>
      <c r="B24" s="211">
        <f>'Margin &amp; Volatility'!B55</f>
        <v>700</v>
      </c>
      <c r="C24" s="360">
        <f>Volume!J55</f>
        <v>537.5</v>
      </c>
      <c r="D24" s="361">
        <f>Basis!C54</f>
        <v>530.2</v>
      </c>
      <c r="E24" s="296">
        <f>'Margin &amp; Volatility'!G55</f>
        <v>78074.5</v>
      </c>
    </row>
    <row r="25" spans="1:5" s="73" customFormat="1" ht="13.5">
      <c r="A25" s="254" t="s">
        <v>30</v>
      </c>
      <c r="B25" s="211">
        <f>'Margin &amp; Volatility'!B62</f>
        <v>100</v>
      </c>
      <c r="C25" s="360">
        <f>Volume!J62</f>
        <v>2909.85</v>
      </c>
      <c r="D25" s="361">
        <f>Basis!C61</f>
        <v>2920.2</v>
      </c>
      <c r="E25" s="296">
        <f>'Margin &amp; Volatility'!G62</f>
        <v>53587.25</v>
      </c>
    </row>
    <row r="26" spans="1:5" s="73" customFormat="1" ht="13.5">
      <c r="A26" s="254" t="s">
        <v>50</v>
      </c>
      <c r="B26" s="211">
        <f>'Margin &amp; Volatility'!B65</f>
        <v>2200</v>
      </c>
      <c r="C26" s="360">
        <f>Basis!B64</f>
        <v>238.95</v>
      </c>
      <c r="D26" s="361">
        <f>Basis!C64</f>
        <v>239.25</v>
      </c>
      <c r="E26" s="296">
        <f>'Margin &amp; Volatility'!G65</f>
        <v>148560.5</v>
      </c>
    </row>
    <row r="27" spans="1:5" s="73" customFormat="1" ht="13.5">
      <c r="A27" s="254" t="s">
        <v>6</v>
      </c>
      <c r="B27" s="211">
        <f>'Margin &amp; Volatility'!B66</f>
        <v>2250</v>
      </c>
      <c r="C27" s="360">
        <f>Volume!J66</f>
        <v>165.4</v>
      </c>
      <c r="D27" s="361">
        <f>Basis!C65</f>
        <v>165.6</v>
      </c>
      <c r="E27" s="296">
        <f>'Margin &amp; Volatility'!G66</f>
        <v>85252.5</v>
      </c>
    </row>
    <row r="28" spans="1:5" s="73" customFormat="1" ht="13.5">
      <c r="A28" s="254" t="s">
        <v>150</v>
      </c>
      <c r="B28" s="211">
        <f>'Margin &amp; Volatility'!B69</f>
        <v>200</v>
      </c>
      <c r="C28" s="360">
        <f>Volume!J69</f>
        <v>738.6</v>
      </c>
      <c r="D28" s="361">
        <f>Basis!C68</f>
        <v>725.65</v>
      </c>
      <c r="E28" s="296">
        <f>'Margin &amp; Volatility'!G69</f>
        <v>40256</v>
      </c>
    </row>
    <row r="29" spans="1:5" s="73" customFormat="1" ht="13.5">
      <c r="A29" s="254" t="s">
        <v>233</v>
      </c>
      <c r="B29" s="211">
        <v>0</v>
      </c>
      <c r="C29" s="360">
        <v>0</v>
      </c>
      <c r="D29" s="361">
        <v>0</v>
      </c>
      <c r="E29" s="394"/>
    </row>
    <row r="30" spans="1:5" s="73" customFormat="1" ht="13.5">
      <c r="A30" s="254" t="s">
        <v>7</v>
      </c>
      <c r="B30" s="211">
        <f>'Margin &amp; Volatility'!B75</f>
        <v>1250</v>
      </c>
      <c r="C30" s="360">
        <f>Volume!J75</f>
        <v>610.9</v>
      </c>
      <c r="D30" s="361">
        <f>Basis!C74</f>
        <v>598.95</v>
      </c>
      <c r="E30" s="296">
        <f>'Margin &amp; Volatility'!G75</f>
        <v>163881.25</v>
      </c>
    </row>
    <row r="31" spans="1:5" s="73" customFormat="1" ht="13.5">
      <c r="A31" s="254" t="s">
        <v>60</v>
      </c>
      <c r="B31" s="211">
        <f>'Margin &amp; Volatility'!B77</f>
        <v>800</v>
      </c>
      <c r="C31" s="360">
        <f>Volume!J77</f>
        <v>735</v>
      </c>
      <c r="D31" s="361">
        <f>Basis!C76</f>
        <v>735.65</v>
      </c>
      <c r="E31" s="296">
        <f>'Margin &amp; Volatility'!G77</f>
        <v>158784</v>
      </c>
    </row>
    <row r="32" spans="1:5" s="73" customFormat="1" ht="13.5">
      <c r="A32" s="254" t="s">
        <v>8</v>
      </c>
      <c r="B32" s="211">
        <f>'Margin &amp; Volatility'!B81</f>
        <v>1600</v>
      </c>
      <c r="C32" s="360">
        <f>Volume!J81</f>
        <v>157.5</v>
      </c>
      <c r="D32" s="361">
        <f>Basis!C80</f>
        <v>157.95</v>
      </c>
      <c r="E32" s="296">
        <f>'Margin &amp; Volatility'!G81</f>
        <v>83304</v>
      </c>
    </row>
    <row r="33" spans="1:5" s="73" customFormat="1" ht="13.5">
      <c r="A33" s="254" t="s">
        <v>51</v>
      </c>
      <c r="B33" s="211">
        <f>'Margin &amp; Volatility'!B83</f>
        <v>1150</v>
      </c>
      <c r="C33" s="360">
        <f>Volume!J83</f>
        <v>222.7</v>
      </c>
      <c r="D33" s="361">
        <f>Basis!C82</f>
        <v>220.9</v>
      </c>
      <c r="E33" s="296">
        <f>'Margin &amp; Volatility'!G83</f>
        <v>102850.25</v>
      </c>
    </row>
    <row r="34" spans="1:5" s="73" customFormat="1" ht="13.5">
      <c r="A34" s="254" t="s">
        <v>52</v>
      </c>
      <c r="B34" s="211">
        <f>'Margin &amp; Volatility'!B88</f>
        <v>300</v>
      </c>
      <c r="C34" s="360">
        <f>Volume!J88</f>
        <v>1116.25</v>
      </c>
      <c r="D34" s="361">
        <f>Basis!C87</f>
        <v>1113.75</v>
      </c>
      <c r="E34" s="296">
        <f>'Margin &amp; Volatility'!G88</f>
        <v>81564.75</v>
      </c>
    </row>
    <row r="35" spans="1:5" s="73" customFormat="1" ht="13.5">
      <c r="A35" s="254" t="s">
        <v>96</v>
      </c>
      <c r="B35" s="211">
        <f>'Margin &amp; Volatility'!B90</f>
        <v>600</v>
      </c>
      <c r="C35" s="360">
        <f>Volume!J90</f>
        <v>202.45</v>
      </c>
      <c r="D35" s="361">
        <f>Basis!C89</f>
        <v>196.85</v>
      </c>
      <c r="E35" s="296">
        <f>'Margin &amp; Volatility'!G90</f>
        <v>25483.5</v>
      </c>
    </row>
    <row r="36" spans="1:5" s="73" customFormat="1" ht="13.5">
      <c r="A36" s="254" t="s">
        <v>97</v>
      </c>
      <c r="B36" s="211">
        <f>'Margin &amp; Volatility'!B92</f>
        <v>600</v>
      </c>
      <c r="C36" s="360">
        <f>Volume!J92</f>
        <v>404.95</v>
      </c>
      <c r="D36" s="361">
        <f>Basis!C91</f>
        <v>403.45</v>
      </c>
      <c r="E36" s="296">
        <f>'Margin &amp; Volatility'!G92</f>
        <v>50722.50000000001</v>
      </c>
    </row>
    <row r="37" spans="1:5" s="73" customFormat="1" ht="13.5">
      <c r="A37" s="254" t="s">
        <v>31</v>
      </c>
      <c r="B37" s="211">
        <f>'Margin &amp; Volatility'!B95</f>
        <v>400</v>
      </c>
      <c r="C37" s="360">
        <f>Volume!J95</f>
        <v>411.3</v>
      </c>
      <c r="D37" s="361">
        <f>Basis!C94</f>
        <v>405.7</v>
      </c>
      <c r="E37" s="296">
        <f>'Margin &amp; Volatility'!G95</f>
        <v>36998</v>
      </c>
    </row>
    <row r="38" spans="1:5" s="73" customFormat="1" ht="13.5">
      <c r="A38" s="254" t="s">
        <v>115</v>
      </c>
      <c r="B38" s="211">
        <f>'Margin &amp; Volatility'!B96</f>
        <v>550</v>
      </c>
      <c r="C38" s="360">
        <f>Volume!J96</f>
        <v>492.55</v>
      </c>
      <c r="D38" s="361">
        <f>Basis!C95</f>
        <v>474.35</v>
      </c>
      <c r="E38" s="393">
        <f>'Margin &amp; Volatility'!G96</f>
        <v>72202.625</v>
      </c>
    </row>
    <row r="39" spans="1:5" s="73" customFormat="1" ht="13.5">
      <c r="A39" s="254" t="s">
        <v>32</v>
      </c>
      <c r="B39" s="211">
        <f>'Margin &amp; Volatility'!B98</f>
        <v>600</v>
      </c>
      <c r="C39" s="360">
        <f>Volume!J98</f>
        <v>954.15</v>
      </c>
      <c r="D39" s="361">
        <f>Basis!C97</f>
        <v>944.65</v>
      </c>
      <c r="E39" s="296">
        <f>'Margin &amp; Volatility'!G98</f>
        <v>121846.5</v>
      </c>
    </row>
    <row r="40" spans="1:5" s="73" customFormat="1" ht="13.5">
      <c r="A40" s="254" t="s">
        <v>235</v>
      </c>
      <c r="B40" s="211">
        <v>0</v>
      </c>
      <c r="C40" s="360">
        <v>0</v>
      </c>
      <c r="D40" s="361">
        <v>0</v>
      </c>
      <c r="E40" s="394"/>
    </row>
    <row r="41" spans="1:5" s="73" customFormat="1" ht="13.5">
      <c r="A41" s="254" t="s">
        <v>33</v>
      </c>
      <c r="B41" s="211">
        <f>'Margin &amp; Volatility'!B100</f>
        <v>600</v>
      </c>
      <c r="C41" s="360">
        <f>Volume!J100</f>
        <v>691.65</v>
      </c>
      <c r="D41" s="361">
        <f>Basis!C99</f>
        <v>693.1</v>
      </c>
      <c r="E41" s="296">
        <f>'Margin &amp; Volatility'!G100</f>
        <v>82975.5</v>
      </c>
    </row>
    <row r="42" spans="1:5" s="73" customFormat="1" ht="13.5">
      <c r="A42" s="254" t="s">
        <v>19</v>
      </c>
      <c r="B42" s="211">
        <f>'Margin &amp; Volatility'!B101</f>
        <v>500</v>
      </c>
      <c r="C42" s="360">
        <f>Volume!J101</f>
        <v>832.65</v>
      </c>
      <c r="D42" s="361">
        <f>Basis!C100</f>
        <v>818.6</v>
      </c>
      <c r="E42" s="296">
        <f>'Margin &amp; Volatility'!G101</f>
        <v>85166.25</v>
      </c>
    </row>
    <row r="43" spans="1:5" s="73" customFormat="1" ht="13.5">
      <c r="A43" s="254" t="s">
        <v>53</v>
      </c>
      <c r="B43" s="211">
        <f>'Margin &amp; Volatility'!B102</f>
        <v>1600</v>
      </c>
      <c r="C43" s="360">
        <f>Volume!J102</f>
        <v>137.15</v>
      </c>
      <c r="D43" s="361">
        <f>Basis!C101</f>
        <v>137.45</v>
      </c>
      <c r="E43" s="296">
        <f>'Margin &amp; Volatility'!G102</f>
        <v>53516</v>
      </c>
    </row>
    <row r="44" spans="1:5" s="73" customFormat="1" ht="13.5">
      <c r="A44" s="254" t="s">
        <v>173</v>
      </c>
      <c r="B44" s="211">
        <f>'Margin &amp; Volatility'!B107</f>
        <v>450</v>
      </c>
      <c r="C44" s="360">
        <f>Volume!J107</f>
        <v>805.4</v>
      </c>
      <c r="D44" s="361">
        <f>Basis!C106</f>
        <v>779.35</v>
      </c>
      <c r="E44" s="296">
        <f>'Margin &amp; Volatility'!G107</f>
        <v>66348</v>
      </c>
    </row>
    <row r="45" spans="1:5" s="73" customFormat="1" ht="13.5">
      <c r="A45" s="254" t="s">
        <v>174</v>
      </c>
      <c r="B45" s="211">
        <f>'Margin &amp; Volatility'!B111</f>
        <v>1350</v>
      </c>
      <c r="C45" s="360">
        <f>Volume!J111</f>
        <v>229.35</v>
      </c>
      <c r="D45" s="361">
        <f>Basis!C110</f>
        <v>219.65</v>
      </c>
      <c r="E45" s="296">
        <f>'Margin &amp; Volatility'!G111</f>
        <v>94172.625</v>
      </c>
    </row>
    <row r="46" spans="1:5" s="73" customFormat="1" ht="13.5">
      <c r="A46" s="254" t="s">
        <v>111</v>
      </c>
      <c r="B46" s="211">
        <f>'Margin &amp; Volatility'!B112</f>
        <v>825</v>
      </c>
      <c r="C46" s="360">
        <f>Volume!J112</f>
        <v>788.05</v>
      </c>
      <c r="D46" s="361">
        <f>Basis!C111</f>
        <v>772.15</v>
      </c>
      <c r="E46" s="296">
        <f>'Margin &amp; Volatility'!G112</f>
        <v>183440.8125</v>
      </c>
    </row>
    <row r="47" spans="1:5" s="73" customFormat="1" ht="13.5">
      <c r="A47" s="254" t="s">
        <v>34</v>
      </c>
      <c r="B47" s="211">
        <f>'Margin &amp; Volatility'!B113</f>
        <v>800</v>
      </c>
      <c r="C47" s="360">
        <f>Volume!J113</f>
        <v>500.1</v>
      </c>
      <c r="D47" s="361">
        <f>Basis!C112</f>
        <v>471.25</v>
      </c>
      <c r="E47" s="296">
        <f>'Margin &amp; Volatility'!G113</f>
        <v>97684</v>
      </c>
    </row>
    <row r="48" spans="1:5" s="73" customFormat="1" ht="13.5">
      <c r="A48" s="254" t="s">
        <v>208</v>
      </c>
      <c r="B48" s="211">
        <f>'Margin &amp; Volatility'!B114</f>
        <v>675</v>
      </c>
      <c r="C48" s="360">
        <f>Volume!J114</f>
        <v>517.2</v>
      </c>
      <c r="D48" s="361">
        <f>Basis!C113</f>
        <v>515.9</v>
      </c>
      <c r="E48" s="296">
        <f>'Margin &amp; Volatility'!G114</f>
        <v>115850.25</v>
      </c>
    </row>
    <row r="49" spans="1:5" s="73" customFormat="1" ht="13.5">
      <c r="A49" s="254" t="s">
        <v>23</v>
      </c>
      <c r="B49" s="211">
        <f>'Margin &amp; Volatility'!B115</f>
        <v>550</v>
      </c>
      <c r="C49" s="360">
        <f>Volume!J115</f>
        <v>716.25</v>
      </c>
      <c r="D49" s="361">
        <f>Basis!C114</f>
        <v>717.05</v>
      </c>
      <c r="E49" s="296">
        <f>'Margin &amp; Volatility'!G115</f>
        <v>96867.375</v>
      </c>
    </row>
    <row r="50" spans="1:5" ht="13.5">
      <c r="A50" s="254" t="s">
        <v>136</v>
      </c>
      <c r="B50" s="211">
        <f>'Margin &amp; Volatility'!B116</f>
        <v>250</v>
      </c>
      <c r="C50" s="360">
        <f>Volume!J116</f>
        <v>1782.9</v>
      </c>
      <c r="D50" s="361">
        <f>Basis!C115</f>
        <v>1779.5</v>
      </c>
      <c r="E50" s="395">
        <f>'Margin &amp; Volatility'!G116</f>
        <v>83506.25</v>
      </c>
    </row>
    <row r="51" spans="1:5" ht="13.5">
      <c r="A51" s="254" t="s">
        <v>177</v>
      </c>
      <c r="B51" s="211">
        <f>'Margin &amp; Volatility'!B122</f>
        <v>1050</v>
      </c>
      <c r="C51" s="360">
        <f>Volume!J122</f>
        <v>380.5</v>
      </c>
      <c r="D51" s="361">
        <f>Basis!C121</f>
        <v>382.6</v>
      </c>
      <c r="E51" s="395">
        <f>'Margin &amp; Volatility'!G122</f>
        <v>127380.75</v>
      </c>
    </row>
    <row r="52" spans="1:5" ht="13.5">
      <c r="A52" s="254" t="s">
        <v>54</v>
      </c>
      <c r="B52" s="211">
        <f>'Margin &amp; Volatility'!B123</f>
        <v>600</v>
      </c>
      <c r="C52" s="360">
        <f>Volume!J123</f>
        <v>449.7</v>
      </c>
      <c r="D52" s="361">
        <f>Basis!C122</f>
        <v>441.15</v>
      </c>
      <c r="E52" s="395">
        <f>'Margin &amp; Volatility'!G123</f>
        <v>72405</v>
      </c>
    </row>
    <row r="53" spans="1:5" ht="14.25" thickBot="1">
      <c r="A53" s="254" t="s">
        <v>234</v>
      </c>
      <c r="B53" s="212">
        <v>0</v>
      </c>
      <c r="C53" s="191">
        <v>0</v>
      </c>
      <c r="D53" s="362">
        <v>0</v>
      </c>
      <c r="E53" s="396"/>
    </row>
  </sheetData>
  <mergeCells count="1">
    <mergeCell ref="A1:E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3"/>
  <sheetViews>
    <sheetView workbookViewId="0" topLeftCell="A1">
      <selection activeCell="H157" sqref="H157"/>
    </sheetView>
  </sheetViews>
  <sheetFormatPr defaultColWidth="9.140625" defaultRowHeight="12.75"/>
  <cols>
    <col min="1" max="1" width="14.57421875" style="74" customWidth="1"/>
    <col min="2" max="2" width="13.00390625" style="74" customWidth="1"/>
    <col min="3" max="3" width="11.7109375" style="74" customWidth="1"/>
    <col min="4" max="4" width="9.140625" style="74" customWidth="1"/>
    <col min="5" max="5" width="10.421875" style="74" customWidth="1"/>
    <col min="6" max="6" width="11.7109375" style="74" customWidth="1"/>
    <col min="7" max="7" width="10.28125" style="74" customWidth="1"/>
    <col min="8" max="16384" width="9.140625" style="74" customWidth="1"/>
  </cols>
  <sheetData>
    <row r="1" spans="1:7" s="149" customFormat="1" ht="19.5" customHeight="1" thickBot="1">
      <c r="A1" s="498" t="s">
        <v>144</v>
      </c>
      <c r="B1" s="499"/>
      <c r="C1" s="499"/>
      <c r="D1" s="499"/>
      <c r="E1" s="499"/>
      <c r="F1" s="499"/>
      <c r="G1" s="499"/>
    </row>
    <row r="2" spans="1:7" s="73" customFormat="1" ht="14.25" thickBot="1">
      <c r="A2" s="150" t="s">
        <v>130</v>
      </c>
      <c r="B2" s="34" t="s">
        <v>116</v>
      </c>
      <c r="C2" s="354" t="s">
        <v>141</v>
      </c>
      <c r="D2" s="106" t="s">
        <v>142</v>
      </c>
      <c r="E2" s="143" t="s">
        <v>137</v>
      </c>
      <c r="F2" s="258" t="s">
        <v>213</v>
      </c>
      <c r="G2" s="259" t="s">
        <v>86</v>
      </c>
    </row>
    <row r="3" spans="1:7" s="73" customFormat="1" ht="13.5">
      <c r="A3" s="30" t="s">
        <v>205</v>
      </c>
      <c r="B3" s="356">
        <f>Volume!J4</f>
        <v>4123.55</v>
      </c>
      <c r="C3" s="355">
        <v>4076.3</v>
      </c>
      <c r="D3" s="338">
        <f aca="true" t="shared" si="0" ref="D3:D34">C3-B3</f>
        <v>-47.25</v>
      </c>
      <c r="E3" s="357">
        <f>D3/B3</f>
        <v>-0.011458573316681014</v>
      </c>
      <c r="F3" s="338">
        <v>-54.650000000000546</v>
      </c>
      <c r="G3" s="183">
        <f aca="true" t="shared" si="1" ref="G3:G34">D3-F3</f>
        <v>7.400000000000546</v>
      </c>
    </row>
    <row r="4" spans="1:7" s="73" customFormat="1" ht="13.5">
      <c r="A4" s="254" t="s">
        <v>90</v>
      </c>
      <c r="B4" s="360">
        <f>Volume!J5</f>
        <v>3869.65</v>
      </c>
      <c r="C4" s="3">
        <v>3889.5</v>
      </c>
      <c r="D4" s="73">
        <f t="shared" si="0"/>
        <v>19.84999999999991</v>
      </c>
      <c r="E4" s="151">
        <f aca="true" t="shared" si="2" ref="E4:E67">D4/B4</f>
        <v>0.005129662889408579</v>
      </c>
      <c r="F4" s="73">
        <v>-1.25</v>
      </c>
      <c r="G4" s="182">
        <f t="shared" si="1"/>
        <v>21.09999999999991</v>
      </c>
    </row>
    <row r="5" spans="1:7" s="73" customFormat="1" ht="13.5">
      <c r="A5" s="254" t="s">
        <v>9</v>
      </c>
      <c r="B5" s="360">
        <f>Volume!J6</f>
        <v>3071.05</v>
      </c>
      <c r="C5" s="3">
        <v>3032.4</v>
      </c>
      <c r="D5" s="73">
        <f t="shared" si="0"/>
        <v>-38.65000000000009</v>
      </c>
      <c r="E5" s="151">
        <f t="shared" si="2"/>
        <v>-0.012585272138193807</v>
      </c>
      <c r="F5" s="73">
        <v>-59.95000000000027</v>
      </c>
      <c r="G5" s="182">
        <f t="shared" si="1"/>
        <v>21.300000000000182</v>
      </c>
    </row>
    <row r="6" spans="1:7" s="73" customFormat="1" ht="13.5">
      <c r="A6" s="254" t="s">
        <v>152</v>
      </c>
      <c r="B6" s="360">
        <f>Volume!J7</f>
        <v>2324.05</v>
      </c>
      <c r="C6" s="74">
        <v>2315.85</v>
      </c>
      <c r="D6" s="73">
        <f t="shared" si="0"/>
        <v>-8.200000000000273</v>
      </c>
      <c r="E6" s="151">
        <f t="shared" si="2"/>
        <v>-0.003528323400959649</v>
      </c>
      <c r="F6" s="73">
        <v>7.350000000000364</v>
      </c>
      <c r="G6" s="182">
        <f t="shared" si="1"/>
        <v>-15.550000000000637</v>
      </c>
    </row>
    <row r="7" spans="1:10" s="73" customFormat="1" ht="13.5">
      <c r="A7" s="254" t="s">
        <v>0</v>
      </c>
      <c r="B7" s="360">
        <f>Volume!J8</f>
        <v>762.9</v>
      </c>
      <c r="C7" s="74">
        <v>762.8</v>
      </c>
      <c r="D7" s="73">
        <f t="shared" si="0"/>
        <v>-0.10000000000002274</v>
      </c>
      <c r="E7" s="151">
        <f t="shared" si="2"/>
        <v>-0.00013107877834581564</v>
      </c>
      <c r="F7" s="73">
        <v>3.6499999999999773</v>
      </c>
      <c r="G7" s="182">
        <f t="shared" si="1"/>
        <v>-3.75</v>
      </c>
      <c r="H7" s="152"/>
      <c r="I7" s="153"/>
      <c r="J7" s="83"/>
    </row>
    <row r="8" spans="1:7" s="73" customFormat="1" ht="13.5">
      <c r="A8" s="254" t="s">
        <v>153</v>
      </c>
      <c r="B8" s="360">
        <f>Volume!J9</f>
        <v>81.6</v>
      </c>
      <c r="C8" s="74">
        <v>77.8</v>
      </c>
      <c r="D8" s="73">
        <f t="shared" si="0"/>
        <v>-3.799999999999997</v>
      </c>
      <c r="E8" s="151">
        <f t="shared" si="2"/>
        <v>-0.04656862745098036</v>
      </c>
      <c r="F8" s="73">
        <v>-3.4499999999999886</v>
      </c>
      <c r="G8" s="182">
        <f t="shared" si="1"/>
        <v>-0.3500000000000085</v>
      </c>
    </row>
    <row r="9" spans="1:8" s="26" customFormat="1" ht="13.5">
      <c r="A9" s="254" t="s">
        <v>197</v>
      </c>
      <c r="B9" s="360">
        <f>Volume!J10</f>
        <v>77.9</v>
      </c>
      <c r="C9" s="74">
        <v>76.2</v>
      </c>
      <c r="D9" s="73">
        <f t="shared" si="0"/>
        <v>-1.7000000000000028</v>
      </c>
      <c r="E9" s="151">
        <f t="shared" si="2"/>
        <v>-0.021822849807445477</v>
      </c>
      <c r="F9" s="73">
        <v>-1.0999999999999943</v>
      </c>
      <c r="G9" s="182">
        <f t="shared" si="1"/>
        <v>-0.6000000000000085</v>
      </c>
      <c r="H9" s="73"/>
    </row>
    <row r="10" spans="1:7" s="73" customFormat="1" ht="13.5">
      <c r="A10" s="254" t="s">
        <v>91</v>
      </c>
      <c r="B10" s="360">
        <f>Volume!J11</f>
        <v>72.4</v>
      </c>
      <c r="C10" s="74">
        <v>72.2</v>
      </c>
      <c r="D10" s="73">
        <f t="shared" si="0"/>
        <v>-0.20000000000000284</v>
      </c>
      <c r="E10" s="151">
        <f t="shared" si="2"/>
        <v>-0.0027624309392265583</v>
      </c>
      <c r="F10" s="73">
        <v>0.4000000000000057</v>
      </c>
      <c r="G10" s="182">
        <f t="shared" si="1"/>
        <v>-0.6000000000000085</v>
      </c>
    </row>
    <row r="11" spans="1:7" s="73" customFormat="1" ht="13.5">
      <c r="A11" s="254" t="s">
        <v>104</v>
      </c>
      <c r="B11" s="360">
        <f>Volume!J12</f>
        <v>73.85</v>
      </c>
      <c r="C11" s="74">
        <v>74.1</v>
      </c>
      <c r="D11" s="73">
        <f t="shared" si="0"/>
        <v>0.25</v>
      </c>
      <c r="E11" s="151">
        <f t="shared" si="2"/>
        <v>0.003385240352064997</v>
      </c>
      <c r="F11" s="73">
        <v>0.44999999999998863</v>
      </c>
      <c r="G11" s="182">
        <f t="shared" si="1"/>
        <v>-0.19999999999998863</v>
      </c>
    </row>
    <row r="12" spans="1:7" s="73" customFormat="1" ht="13.5">
      <c r="A12" s="254" t="s">
        <v>154</v>
      </c>
      <c r="B12" s="360">
        <f>Volume!J13</f>
        <v>39.05</v>
      </c>
      <c r="C12" s="74">
        <v>39.35</v>
      </c>
      <c r="D12" s="73">
        <f t="shared" si="0"/>
        <v>0.30000000000000426</v>
      </c>
      <c r="E12" s="151">
        <f t="shared" si="2"/>
        <v>0.007682458386683849</v>
      </c>
      <c r="F12" s="73">
        <v>-0.04999999999999716</v>
      </c>
      <c r="G12" s="182">
        <f t="shared" si="1"/>
        <v>0.3500000000000014</v>
      </c>
    </row>
    <row r="13" spans="1:7" s="73" customFormat="1" ht="13.5">
      <c r="A13" s="254" t="s">
        <v>179</v>
      </c>
      <c r="B13" s="360">
        <f>Volume!J14</f>
        <v>579.8</v>
      </c>
      <c r="C13" s="74">
        <v>580.45</v>
      </c>
      <c r="D13" s="73">
        <f t="shared" si="0"/>
        <v>0.650000000000091</v>
      </c>
      <c r="E13" s="151">
        <f t="shared" si="2"/>
        <v>0.0011210762331840135</v>
      </c>
      <c r="F13" s="73">
        <v>-2.199999999999932</v>
      </c>
      <c r="G13" s="182">
        <f t="shared" si="1"/>
        <v>2.8500000000000227</v>
      </c>
    </row>
    <row r="14" spans="1:7" s="73" customFormat="1" ht="13.5">
      <c r="A14" s="254" t="s">
        <v>216</v>
      </c>
      <c r="B14" s="360">
        <f>Volume!J15</f>
        <v>2741.15</v>
      </c>
      <c r="C14" s="74">
        <v>2700.45</v>
      </c>
      <c r="D14" s="73">
        <f t="shared" si="0"/>
        <v>-40.70000000000027</v>
      </c>
      <c r="E14" s="151">
        <f t="shared" si="2"/>
        <v>-0.01484778286485609</v>
      </c>
      <c r="F14" s="73">
        <v>-38.09999999999991</v>
      </c>
      <c r="G14" s="182">
        <f t="shared" si="1"/>
        <v>-2.600000000000364</v>
      </c>
    </row>
    <row r="15" spans="1:7" s="73" customFormat="1" ht="13.5">
      <c r="A15" s="254" t="s">
        <v>92</v>
      </c>
      <c r="B15" s="360">
        <f>Volume!J16</f>
        <v>227.1</v>
      </c>
      <c r="C15" s="74">
        <v>221.9</v>
      </c>
      <c r="D15" s="73">
        <f t="shared" si="0"/>
        <v>-5.199999999999989</v>
      </c>
      <c r="E15" s="151">
        <f t="shared" si="2"/>
        <v>-0.02289740202553936</v>
      </c>
      <c r="F15" s="73">
        <v>-4.150000000000006</v>
      </c>
      <c r="G15" s="182">
        <f t="shared" si="1"/>
        <v>-1.049999999999983</v>
      </c>
    </row>
    <row r="16" spans="1:7" s="73" customFormat="1" ht="13.5">
      <c r="A16" s="254" t="s">
        <v>93</v>
      </c>
      <c r="B16" s="360">
        <f>Volume!J17</f>
        <v>114.05</v>
      </c>
      <c r="C16" s="74">
        <v>114.05</v>
      </c>
      <c r="D16" s="73">
        <f t="shared" si="0"/>
        <v>0</v>
      </c>
      <c r="E16" s="151">
        <f t="shared" si="2"/>
        <v>0</v>
      </c>
      <c r="F16" s="73">
        <v>0.25</v>
      </c>
      <c r="G16" s="182">
        <f t="shared" si="1"/>
        <v>-0.25</v>
      </c>
    </row>
    <row r="17" spans="1:7" s="73" customFormat="1" ht="13.5">
      <c r="A17" s="254" t="s">
        <v>46</v>
      </c>
      <c r="B17" s="360">
        <f>Volume!J18</f>
        <v>1095.5</v>
      </c>
      <c r="C17" s="74">
        <v>1096.6</v>
      </c>
      <c r="D17" s="73">
        <f t="shared" si="0"/>
        <v>1.099999999999909</v>
      </c>
      <c r="E17" s="151">
        <f t="shared" si="2"/>
        <v>0.001004107713372806</v>
      </c>
      <c r="F17" s="73">
        <v>-1.3999999999998636</v>
      </c>
      <c r="G17" s="182">
        <f t="shared" si="1"/>
        <v>2.4999999999997726</v>
      </c>
    </row>
    <row r="18" spans="1:7" s="15" customFormat="1" ht="13.5">
      <c r="A18" s="254" t="s">
        <v>155</v>
      </c>
      <c r="B18" s="360">
        <f>Volume!J19</f>
        <v>338.35</v>
      </c>
      <c r="C18" s="74">
        <v>334.75</v>
      </c>
      <c r="D18" s="73">
        <f t="shared" si="0"/>
        <v>-3.6000000000000227</v>
      </c>
      <c r="E18" s="151">
        <f t="shared" si="2"/>
        <v>-0.010639869957145035</v>
      </c>
      <c r="F18" s="73">
        <v>-2.3500000000000227</v>
      </c>
      <c r="G18" s="182">
        <f t="shared" si="1"/>
        <v>-1.25</v>
      </c>
    </row>
    <row r="19" spans="1:7" s="15" customFormat="1" ht="13.5">
      <c r="A19" s="254" t="s">
        <v>156</v>
      </c>
      <c r="B19" s="360">
        <f>Volume!J20</f>
        <v>366.6</v>
      </c>
      <c r="C19" s="74">
        <v>359.55</v>
      </c>
      <c r="D19" s="73">
        <f t="shared" si="0"/>
        <v>-7.050000000000011</v>
      </c>
      <c r="E19" s="151">
        <f t="shared" si="2"/>
        <v>-0.01923076923076926</v>
      </c>
      <c r="F19" s="73">
        <v>-12.05</v>
      </c>
      <c r="G19" s="182">
        <f t="shared" si="1"/>
        <v>4.999999999999989</v>
      </c>
    </row>
    <row r="20" spans="1:7" s="73" customFormat="1" ht="13.5">
      <c r="A20" s="254" t="s">
        <v>1</v>
      </c>
      <c r="B20" s="360">
        <f>Volume!J21</f>
        <v>1903.3</v>
      </c>
      <c r="C20" s="74">
        <v>1883.9</v>
      </c>
      <c r="D20" s="73">
        <f t="shared" si="0"/>
        <v>-19.399999999999864</v>
      </c>
      <c r="E20" s="151">
        <f t="shared" si="2"/>
        <v>-0.010192822991646018</v>
      </c>
      <c r="F20" s="73">
        <v>-53.8</v>
      </c>
      <c r="G20" s="182">
        <f t="shared" si="1"/>
        <v>34.400000000000134</v>
      </c>
    </row>
    <row r="21" spans="1:7" s="73" customFormat="1" ht="13.5">
      <c r="A21" s="254" t="s">
        <v>180</v>
      </c>
      <c r="B21" s="360">
        <f>Volume!J22</f>
        <v>122.25</v>
      </c>
      <c r="C21" s="74">
        <v>122.55</v>
      </c>
      <c r="D21" s="73">
        <f t="shared" si="0"/>
        <v>0.29999999999999716</v>
      </c>
      <c r="E21" s="151">
        <f t="shared" si="2"/>
        <v>0.0024539877300613264</v>
      </c>
      <c r="F21" s="73">
        <v>0.8500000000000085</v>
      </c>
      <c r="G21" s="182">
        <f t="shared" si="1"/>
        <v>-0.5500000000000114</v>
      </c>
    </row>
    <row r="22" spans="1:7" s="73" customFormat="1" ht="13.5">
      <c r="A22" s="254" t="s">
        <v>181</v>
      </c>
      <c r="B22" s="360">
        <f>Volume!J23</f>
        <v>56.65</v>
      </c>
      <c r="C22" s="74">
        <v>56.95</v>
      </c>
      <c r="D22" s="73">
        <f t="shared" si="0"/>
        <v>0.30000000000000426</v>
      </c>
      <c r="E22" s="151">
        <f t="shared" si="2"/>
        <v>0.005295675198587895</v>
      </c>
      <c r="F22" s="73">
        <v>0.25</v>
      </c>
      <c r="G22" s="182">
        <f t="shared" si="1"/>
        <v>0.05000000000000426</v>
      </c>
    </row>
    <row r="23" spans="1:7" s="73" customFormat="1" ht="13.5">
      <c r="A23" s="254" t="s">
        <v>2</v>
      </c>
      <c r="B23" s="360">
        <f>Volume!J24</f>
        <v>396.25</v>
      </c>
      <c r="C23" s="74">
        <v>394.6</v>
      </c>
      <c r="D23" s="73">
        <f t="shared" si="0"/>
        <v>-1.6499999999999773</v>
      </c>
      <c r="E23" s="151">
        <f t="shared" si="2"/>
        <v>-0.004164037854889532</v>
      </c>
      <c r="F23" s="73">
        <v>-2.4500000000000455</v>
      </c>
      <c r="G23" s="182">
        <f t="shared" si="1"/>
        <v>0.8000000000000682</v>
      </c>
    </row>
    <row r="24" spans="1:7" s="73" customFormat="1" ht="13.5">
      <c r="A24" s="254" t="s">
        <v>94</v>
      </c>
      <c r="B24" s="360">
        <f>Volume!J25</f>
        <v>228.7</v>
      </c>
      <c r="C24" s="74">
        <v>221.9</v>
      </c>
      <c r="D24" s="73">
        <f t="shared" si="0"/>
        <v>-6.799999999999983</v>
      </c>
      <c r="E24" s="151">
        <f t="shared" si="2"/>
        <v>-0.02973327503279398</v>
      </c>
      <c r="F24" s="73">
        <v>-6.25</v>
      </c>
      <c r="G24" s="182">
        <f t="shared" si="1"/>
        <v>-0.549999999999983</v>
      </c>
    </row>
    <row r="25" spans="1:7" s="73" customFormat="1" ht="13.5">
      <c r="A25" s="254" t="s">
        <v>157</v>
      </c>
      <c r="B25" s="360">
        <f>Volume!J26</f>
        <v>402.4</v>
      </c>
      <c r="C25" s="74">
        <v>401.75</v>
      </c>
      <c r="D25" s="73">
        <f t="shared" si="0"/>
        <v>-0.6499999999999773</v>
      </c>
      <c r="E25" s="151">
        <f t="shared" si="2"/>
        <v>-0.001615308151093383</v>
      </c>
      <c r="F25" s="73">
        <v>-0.6500000000000341</v>
      </c>
      <c r="G25" s="182">
        <f t="shared" si="1"/>
        <v>5.684341886080802E-14</v>
      </c>
    </row>
    <row r="26" spans="1:7" s="73" customFormat="1" ht="13.5">
      <c r="A26" s="254" t="s">
        <v>182</v>
      </c>
      <c r="B26" s="360">
        <f>Volume!J27</f>
        <v>295.35</v>
      </c>
      <c r="C26" s="74">
        <v>293.65</v>
      </c>
      <c r="D26" s="73">
        <f t="shared" si="0"/>
        <v>-1.7000000000000455</v>
      </c>
      <c r="E26" s="151">
        <f t="shared" si="2"/>
        <v>-0.005755882850855072</v>
      </c>
      <c r="F26" s="73">
        <v>2.0500000000000114</v>
      </c>
      <c r="G26" s="182">
        <f t="shared" si="1"/>
        <v>-3.750000000000057</v>
      </c>
    </row>
    <row r="27" spans="1:7" s="73" customFormat="1" ht="13.5">
      <c r="A27" s="254" t="s">
        <v>183</v>
      </c>
      <c r="B27" s="360">
        <f>Volume!J28</f>
        <v>37.2</v>
      </c>
      <c r="C27" s="74">
        <v>37.3</v>
      </c>
      <c r="D27" s="73">
        <f t="shared" si="0"/>
        <v>0.09999999999999432</v>
      </c>
      <c r="E27" s="151">
        <f t="shared" si="2"/>
        <v>0.0026881720430106</v>
      </c>
      <c r="F27" s="73">
        <v>0.10000000000000142</v>
      </c>
      <c r="G27" s="182">
        <f t="shared" si="1"/>
        <v>-7.105427357601002E-15</v>
      </c>
    </row>
    <row r="28" spans="1:7" s="73" customFormat="1" ht="13.5">
      <c r="A28" s="254" t="s">
        <v>158</v>
      </c>
      <c r="B28" s="360">
        <f>Volume!J29</f>
        <v>219.95</v>
      </c>
      <c r="C28" s="74">
        <v>221.1</v>
      </c>
      <c r="D28" s="73">
        <f t="shared" si="0"/>
        <v>1.1500000000000057</v>
      </c>
      <c r="E28" s="151">
        <f t="shared" si="2"/>
        <v>0.005228461013866814</v>
      </c>
      <c r="F28" s="73">
        <v>-3.1999999999999886</v>
      </c>
      <c r="G28" s="182">
        <f t="shared" si="1"/>
        <v>4.349999999999994</v>
      </c>
    </row>
    <row r="29" spans="1:7" s="73" customFormat="1" ht="13.5">
      <c r="A29" s="254" t="s">
        <v>3</v>
      </c>
      <c r="B29" s="360">
        <f>Volume!J30</f>
        <v>229.35</v>
      </c>
      <c r="C29" s="74">
        <v>229.6</v>
      </c>
      <c r="D29" s="73">
        <f t="shared" si="0"/>
        <v>0.25</v>
      </c>
      <c r="E29" s="151">
        <f t="shared" si="2"/>
        <v>0.0010900370612600828</v>
      </c>
      <c r="F29" s="73">
        <v>-2.25</v>
      </c>
      <c r="G29" s="182">
        <f t="shared" si="1"/>
        <v>2.5</v>
      </c>
    </row>
    <row r="30" spans="1:7" s="73" customFormat="1" ht="13.5">
      <c r="A30" s="254" t="s">
        <v>159</v>
      </c>
      <c r="B30" s="360">
        <f>Volume!J31</f>
        <v>160.95</v>
      </c>
      <c r="C30" s="74">
        <v>161</v>
      </c>
      <c r="D30" s="73">
        <f t="shared" si="0"/>
        <v>0.05000000000001137</v>
      </c>
      <c r="E30" s="151">
        <f t="shared" si="2"/>
        <v>0.00031065548306934685</v>
      </c>
      <c r="F30" s="73">
        <v>-0.39999999999997726</v>
      </c>
      <c r="G30" s="182">
        <f t="shared" si="1"/>
        <v>0.44999999999998863</v>
      </c>
    </row>
    <row r="31" spans="1:7" s="73" customFormat="1" ht="13.5">
      <c r="A31" s="254" t="s">
        <v>244</v>
      </c>
      <c r="B31" s="360">
        <f>Volume!J32</f>
        <v>366.1</v>
      </c>
      <c r="C31" s="74">
        <v>364.9</v>
      </c>
      <c r="D31" s="73">
        <f t="shared" si="0"/>
        <v>-1.2000000000000455</v>
      </c>
      <c r="E31" s="151">
        <f t="shared" si="2"/>
        <v>-0.0032777929527452758</v>
      </c>
      <c r="F31" s="73">
        <v>0.6499999999999773</v>
      </c>
      <c r="G31" s="182">
        <f t="shared" si="1"/>
        <v>-1.8500000000000227</v>
      </c>
    </row>
    <row r="32" spans="1:7" s="73" customFormat="1" ht="13.5">
      <c r="A32" s="254" t="s">
        <v>184</v>
      </c>
      <c r="B32" s="360">
        <f>Volume!J33</f>
        <v>302.95</v>
      </c>
      <c r="C32" s="74">
        <v>301.8</v>
      </c>
      <c r="D32" s="73">
        <f t="shared" si="0"/>
        <v>-1.1499999999999773</v>
      </c>
      <c r="E32" s="151">
        <f t="shared" si="2"/>
        <v>-0.0037960059415744424</v>
      </c>
      <c r="F32" s="73">
        <v>0.4000000000000341</v>
      </c>
      <c r="G32" s="182">
        <f t="shared" si="1"/>
        <v>-1.5500000000000114</v>
      </c>
    </row>
    <row r="33" spans="1:7" s="73" customFormat="1" ht="13.5">
      <c r="A33" s="254" t="s">
        <v>206</v>
      </c>
      <c r="B33" s="360">
        <f>Volume!J34</f>
        <v>186.25</v>
      </c>
      <c r="C33" s="74">
        <v>187</v>
      </c>
      <c r="D33" s="73">
        <f t="shared" si="0"/>
        <v>0.75</v>
      </c>
      <c r="E33" s="151">
        <f>D33/B33</f>
        <v>0.004026845637583893</v>
      </c>
      <c r="F33" s="73">
        <v>0.950000000000017</v>
      </c>
      <c r="G33" s="182">
        <f t="shared" si="1"/>
        <v>-0.20000000000001705</v>
      </c>
    </row>
    <row r="34" spans="1:7" s="73" customFormat="1" ht="13.5">
      <c r="A34" s="254" t="s">
        <v>245</v>
      </c>
      <c r="B34" s="360">
        <f>Volume!J35</f>
        <v>134.9</v>
      </c>
      <c r="C34" s="74">
        <v>134.75</v>
      </c>
      <c r="D34" s="73">
        <f t="shared" si="0"/>
        <v>-0.15000000000000568</v>
      </c>
      <c r="E34" s="151">
        <f t="shared" si="2"/>
        <v>-0.001111934766493741</v>
      </c>
      <c r="F34" s="73">
        <v>-0.3499999999999943</v>
      </c>
      <c r="G34" s="182">
        <f t="shared" si="1"/>
        <v>0.19999999999998863</v>
      </c>
    </row>
    <row r="35" spans="1:7" s="73" customFormat="1" ht="13.5">
      <c r="A35" s="254" t="s">
        <v>185</v>
      </c>
      <c r="B35" s="360">
        <f>Volume!J36</f>
        <v>1380.05</v>
      </c>
      <c r="C35" s="74">
        <v>1386.6</v>
      </c>
      <c r="D35" s="73">
        <f aca="true" t="shared" si="3" ref="D35:D66">C35-B35</f>
        <v>6.5499999999999545</v>
      </c>
      <c r="E35" s="151">
        <f t="shared" si="2"/>
        <v>0.004746204847650415</v>
      </c>
      <c r="F35" s="73">
        <v>-6.399999999999864</v>
      </c>
      <c r="G35" s="182">
        <f aca="true" t="shared" si="4" ref="G35:G66">D35-F35</f>
        <v>12.949999999999818</v>
      </c>
    </row>
    <row r="36" spans="1:7" s="73" customFormat="1" ht="13.5">
      <c r="A36" s="254" t="s">
        <v>217</v>
      </c>
      <c r="B36" s="360">
        <f>Volume!J37</f>
        <v>1357.1</v>
      </c>
      <c r="C36" s="74">
        <v>1356.9</v>
      </c>
      <c r="D36" s="73">
        <f t="shared" si="3"/>
        <v>-0.1999999999998181</v>
      </c>
      <c r="E36" s="151">
        <f t="shared" si="2"/>
        <v>-0.00014737307493907457</v>
      </c>
      <c r="F36" s="73">
        <v>-5.5499999999999545</v>
      </c>
      <c r="G36" s="182">
        <f t="shared" si="4"/>
        <v>5.350000000000136</v>
      </c>
    </row>
    <row r="37" spans="1:8" s="26" customFormat="1" ht="13.5">
      <c r="A37" s="254" t="s">
        <v>246</v>
      </c>
      <c r="B37" s="360">
        <f>Volume!J38</f>
        <v>80.25</v>
      </c>
      <c r="C37" s="74">
        <v>80.7</v>
      </c>
      <c r="D37" s="73">
        <f t="shared" si="3"/>
        <v>0.45000000000000284</v>
      </c>
      <c r="E37" s="151">
        <f t="shared" si="2"/>
        <v>0.005607476635514054</v>
      </c>
      <c r="F37" s="73">
        <v>0.3499999999999943</v>
      </c>
      <c r="G37" s="182">
        <f t="shared" si="4"/>
        <v>0.10000000000000853</v>
      </c>
      <c r="H37" s="73"/>
    </row>
    <row r="38" spans="1:7" s="73" customFormat="1" ht="13.5">
      <c r="A38" s="254" t="s">
        <v>186</v>
      </c>
      <c r="B38" s="360">
        <f>Volume!J39</f>
        <v>52.2</v>
      </c>
      <c r="C38" s="74">
        <v>52.45</v>
      </c>
      <c r="D38" s="73">
        <f t="shared" si="3"/>
        <v>0.25</v>
      </c>
      <c r="E38" s="151">
        <f t="shared" si="2"/>
        <v>0.004789272030651341</v>
      </c>
      <c r="F38" s="73">
        <v>0.05000000000000426</v>
      </c>
      <c r="G38" s="182">
        <f t="shared" si="4"/>
        <v>0.19999999999999574</v>
      </c>
    </row>
    <row r="39" spans="1:7" s="73" customFormat="1" ht="13.5">
      <c r="A39" s="254" t="s">
        <v>187</v>
      </c>
      <c r="B39" s="360">
        <f>Volume!J40</f>
        <v>190.05</v>
      </c>
      <c r="C39" s="74">
        <v>188.95</v>
      </c>
      <c r="D39" s="73">
        <f t="shared" si="3"/>
        <v>-1.1000000000000227</v>
      </c>
      <c r="E39" s="151">
        <f t="shared" si="2"/>
        <v>-0.005787950539331874</v>
      </c>
      <c r="F39" s="73">
        <v>-0.75</v>
      </c>
      <c r="G39" s="182">
        <f t="shared" si="4"/>
        <v>-0.35000000000002274</v>
      </c>
    </row>
    <row r="40" spans="1:7" s="73" customFormat="1" ht="13.5">
      <c r="A40" s="254" t="s">
        <v>105</v>
      </c>
      <c r="B40" s="360">
        <f>Volume!J41</f>
        <v>236.25</v>
      </c>
      <c r="C40" s="74">
        <v>235.25</v>
      </c>
      <c r="D40" s="73">
        <f t="shared" si="3"/>
        <v>-1</v>
      </c>
      <c r="E40" s="151">
        <f t="shared" si="2"/>
        <v>-0.004232804232804233</v>
      </c>
      <c r="F40" s="73">
        <v>-2.5999999999999943</v>
      </c>
      <c r="G40" s="182">
        <f t="shared" si="4"/>
        <v>1.5999999999999943</v>
      </c>
    </row>
    <row r="41" spans="1:7" s="73" customFormat="1" ht="13.5">
      <c r="A41" s="254" t="s">
        <v>161</v>
      </c>
      <c r="B41" s="360">
        <f>Volume!J42</f>
        <v>237</v>
      </c>
      <c r="C41" s="74">
        <v>237.75</v>
      </c>
      <c r="D41" s="73">
        <f t="shared" si="3"/>
        <v>0.75</v>
      </c>
      <c r="E41" s="151">
        <f t="shared" si="2"/>
        <v>0.0031645569620253164</v>
      </c>
      <c r="F41" s="73">
        <v>1.1000000000000227</v>
      </c>
      <c r="G41" s="182">
        <f t="shared" si="4"/>
        <v>-0.35000000000002274</v>
      </c>
    </row>
    <row r="42" spans="1:7" s="73" customFormat="1" ht="13.5">
      <c r="A42" s="254" t="s">
        <v>247</v>
      </c>
      <c r="B42" s="360">
        <f>Volume!J43</f>
        <v>1130</v>
      </c>
      <c r="C42" s="74">
        <v>1131.85</v>
      </c>
      <c r="D42" s="73">
        <f t="shared" si="3"/>
        <v>1.849999999999909</v>
      </c>
      <c r="E42" s="151">
        <f t="shared" si="2"/>
        <v>0.00163716814159284</v>
      </c>
      <c r="F42" s="73">
        <v>-8.200000000000045</v>
      </c>
      <c r="G42" s="182">
        <f t="shared" si="4"/>
        <v>10.049999999999955</v>
      </c>
    </row>
    <row r="43" spans="1:7" s="73" customFormat="1" ht="13.5">
      <c r="A43" s="254" t="s">
        <v>188</v>
      </c>
      <c r="B43" s="360">
        <f>Volume!J44</f>
        <v>113.9</v>
      </c>
      <c r="C43" s="74">
        <v>114.25</v>
      </c>
      <c r="D43" s="73">
        <f t="shared" si="3"/>
        <v>0.3499999999999943</v>
      </c>
      <c r="E43" s="151">
        <f t="shared" si="2"/>
        <v>0.003072870939420494</v>
      </c>
      <c r="F43" s="73">
        <v>-0.5</v>
      </c>
      <c r="G43" s="182">
        <f t="shared" si="4"/>
        <v>0.8499999999999943</v>
      </c>
    </row>
    <row r="44" spans="1:7" s="73" customFormat="1" ht="13.5">
      <c r="A44" s="254" t="s">
        <v>248</v>
      </c>
      <c r="B44" s="360">
        <f>Volume!J45</f>
        <v>1773.25</v>
      </c>
      <c r="C44" s="74">
        <v>1765.85</v>
      </c>
      <c r="D44" s="73">
        <f t="shared" si="3"/>
        <v>-7.400000000000091</v>
      </c>
      <c r="E44" s="151">
        <f t="shared" si="2"/>
        <v>-0.004173128436486729</v>
      </c>
      <c r="F44" s="73">
        <v>-10.8</v>
      </c>
      <c r="G44" s="182">
        <f t="shared" si="4"/>
        <v>3.3999999999999098</v>
      </c>
    </row>
    <row r="45" spans="1:7" s="73" customFormat="1" ht="13.5">
      <c r="A45" s="254" t="s">
        <v>218</v>
      </c>
      <c r="B45" s="360">
        <f>Volume!J46</f>
        <v>92.8</v>
      </c>
      <c r="C45" s="74">
        <v>93.1</v>
      </c>
      <c r="D45" s="73">
        <f t="shared" si="3"/>
        <v>0.29999999999999716</v>
      </c>
      <c r="E45" s="151">
        <f t="shared" si="2"/>
        <v>0.0032327586206896248</v>
      </c>
      <c r="F45" s="73">
        <v>0.15000000000000568</v>
      </c>
      <c r="G45" s="182">
        <f t="shared" si="4"/>
        <v>0.14999999999999147</v>
      </c>
    </row>
    <row r="46" spans="1:7" s="73" customFormat="1" ht="13.5">
      <c r="A46" s="254" t="s">
        <v>220</v>
      </c>
      <c r="B46" s="360">
        <f>Volume!J47</f>
        <v>504.2</v>
      </c>
      <c r="C46" s="74">
        <v>496.45</v>
      </c>
      <c r="D46" s="73">
        <f t="shared" si="3"/>
        <v>-7.75</v>
      </c>
      <c r="E46" s="151">
        <f t="shared" si="2"/>
        <v>-0.015370884569615233</v>
      </c>
      <c r="F46" s="73">
        <v>-17.75</v>
      </c>
      <c r="G46" s="182">
        <f t="shared" si="4"/>
        <v>10</v>
      </c>
    </row>
    <row r="47" spans="1:7" s="73" customFormat="1" ht="13.5">
      <c r="A47" s="254" t="s">
        <v>4</v>
      </c>
      <c r="B47" s="360">
        <f>Volume!J48</f>
        <v>1123.55</v>
      </c>
      <c r="C47" s="74">
        <v>1116.05</v>
      </c>
      <c r="D47" s="73">
        <f t="shared" si="3"/>
        <v>-7.5</v>
      </c>
      <c r="E47" s="151">
        <f t="shared" si="2"/>
        <v>-0.006675270348449112</v>
      </c>
      <c r="F47" s="73">
        <v>-1.8999999999998636</v>
      </c>
      <c r="G47" s="182">
        <f t="shared" si="4"/>
        <v>-5.600000000000136</v>
      </c>
    </row>
    <row r="48" spans="1:7" s="73" customFormat="1" ht="13.5">
      <c r="A48" s="254" t="s">
        <v>95</v>
      </c>
      <c r="B48" s="360">
        <f>Volume!J49</f>
        <v>745.2</v>
      </c>
      <c r="C48" s="74">
        <v>739.5</v>
      </c>
      <c r="D48" s="73">
        <f t="shared" si="3"/>
        <v>-5.7000000000000455</v>
      </c>
      <c r="E48" s="151">
        <f t="shared" si="2"/>
        <v>-0.007648953301127275</v>
      </c>
      <c r="F48" s="73">
        <v>-6.050000000000068</v>
      </c>
      <c r="G48" s="182">
        <f t="shared" si="4"/>
        <v>0.35000000000002274</v>
      </c>
    </row>
    <row r="49" spans="1:7" s="73" customFormat="1" ht="13.5">
      <c r="A49" s="254" t="s">
        <v>219</v>
      </c>
      <c r="B49" s="360">
        <f>Volume!J50</f>
        <v>770.2</v>
      </c>
      <c r="C49" s="74">
        <v>772.6</v>
      </c>
      <c r="D49" s="73">
        <f t="shared" si="3"/>
        <v>2.3999999999999773</v>
      </c>
      <c r="E49" s="151">
        <f t="shared" si="2"/>
        <v>0.003116073747078651</v>
      </c>
      <c r="F49" s="73">
        <v>1.6000000000000227</v>
      </c>
      <c r="G49" s="182">
        <f t="shared" si="4"/>
        <v>0.7999999999999545</v>
      </c>
    </row>
    <row r="50" spans="1:7" s="73" customFormat="1" ht="13.5">
      <c r="A50" s="254" t="s">
        <v>5</v>
      </c>
      <c r="B50" s="360">
        <f>Volume!J51</f>
        <v>177.6</v>
      </c>
      <c r="C50" s="74">
        <v>178.5</v>
      </c>
      <c r="D50" s="73">
        <f t="shared" si="3"/>
        <v>0.9000000000000057</v>
      </c>
      <c r="E50" s="151">
        <f t="shared" si="2"/>
        <v>0.0050675675675676</v>
      </c>
      <c r="F50" s="73">
        <v>0.3499999999999943</v>
      </c>
      <c r="G50" s="182">
        <f t="shared" si="4"/>
        <v>0.5500000000000114</v>
      </c>
    </row>
    <row r="51" spans="1:7" s="73" customFormat="1" ht="13.5">
      <c r="A51" s="254" t="s">
        <v>221</v>
      </c>
      <c r="B51" s="360">
        <f>Volume!J52</f>
        <v>233.45</v>
      </c>
      <c r="C51" s="74">
        <v>231.3</v>
      </c>
      <c r="D51" s="73">
        <f t="shared" si="3"/>
        <v>-2.1499999999999773</v>
      </c>
      <c r="E51" s="151">
        <f t="shared" si="2"/>
        <v>-0.009209680873848693</v>
      </c>
      <c r="F51" s="73">
        <v>-2.299999999999983</v>
      </c>
      <c r="G51" s="182">
        <f t="shared" si="4"/>
        <v>0.15000000000000568</v>
      </c>
    </row>
    <row r="52" spans="1:7" s="73" customFormat="1" ht="13.5">
      <c r="A52" s="254" t="s">
        <v>222</v>
      </c>
      <c r="B52" s="360">
        <f>Volume!J53</f>
        <v>306.75</v>
      </c>
      <c r="C52" s="74">
        <v>303</v>
      </c>
      <c r="D52" s="73">
        <f t="shared" si="3"/>
        <v>-3.75</v>
      </c>
      <c r="E52" s="151">
        <f t="shared" si="2"/>
        <v>-0.012224938875305624</v>
      </c>
      <c r="F52" s="73">
        <v>-0.4000000000000341</v>
      </c>
      <c r="G52" s="182">
        <f t="shared" si="4"/>
        <v>-3.349999999999966</v>
      </c>
    </row>
    <row r="53" spans="1:7" s="73" customFormat="1" ht="13.5">
      <c r="A53" s="254" t="s">
        <v>59</v>
      </c>
      <c r="B53" s="360">
        <f>Volume!J54</f>
        <v>1130.05</v>
      </c>
      <c r="C53" s="74">
        <v>1127.5</v>
      </c>
      <c r="D53" s="73">
        <f t="shared" si="3"/>
        <v>-2.5499999999999545</v>
      </c>
      <c r="E53" s="151">
        <f t="shared" si="2"/>
        <v>-0.002256537321357422</v>
      </c>
      <c r="F53" s="73">
        <v>-0.2999999999999545</v>
      </c>
      <c r="G53" s="182">
        <f t="shared" si="4"/>
        <v>-2.25</v>
      </c>
    </row>
    <row r="54" spans="1:7" s="73" customFormat="1" ht="13.5">
      <c r="A54" s="254" t="s">
        <v>223</v>
      </c>
      <c r="B54" s="360">
        <f>Volume!J55</f>
        <v>537.5</v>
      </c>
      <c r="C54" s="74">
        <v>530.2</v>
      </c>
      <c r="D54" s="73">
        <f t="shared" si="3"/>
        <v>-7.2999999999999545</v>
      </c>
      <c r="E54" s="151">
        <f t="shared" si="2"/>
        <v>-0.013581395348837125</v>
      </c>
      <c r="F54" s="73">
        <v>-18.449999999999932</v>
      </c>
      <c r="G54" s="182">
        <f t="shared" si="4"/>
        <v>11.149999999999977</v>
      </c>
    </row>
    <row r="55" spans="1:7" s="73" customFormat="1" ht="13.5">
      <c r="A55" s="254" t="s">
        <v>163</v>
      </c>
      <c r="B55" s="360">
        <f>Volume!J56</f>
        <v>70.45</v>
      </c>
      <c r="C55" s="74">
        <v>70.3</v>
      </c>
      <c r="D55" s="73">
        <f t="shared" si="3"/>
        <v>-0.15000000000000568</v>
      </c>
      <c r="E55" s="151">
        <f t="shared" si="2"/>
        <v>-0.0021291696238467804</v>
      </c>
      <c r="F55" s="73">
        <v>0.30000000000001137</v>
      </c>
      <c r="G55" s="182">
        <f t="shared" si="4"/>
        <v>-0.45000000000001705</v>
      </c>
    </row>
    <row r="56" spans="1:7" s="73" customFormat="1" ht="13.5">
      <c r="A56" s="254" t="s">
        <v>207</v>
      </c>
      <c r="B56" s="360">
        <f>Volume!J57</f>
        <v>55</v>
      </c>
      <c r="C56" s="74">
        <v>55.2</v>
      </c>
      <c r="D56" s="73">
        <f t="shared" si="3"/>
        <v>0.20000000000000284</v>
      </c>
      <c r="E56" s="151">
        <f t="shared" si="2"/>
        <v>0.003636363636363688</v>
      </c>
      <c r="F56" s="73">
        <v>0.20000000000000284</v>
      </c>
      <c r="G56" s="182">
        <f t="shared" si="4"/>
        <v>0</v>
      </c>
    </row>
    <row r="57" spans="1:8" s="26" customFormat="1" ht="13.5">
      <c r="A57" s="254" t="s">
        <v>198</v>
      </c>
      <c r="B57" s="360">
        <f>Volume!J58</f>
        <v>11.1</v>
      </c>
      <c r="C57" s="74">
        <v>11.2</v>
      </c>
      <c r="D57" s="73">
        <f t="shared" si="3"/>
        <v>0.09999999999999964</v>
      </c>
      <c r="E57" s="151">
        <f t="shared" si="2"/>
        <v>0.009009009009008978</v>
      </c>
      <c r="F57" s="73">
        <v>0.09999999999999964</v>
      </c>
      <c r="G57" s="182">
        <f t="shared" si="4"/>
        <v>0</v>
      </c>
      <c r="H57" s="73"/>
    </row>
    <row r="58" spans="1:7" s="73" customFormat="1" ht="13.5">
      <c r="A58" s="254" t="s">
        <v>164</v>
      </c>
      <c r="B58" s="360">
        <f>Volume!J59</f>
        <v>1202.4</v>
      </c>
      <c r="C58" s="74">
        <v>1202.3</v>
      </c>
      <c r="D58" s="73">
        <f t="shared" si="3"/>
        <v>-0.10000000000013642</v>
      </c>
      <c r="E58" s="151">
        <f t="shared" si="2"/>
        <v>-8.316699933477746E-05</v>
      </c>
      <c r="F58" s="73">
        <v>0.7999999999999545</v>
      </c>
      <c r="G58" s="182">
        <f t="shared" si="4"/>
        <v>-0.900000000000091</v>
      </c>
    </row>
    <row r="59" spans="1:8" s="26" customFormat="1" ht="13.5">
      <c r="A59" s="254" t="s">
        <v>199</v>
      </c>
      <c r="B59" s="360">
        <f>Volume!J60</f>
        <v>160.9</v>
      </c>
      <c r="C59" s="74">
        <v>161.55</v>
      </c>
      <c r="D59" s="73">
        <f t="shared" si="3"/>
        <v>0.6500000000000057</v>
      </c>
      <c r="E59" s="151">
        <f t="shared" si="2"/>
        <v>0.004039776258545715</v>
      </c>
      <c r="F59" s="73">
        <v>0.5999999999999943</v>
      </c>
      <c r="G59" s="182">
        <f t="shared" si="4"/>
        <v>0.05000000000001137</v>
      </c>
      <c r="H59" s="73"/>
    </row>
    <row r="60" spans="1:7" s="73" customFormat="1" ht="13.5">
      <c r="A60" s="254" t="s">
        <v>189</v>
      </c>
      <c r="B60" s="360">
        <f>Volume!J61</f>
        <v>46.05</v>
      </c>
      <c r="C60" s="74">
        <v>46.3</v>
      </c>
      <c r="D60" s="73">
        <f t="shared" si="3"/>
        <v>0.25</v>
      </c>
      <c r="E60" s="151">
        <f t="shared" si="2"/>
        <v>0.005428881650380022</v>
      </c>
      <c r="F60" s="73">
        <v>0.04999999999999716</v>
      </c>
      <c r="G60" s="182">
        <f t="shared" si="4"/>
        <v>0.20000000000000284</v>
      </c>
    </row>
    <row r="61" spans="1:7" s="73" customFormat="1" ht="13.5">
      <c r="A61" s="254" t="s">
        <v>224</v>
      </c>
      <c r="B61" s="360">
        <f>Volume!J62</f>
        <v>2909.85</v>
      </c>
      <c r="C61" s="74">
        <v>2920.2</v>
      </c>
      <c r="D61" s="73">
        <f t="shared" si="3"/>
        <v>10.349999999999909</v>
      </c>
      <c r="E61" s="151">
        <f t="shared" si="2"/>
        <v>0.003556884375483241</v>
      </c>
      <c r="F61" s="73">
        <v>-2.800000000000182</v>
      </c>
      <c r="G61" s="182">
        <f t="shared" si="4"/>
        <v>13.150000000000091</v>
      </c>
    </row>
    <row r="62" spans="1:7" s="73" customFormat="1" ht="13.5">
      <c r="A62" s="254" t="s">
        <v>165</v>
      </c>
      <c r="B62" s="360">
        <f>Volume!J63</f>
        <v>84.25</v>
      </c>
      <c r="C62" s="74">
        <v>84.65</v>
      </c>
      <c r="D62" s="73">
        <f t="shared" si="3"/>
        <v>0.4000000000000057</v>
      </c>
      <c r="E62" s="151">
        <f t="shared" si="2"/>
        <v>0.004747774480712234</v>
      </c>
      <c r="F62" s="73">
        <v>-0.04999999999999716</v>
      </c>
      <c r="G62" s="182">
        <f t="shared" si="4"/>
        <v>0.45000000000000284</v>
      </c>
    </row>
    <row r="63" spans="1:7" s="73" customFormat="1" ht="13.5">
      <c r="A63" s="254" t="s">
        <v>106</v>
      </c>
      <c r="B63" s="360">
        <f>Volume!J64</f>
        <v>454.5</v>
      </c>
      <c r="C63" s="74">
        <v>453.4</v>
      </c>
      <c r="D63" s="73">
        <f t="shared" si="3"/>
        <v>-1.1000000000000227</v>
      </c>
      <c r="E63" s="151">
        <f t="shared" si="2"/>
        <v>-0.0024202420242024703</v>
      </c>
      <c r="F63" s="73">
        <v>-0.9499999999999886</v>
      </c>
      <c r="G63" s="182">
        <f t="shared" si="4"/>
        <v>-0.1500000000000341</v>
      </c>
    </row>
    <row r="64" spans="1:7" s="73" customFormat="1" ht="13.5">
      <c r="A64" s="254" t="s">
        <v>50</v>
      </c>
      <c r="B64" s="360">
        <f>Volume!J65</f>
        <v>238.95</v>
      </c>
      <c r="C64" s="74">
        <v>239.25</v>
      </c>
      <c r="D64" s="73">
        <f t="shared" si="3"/>
        <v>0.30000000000001137</v>
      </c>
      <c r="E64" s="151">
        <f t="shared" si="2"/>
        <v>0.0012554927809165573</v>
      </c>
      <c r="F64" s="73">
        <v>0.5999999999999943</v>
      </c>
      <c r="G64" s="182">
        <f t="shared" si="4"/>
        <v>-0.29999999999998295</v>
      </c>
    </row>
    <row r="65" spans="1:7" s="73" customFormat="1" ht="13.5">
      <c r="A65" s="254" t="s">
        <v>6</v>
      </c>
      <c r="B65" s="360">
        <f>Volume!J66</f>
        <v>165.4</v>
      </c>
      <c r="C65" s="74">
        <v>165.6</v>
      </c>
      <c r="D65" s="73">
        <f t="shared" si="3"/>
        <v>0.19999999999998863</v>
      </c>
      <c r="E65" s="151">
        <f t="shared" si="2"/>
        <v>0.0012091898428052516</v>
      </c>
      <c r="F65" s="73">
        <v>-2</v>
      </c>
      <c r="G65" s="182">
        <f t="shared" si="4"/>
        <v>2.1999999999999886</v>
      </c>
    </row>
    <row r="66" spans="1:8" s="26" customFormat="1" ht="13.5">
      <c r="A66" s="254" t="s">
        <v>200</v>
      </c>
      <c r="B66" s="360">
        <f>Volume!J67</f>
        <v>237.3</v>
      </c>
      <c r="C66" s="74">
        <v>237.85</v>
      </c>
      <c r="D66" s="73">
        <f t="shared" si="3"/>
        <v>0.549999999999983</v>
      </c>
      <c r="E66" s="151">
        <f t="shared" si="2"/>
        <v>0.002317741255794281</v>
      </c>
      <c r="F66" s="73">
        <v>0.4000000000000057</v>
      </c>
      <c r="G66" s="182">
        <f t="shared" si="4"/>
        <v>0.14999999999997726</v>
      </c>
      <c r="H66" s="73"/>
    </row>
    <row r="67" spans="1:7" s="73" customFormat="1" ht="13.5">
      <c r="A67" s="254" t="s">
        <v>190</v>
      </c>
      <c r="B67" s="360">
        <f>Volume!J68</f>
        <v>386.5</v>
      </c>
      <c r="C67" s="74">
        <v>385.7</v>
      </c>
      <c r="D67" s="73">
        <f aca="true" t="shared" si="5" ref="D67:D99">C67-B67</f>
        <v>-0.8000000000000114</v>
      </c>
      <c r="E67" s="151">
        <f t="shared" si="2"/>
        <v>-0.0020698576972833413</v>
      </c>
      <c r="F67" s="73">
        <v>-3.3500000000000227</v>
      </c>
      <c r="G67" s="182">
        <f aca="true" t="shared" si="6" ref="G67:G99">D67-F67</f>
        <v>2.5500000000000114</v>
      </c>
    </row>
    <row r="68" spans="1:7" s="73" customFormat="1" ht="13.5">
      <c r="A68" s="254" t="s">
        <v>150</v>
      </c>
      <c r="B68" s="360">
        <f>Volume!J69</f>
        <v>738.6</v>
      </c>
      <c r="C68" s="74">
        <v>725.65</v>
      </c>
      <c r="D68" s="73">
        <f t="shared" si="5"/>
        <v>-12.950000000000045</v>
      </c>
      <c r="E68" s="151">
        <f aca="true" t="shared" si="7" ref="E68:E123">D68/B68</f>
        <v>-0.01753317086379643</v>
      </c>
      <c r="F68" s="73">
        <v>-11.949999999999932</v>
      </c>
      <c r="G68" s="182">
        <f t="shared" si="6"/>
        <v>-1.0000000000001137</v>
      </c>
    </row>
    <row r="69" spans="1:7" s="73" customFormat="1" ht="13.5">
      <c r="A69" s="254" t="s">
        <v>166</v>
      </c>
      <c r="B69" s="360">
        <f>Volume!J70</f>
        <v>1807.1</v>
      </c>
      <c r="C69" s="74">
        <v>1807.65</v>
      </c>
      <c r="D69" s="73">
        <f t="shared" si="5"/>
        <v>0.5500000000001819</v>
      </c>
      <c r="E69" s="151">
        <f t="shared" si="7"/>
        <v>0.00030435504399323887</v>
      </c>
      <c r="F69" s="73">
        <v>7.649999999999864</v>
      </c>
      <c r="G69" s="182">
        <f t="shared" si="6"/>
        <v>-7.099999999999682</v>
      </c>
    </row>
    <row r="70" spans="1:7" s="73" customFormat="1" ht="13.5">
      <c r="A70" s="254" t="s">
        <v>151</v>
      </c>
      <c r="B70" s="360">
        <f>Volume!J71</f>
        <v>28.8</v>
      </c>
      <c r="C70" s="74">
        <v>29</v>
      </c>
      <c r="D70" s="73">
        <f t="shared" si="5"/>
        <v>0.1999999999999993</v>
      </c>
      <c r="E70" s="151">
        <f t="shared" si="7"/>
        <v>0.00694444444444442</v>
      </c>
      <c r="F70" s="73">
        <v>0.10000000000000142</v>
      </c>
      <c r="G70" s="182">
        <f t="shared" si="6"/>
        <v>0.09999999999999787</v>
      </c>
    </row>
    <row r="71" spans="1:7" s="73" customFormat="1" ht="13.5">
      <c r="A71" s="254" t="s">
        <v>191</v>
      </c>
      <c r="B71" s="360">
        <f>Volume!J72</f>
        <v>87.2</v>
      </c>
      <c r="C71" s="74">
        <v>87.6</v>
      </c>
      <c r="D71" s="73">
        <f t="shared" si="5"/>
        <v>0.3999999999999915</v>
      </c>
      <c r="E71" s="151">
        <f t="shared" si="7"/>
        <v>0.0045871559633026545</v>
      </c>
      <c r="F71" s="73">
        <v>0.3500000000000085</v>
      </c>
      <c r="G71" s="182">
        <f t="shared" si="6"/>
        <v>0.04999999999998295</v>
      </c>
    </row>
    <row r="72" spans="1:8" s="26" customFormat="1" ht="13.5">
      <c r="A72" s="254" t="s">
        <v>201</v>
      </c>
      <c r="B72" s="360">
        <f>Volume!J73</f>
        <v>98.55</v>
      </c>
      <c r="C72" s="74">
        <v>96.4</v>
      </c>
      <c r="D72" s="73">
        <f t="shared" si="5"/>
        <v>-2.1499999999999915</v>
      </c>
      <c r="E72" s="151">
        <f t="shared" si="7"/>
        <v>-0.02181633688482995</v>
      </c>
      <c r="F72" s="73">
        <v>-2.3500000000000085</v>
      </c>
      <c r="G72" s="182">
        <f t="shared" si="6"/>
        <v>0.20000000000001705</v>
      </c>
      <c r="H72" s="73"/>
    </row>
    <row r="73" spans="1:7" s="73" customFormat="1" ht="13.5">
      <c r="A73" s="254" t="s">
        <v>167</v>
      </c>
      <c r="B73" s="360">
        <f>Volume!J74</f>
        <v>179.45</v>
      </c>
      <c r="C73" s="74">
        <v>179.9</v>
      </c>
      <c r="D73" s="73">
        <f t="shared" si="5"/>
        <v>0.45000000000001705</v>
      </c>
      <c r="E73" s="151">
        <f t="shared" si="7"/>
        <v>0.0025076623014768295</v>
      </c>
      <c r="F73" s="73">
        <v>1</v>
      </c>
      <c r="G73" s="182">
        <f t="shared" si="6"/>
        <v>-0.549999999999983</v>
      </c>
    </row>
    <row r="74" spans="1:7" s="73" customFormat="1" ht="13.5">
      <c r="A74" s="254" t="s">
        <v>7</v>
      </c>
      <c r="B74" s="360">
        <f>Volume!J75</f>
        <v>610.9</v>
      </c>
      <c r="C74" s="74">
        <v>598.95</v>
      </c>
      <c r="D74" s="73">
        <f t="shared" si="5"/>
        <v>-11.949999999999932</v>
      </c>
      <c r="E74" s="151">
        <f t="shared" si="7"/>
        <v>-0.01956130299558018</v>
      </c>
      <c r="F74" s="73">
        <v>-11.65</v>
      </c>
      <c r="G74" s="182">
        <f t="shared" si="6"/>
        <v>-0.29999999999993143</v>
      </c>
    </row>
    <row r="75" spans="1:7" s="73" customFormat="1" ht="13.5">
      <c r="A75" s="254" t="s">
        <v>192</v>
      </c>
      <c r="B75" s="360">
        <f>Volume!J76</f>
        <v>301.05</v>
      </c>
      <c r="C75" s="74">
        <v>293.9</v>
      </c>
      <c r="D75" s="73">
        <f t="shared" si="5"/>
        <v>-7.150000000000034</v>
      </c>
      <c r="E75" s="151">
        <f t="shared" si="7"/>
        <v>-0.023750207606709962</v>
      </c>
      <c r="F75" s="73">
        <v>-16.15</v>
      </c>
      <c r="G75" s="182">
        <f t="shared" si="6"/>
        <v>8.999999999999964</v>
      </c>
    </row>
    <row r="76" spans="1:7" s="73" customFormat="1" ht="13.5">
      <c r="A76" s="254" t="s">
        <v>249</v>
      </c>
      <c r="B76" s="360">
        <f>Volume!J77</f>
        <v>735</v>
      </c>
      <c r="C76" s="74">
        <v>735.65</v>
      </c>
      <c r="D76" s="73">
        <f t="shared" si="5"/>
        <v>0.6499999999999773</v>
      </c>
      <c r="E76" s="151">
        <f t="shared" si="7"/>
        <v>0.0008843537414965678</v>
      </c>
      <c r="F76" s="73">
        <v>-5.7000000000000455</v>
      </c>
      <c r="G76" s="182">
        <f t="shared" si="6"/>
        <v>6.350000000000023</v>
      </c>
    </row>
    <row r="77" spans="1:7" s="73" customFormat="1" ht="13.5">
      <c r="A77" s="254" t="s">
        <v>230</v>
      </c>
      <c r="B77" s="360">
        <f>Volume!J78</f>
        <v>241.9</v>
      </c>
      <c r="C77" s="74">
        <v>243.2</v>
      </c>
      <c r="D77" s="73">
        <f t="shared" si="5"/>
        <v>1.299999999999983</v>
      </c>
      <c r="E77" s="151">
        <f t="shared" si="7"/>
        <v>0.005374121537825477</v>
      </c>
      <c r="F77" s="73">
        <v>0.75</v>
      </c>
      <c r="G77" s="182">
        <f t="shared" si="6"/>
        <v>0.549999999999983</v>
      </c>
    </row>
    <row r="78" spans="1:7" s="73" customFormat="1" ht="13.5">
      <c r="A78" s="254" t="s">
        <v>193</v>
      </c>
      <c r="B78" s="360">
        <f>Volume!J79</f>
        <v>191</v>
      </c>
      <c r="C78" s="74">
        <v>187.6</v>
      </c>
      <c r="D78" s="73">
        <f t="shared" si="5"/>
        <v>-3.4000000000000057</v>
      </c>
      <c r="E78" s="151">
        <f t="shared" si="7"/>
        <v>-0.017801047120418877</v>
      </c>
      <c r="F78" s="73">
        <v>-0.6999999999999886</v>
      </c>
      <c r="G78" s="182">
        <f t="shared" si="6"/>
        <v>-2.700000000000017</v>
      </c>
    </row>
    <row r="79" spans="1:7" s="73" customFormat="1" ht="13.5">
      <c r="A79" s="254" t="s">
        <v>168</v>
      </c>
      <c r="B79" s="360">
        <f>Volume!J80</f>
        <v>42.75</v>
      </c>
      <c r="C79" s="74">
        <v>42.8</v>
      </c>
      <c r="D79" s="73">
        <f t="shared" si="5"/>
        <v>0.04999999999999716</v>
      </c>
      <c r="E79" s="151">
        <f t="shared" si="7"/>
        <v>0.0011695906432747873</v>
      </c>
      <c r="F79" s="73">
        <v>0.14999999999999858</v>
      </c>
      <c r="G79" s="182">
        <f t="shared" si="6"/>
        <v>-0.10000000000000142</v>
      </c>
    </row>
    <row r="80" spans="1:7" s="73" customFormat="1" ht="13.5">
      <c r="A80" s="254" t="s">
        <v>8</v>
      </c>
      <c r="B80" s="360">
        <f>Volume!J81</f>
        <v>157.5</v>
      </c>
      <c r="C80" s="74">
        <v>157.95</v>
      </c>
      <c r="D80" s="73">
        <f t="shared" si="5"/>
        <v>0.44999999999998863</v>
      </c>
      <c r="E80" s="151">
        <f t="shared" si="7"/>
        <v>0.002857142857142785</v>
      </c>
      <c r="F80" s="73">
        <v>0.30000000000001137</v>
      </c>
      <c r="G80" s="182">
        <f t="shared" si="6"/>
        <v>0.14999999999997726</v>
      </c>
    </row>
    <row r="81" spans="1:8" s="26" customFormat="1" ht="13.5">
      <c r="A81" s="254" t="s">
        <v>202</v>
      </c>
      <c r="B81" s="360">
        <f>Volume!J82</f>
        <v>14.2</v>
      </c>
      <c r="C81" s="74">
        <v>14.35</v>
      </c>
      <c r="D81" s="73">
        <f t="shared" si="5"/>
        <v>0.15000000000000036</v>
      </c>
      <c r="E81" s="151">
        <f t="shared" si="7"/>
        <v>0.010563380281690167</v>
      </c>
      <c r="F81" s="73">
        <v>0.15</v>
      </c>
      <c r="G81" s="182">
        <f t="shared" si="6"/>
        <v>3.608224830031759E-16</v>
      </c>
      <c r="H81" s="73"/>
    </row>
    <row r="82" spans="1:7" s="73" customFormat="1" ht="13.5">
      <c r="A82" s="254" t="s">
        <v>225</v>
      </c>
      <c r="B82" s="360">
        <f>Volume!J83</f>
        <v>222.7</v>
      </c>
      <c r="C82" s="74">
        <v>220.9</v>
      </c>
      <c r="D82" s="73">
        <f t="shared" si="5"/>
        <v>-1.799999999999983</v>
      </c>
      <c r="E82" s="151">
        <f t="shared" si="7"/>
        <v>-0.008082622361921792</v>
      </c>
      <c r="F82" s="73">
        <v>-3.6500000000000057</v>
      </c>
      <c r="G82" s="182">
        <f t="shared" si="6"/>
        <v>1.8500000000000227</v>
      </c>
    </row>
    <row r="83" spans="1:7" s="73" customFormat="1" ht="13.5">
      <c r="A83" s="254" t="s">
        <v>194</v>
      </c>
      <c r="B83" s="360">
        <f>Volume!J84</f>
        <v>203.15</v>
      </c>
      <c r="C83" s="74">
        <v>204.3</v>
      </c>
      <c r="D83" s="73">
        <f t="shared" si="5"/>
        <v>1.1500000000000057</v>
      </c>
      <c r="E83" s="151">
        <f t="shared" si="7"/>
        <v>0.00566084174255479</v>
      </c>
      <c r="F83" s="73">
        <v>0.5999999999999943</v>
      </c>
      <c r="G83" s="182">
        <f t="shared" si="6"/>
        <v>0.5500000000000114</v>
      </c>
    </row>
    <row r="84" spans="1:7" s="73" customFormat="1" ht="13.5">
      <c r="A84" s="254" t="s">
        <v>169</v>
      </c>
      <c r="B84" s="360">
        <f>Volume!J85</f>
        <v>75.55</v>
      </c>
      <c r="C84" s="74">
        <v>75.75</v>
      </c>
      <c r="D84" s="73">
        <f t="shared" si="5"/>
        <v>0.20000000000000284</v>
      </c>
      <c r="E84" s="151">
        <f t="shared" si="7"/>
        <v>0.002647253474520223</v>
      </c>
      <c r="F84" s="73">
        <v>0.3499999999999943</v>
      </c>
      <c r="G84" s="182">
        <f t="shared" si="6"/>
        <v>-0.14999999999999147</v>
      </c>
    </row>
    <row r="85" spans="1:7" s="73" customFormat="1" ht="13.5">
      <c r="A85" s="254" t="s">
        <v>170</v>
      </c>
      <c r="B85" s="360">
        <f>Volume!J86</f>
        <v>191.5</v>
      </c>
      <c r="C85" s="74">
        <v>187.6</v>
      </c>
      <c r="D85" s="73">
        <f t="shared" si="5"/>
        <v>-3.9000000000000057</v>
      </c>
      <c r="E85" s="151">
        <f t="shared" si="7"/>
        <v>-0.020365535248041806</v>
      </c>
      <c r="F85" s="73">
        <v>-1.3499999999999943</v>
      </c>
      <c r="G85" s="182">
        <f t="shared" si="6"/>
        <v>-2.5500000000000114</v>
      </c>
    </row>
    <row r="86" spans="1:7" s="73" customFormat="1" ht="13.5">
      <c r="A86" s="254" t="s">
        <v>140</v>
      </c>
      <c r="B86" s="360">
        <f>Volume!J87</f>
        <v>112.4</v>
      </c>
      <c r="C86" s="74">
        <v>112.4</v>
      </c>
      <c r="D86" s="73">
        <f t="shared" si="5"/>
        <v>0</v>
      </c>
      <c r="E86" s="151">
        <f t="shared" si="7"/>
        <v>0</v>
      </c>
      <c r="F86" s="73">
        <v>0.04999999999999716</v>
      </c>
      <c r="G86" s="182">
        <f t="shared" si="6"/>
        <v>-0.04999999999999716</v>
      </c>
    </row>
    <row r="87" spans="1:7" s="73" customFormat="1" ht="13.5">
      <c r="A87" s="254" t="s">
        <v>52</v>
      </c>
      <c r="B87" s="360">
        <f>Volume!J88</f>
        <v>1116.25</v>
      </c>
      <c r="C87" s="74">
        <v>1113.75</v>
      </c>
      <c r="D87" s="73">
        <f t="shared" si="5"/>
        <v>-2.5</v>
      </c>
      <c r="E87" s="151">
        <f t="shared" si="7"/>
        <v>-0.0022396416573348264</v>
      </c>
      <c r="F87" s="73">
        <v>-9.300000000000182</v>
      </c>
      <c r="G87" s="182">
        <f t="shared" si="6"/>
        <v>6.800000000000182</v>
      </c>
    </row>
    <row r="88" spans="1:7" s="73" customFormat="1" ht="13.5">
      <c r="A88" s="254" t="s">
        <v>195</v>
      </c>
      <c r="B88" s="360">
        <f>Volume!J89</f>
        <v>224.95</v>
      </c>
      <c r="C88" s="74">
        <v>223.6</v>
      </c>
      <c r="D88" s="73">
        <f t="shared" si="5"/>
        <v>-1.3499999999999943</v>
      </c>
      <c r="E88" s="151">
        <f t="shared" si="7"/>
        <v>-0.006001333629695463</v>
      </c>
      <c r="F88" s="73">
        <v>-1</v>
      </c>
      <c r="G88" s="182">
        <f t="shared" si="6"/>
        <v>-0.3499999999999943</v>
      </c>
    </row>
    <row r="89" spans="1:7" s="73" customFormat="1" ht="13.5">
      <c r="A89" s="254" t="s">
        <v>96</v>
      </c>
      <c r="B89" s="360">
        <f>Volume!J90</f>
        <v>202.45</v>
      </c>
      <c r="C89" s="74">
        <v>196.85</v>
      </c>
      <c r="D89" s="73">
        <f t="shared" si="5"/>
        <v>-5.599999999999994</v>
      </c>
      <c r="E89" s="151">
        <f t="shared" si="7"/>
        <v>-0.027661150901457123</v>
      </c>
      <c r="F89" s="73">
        <v>-4.099999999999994</v>
      </c>
      <c r="G89" s="182">
        <f t="shared" si="6"/>
        <v>-1.5</v>
      </c>
    </row>
    <row r="90" spans="1:7" s="73" customFormat="1" ht="13.5">
      <c r="A90" s="254" t="s">
        <v>250</v>
      </c>
      <c r="B90" s="360">
        <f>Volume!J91</f>
        <v>370.15</v>
      </c>
      <c r="C90" s="74">
        <v>367.35</v>
      </c>
      <c r="D90" s="73">
        <f t="shared" si="5"/>
        <v>-2.7999999999999545</v>
      </c>
      <c r="E90" s="151">
        <f t="shared" si="7"/>
        <v>-0.007564500878022301</v>
      </c>
      <c r="F90" s="73">
        <v>-2.099999999999966</v>
      </c>
      <c r="G90" s="182">
        <f t="shared" si="6"/>
        <v>-0.6999999999999886</v>
      </c>
    </row>
    <row r="91" spans="1:7" s="73" customFormat="1" ht="13.5">
      <c r="A91" s="254" t="s">
        <v>97</v>
      </c>
      <c r="B91" s="360">
        <f>Volume!J92</f>
        <v>404.95</v>
      </c>
      <c r="C91" s="74">
        <v>403.45</v>
      </c>
      <c r="D91" s="73">
        <f t="shared" si="5"/>
        <v>-1.5</v>
      </c>
      <c r="E91" s="151">
        <f t="shared" si="7"/>
        <v>-0.0037041610075317943</v>
      </c>
      <c r="F91" s="73">
        <v>-2.0500000000000114</v>
      </c>
      <c r="G91" s="182">
        <f t="shared" si="6"/>
        <v>0.5500000000000114</v>
      </c>
    </row>
    <row r="92" spans="1:7" s="73" customFormat="1" ht="13.5">
      <c r="A92" s="254" t="s">
        <v>251</v>
      </c>
      <c r="B92" s="360">
        <f>Volume!J93</f>
        <v>86.35</v>
      </c>
      <c r="C92" s="74">
        <v>86.4</v>
      </c>
      <c r="D92" s="73">
        <f t="shared" si="5"/>
        <v>0.05000000000001137</v>
      </c>
      <c r="E92" s="151">
        <f t="shared" si="7"/>
        <v>0.0005790387955994368</v>
      </c>
      <c r="F92" s="73">
        <v>0.09999999999999432</v>
      </c>
      <c r="G92" s="182">
        <f t="shared" si="6"/>
        <v>-0.04999999999998295</v>
      </c>
    </row>
    <row r="93" spans="1:7" s="73" customFormat="1" ht="13.5">
      <c r="A93" s="209" t="s">
        <v>252</v>
      </c>
      <c r="B93" s="360">
        <f>Volume!J94</f>
        <v>884.45</v>
      </c>
      <c r="C93" s="74">
        <v>878.95</v>
      </c>
      <c r="D93" s="73">
        <f t="shared" si="5"/>
        <v>-5.5</v>
      </c>
      <c r="E93" s="151">
        <f t="shared" si="7"/>
        <v>-0.006218553903555882</v>
      </c>
      <c r="F93" s="73">
        <v>0.7000000000000455</v>
      </c>
      <c r="G93" s="182">
        <f t="shared" si="6"/>
        <v>-6.2000000000000455</v>
      </c>
    </row>
    <row r="94" spans="1:7" s="73" customFormat="1" ht="13.5">
      <c r="A94" s="254" t="s">
        <v>253</v>
      </c>
      <c r="B94" s="360">
        <f>Volume!J95</f>
        <v>411.3</v>
      </c>
      <c r="C94" s="74">
        <v>405.7</v>
      </c>
      <c r="D94" s="73">
        <f t="shared" si="5"/>
        <v>-5.600000000000023</v>
      </c>
      <c r="E94" s="151">
        <f t="shared" si="7"/>
        <v>-0.013615365912958966</v>
      </c>
      <c r="F94" s="73">
        <v>-5.649999999999977</v>
      </c>
      <c r="G94" s="182">
        <f t="shared" si="6"/>
        <v>0.049999999999954525</v>
      </c>
    </row>
    <row r="95" spans="1:7" s="73" customFormat="1" ht="13.5">
      <c r="A95" s="254" t="s">
        <v>115</v>
      </c>
      <c r="B95" s="360">
        <f>Volume!J96</f>
        <v>492.55</v>
      </c>
      <c r="C95" s="74">
        <v>474.35</v>
      </c>
      <c r="D95" s="73">
        <f t="shared" si="5"/>
        <v>-18.19999999999999</v>
      </c>
      <c r="E95" s="151">
        <f t="shared" si="7"/>
        <v>-0.03695056339457921</v>
      </c>
      <c r="F95" s="73">
        <v>-20.2</v>
      </c>
      <c r="G95" s="182">
        <f t="shared" si="6"/>
        <v>2.0000000000000107</v>
      </c>
    </row>
    <row r="96" spans="1:7" s="73" customFormat="1" ht="13.5">
      <c r="A96" s="254" t="s">
        <v>171</v>
      </c>
      <c r="B96" s="360">
        <f>Volume!J97</f>
        <v>513.55</v>
      </c>
      <c r="C96" s="74">
        <v>514.85</v>
      </c>
      <c r="D96" s="73">
        <f t="shared" si="5"/>
        <v>1.3000000000000682</v>
      </c>
      <c r="E96" s="151">
        <f t="shared" si="7"/>
        <v>0.0025313990848020024</v>
      </c>
      <c r="F96" s="73">
        <v>-1</v>
      </c>
      <c r="G96" s="182">
        <f t="shared" si="6"/>
        <v>2.300000000000068</v>
      </c>
    </row>
    <row r="97" spans="1:7" s="73" customFormat="1" ht="13.5">
      <c r="A97" s="254" t="s">
        <v>226</v>
      </c>
      <c r="B97" s="360">
        <f>Volume!J98</f>
        <v>954.15</v>
      </c>
      <c r="C97" s="74">
        <v>944.65</v>
      </c>
      <c r="D97" s="73">
        <f t="shared" si="5"/>
        <v>-9.5</v>
      </c>
      <c r="E97" s="151">
        <f t="shared" si="7"/>
        <v>-0.009956505790494157</v>
      </c>
      <c r="F97" s="73">
        <v>-6.050000000000068</v>
      </c>
      <c r="G97" s="182">
        <f t="shared" si="6"/>
        <v>-3.449999999999932</v>
      </c>
    </row>
    <row r="98" spans="1:10" s="73" customFormat="1" ht="13.5">
      <c r="A98" s="254" t="s">
        <v>242</v>
      </c>
      <c r="B98" s="360">
        <f>Volume!J99</f>
        <v>68.6</v>
      </c>
      <c r="C98" s="74">
        <v>67.95</v>
      </c>
      <c r="D98" s="73">
        <f>C98-B98</f>
        <v>-0.6499999999999915</v>
      </c>
      <c r="E98" s="151">
        <f>D98/B98</f>
        <v>-0.009475218658892004</v>
      </c>
      <c r="F98" s="73">
        <v>-0.9000000000000057</v>
      </c>
      <c r="G98" s="182">
        <f>D98-F98</f>
        <v>0.2500000000000142</v>
      </c>
      <c r="J98" s="15"/>
    </row>
    <row r="99" spans="1:7" s="73" customFormat="1" ht="13.5">
      <c r="A99" s="254" t="s">
        <v>227</v>
      </c>
      <c r="B99" s="360">
        <f>Volume!J100</f>
        <v>691.65</v>
      </c>
      <c r="C99" s="74">
        <v>693.1</v>
      </c>
      <c r="D99" s="73">
        <f t="shared" si="5"/>
        <v>1.4500000000000455</v>
      </c>
      <c r="E99" s="151">
        <f t="shared" si="7"/>
        <v>0.0020964360587002757</v>
      </c>
      <c r="F99" s="73">
        <v>-0.15000000000009095</v>
      </c>
      <c r="G99" s="182">
        <f t="shared" si="6"/>
        <v>1.6000000000001364</v>
      </c>
    </row>
    <row r="100" spans="1:7" s="73" customFormat="1" ht="13.5">
      <c r="A100" s="254" t="s">
        <v>228</v>
      </c>
      <c r="B100" s="360">
        <f>Volume!J101</f>
        <v>832.65</v>
      </c>
      <c r="C100" s="74">
        <v>818.6</v>
      </c>
      <c r="D100" s="73">
        <f aca="true" t="shared" si="8" ref="D100:D123">C100-B100</f>
        <v>-14.049999999999955</v>
      </c>
      <c r="E100" s="151">
        <f t="shared" si="7"/>
        <v>-0.01687383654596764</v>
      </c>
      <c r="F100" s="73">
        <v>-17.6</v>
      </c>
      <c r="G100" s="182">
        <f aca="true" t="shared" si="9" ref="G100:G123">D100-F100</f>
        <v>3.550000000000047</v>
      </c>
    </row>
    <row r="101" spans="1:7" s="73" customFormat="1" ht="13.5">
      <c r="A101" s="254" t="s">
        <v>53</v>
      </c>
      <c r="B101" s="360">
        <f>Volume!J102</f>
        <v>137.15</v>
      </c>
      <c r="C101" s="74">
        <v>137.45</v>
      </c>
      <c r="D101" s="73">
        <f t="shared" si="8"/>
        <v>0.29999999999998295</v>
      </c>
      <c r="E101" s="151">
        <f t="shared" si="7"/>
        <v>0.0021873860736418733</v>
      </c>
      <c r="F101" s="73">
        <v>-1.0999999999999943</v>
      </c>
      <c r="G101" s="182">
        <f t="shared" si="9"/>
        <v>1.3999999999999773</v>
      </c>
    </row>
    <row r="102" spans="1:8" s="26" customFormat="1" ht="13.5">
      <c r="A102" s="254" t="s">
        <v>254</v>
      </c>
      <c r="B102" s="360">
        <f>Volume!J103</f>
        <v>4917.05</v>
      </c>
      <c r="C102" s="74">
        <v>4904.6</v>
      </c>
      <c r="D102" s="73">
        <f t="shared" si="8"/>
        <v>-12.449999999999818</v>
      </c>
      <c r="E102" s="151">
        <f t="shared" si="7"/>
        <v>-0.0025320059791948055</v>
      </c>
      <c r="F102" s="73">
        <v>11.150000000000546</v>
      </c>
      <c r="G102" s="182">
        <f t="shared" si="9"/>
        <v>-23.600000000000364</v>
      </c>
      <c r="H102" s="73"/>
    </row>
    <row r="103" spans="1:8" s="26" customFormat="1" ht="13.5">
      <c r="A103" s="254" t="s">
        <v>203</v>
      </c>
      <c r="B103" s="360">
        <f>Volume!J104</f>
        <v>217.15</v>
      </c>
      <c r="C103" s="74">
        <v>218.25</v>
      </c>
      <c r="D103" s="73">
        <f t="shared" si="8"/>
        <v>1.0999999999999943</v>
      </c>
      <c r="E103" s="151">
        <f t="shared" si="7"/>
        <v>0.005065622841353877</v>
      </c>
      <c r="F103" s="73">
        <v>0.15000000000000568</v>
      </c>
      <c r="G103" s="182">
        <f t="shared" si="9"/>
        <v>0.9499999999999886</v>
      </c>
      <c r="H103" s="73"/>
    </row>
    <row r="104" spans="1:7" s="73" customFormat="1" ht="13.5">
      <c r="A104" s="254" t="s">
        <v>204</v>
      </c>
      <c r="B104" s="360">
        <f>Volume!J105</f>
        <v>268</v>
      </c>
      <c r="C104" s="74">
        <v>266.55</v>
      </c>
      <c r="D104" s="73">
        <f t="shared" si="8"/>
        <v>-1.4499999999999886</v>
      </c>
      <c r="E104" s="151">
        <f t="shared" si="7"/>
        <v>-0.005410447761193988</v>
      </c>
      <c r="F104" s="73">
        <v>-5.149999999999977</v>
      </c>
      <c r="G104" s="182">
        <f t="shared" si="9"/>
        <v>3.6999999999999886</v>
      </c>
    </row>
    <row r="105" spans="1:7" s="73" customFormat="1" ht="13.5">
      <c r="A105" s="254" t="s">
        <v>172</v>
      </c>
      <c r="B105" s="360">
        <f>Volume!J106</f>
        <v>430.35</v>
      </c>
      <c r="C105" s="74">
        <v>431.05</v>
      </c>
      <c r="D105" s="73">
        <f t="shared" si="8"/>
        <v>0.6999999999999886</v>
      </c>
      <c r="E105" s="151">
        <f t="shared" si="7"/>
        <v>0.0016265830138259291</v>
      </c>
      <c r="F105" s="73">
        <v>1.25</v>
      </c>
      <c r="G105" s="182">
        <f t="shared" si="9"/>
        <v>-0.5500000000000114</v>
      </c>
    </row>
    <row r="106" spans="1:7" s="73" customFormat="1" ht="13.5">
      <c r="A106" s="254" t="s">
        <v>173</v>
      </c>
      <c r="B106" s="360">
        <f>Volume!J107</f>
        <v>805.4</v>
      </c>
      <c r="C106" s="74">
        <v>779.35</v>
      </c>
      <c r="D106" s="73">
        <f t="shared" si="8"/>
        <v>-26.049999999999955</v>
      </c>
      <c r="E106" s="151">
        <f t="shared" si="7"/>
        <v>-0.03234417680655569</v>
      </c>
      <c r="F106" s="73">
        <v>-4.400000000000091</v>
      </c>
      <c r="G106" s="182">
        <f t="shared" si="9"/>
        <v>-21.649999999999864</v>
      </c>
    </row>
    <row r="107" spans="1:7" s="73" customFormat="1" ht="13.5">
      <c r="A107" s="254" t="s">
        <v>239</v>
      </c>
      <c r="B107" s="360">
        <f>Volume!J108</f>
        <v>1210.6</v>
      </c>
      <c r="C107" s="74">
        <v>1202.4</v>
      </c>
      <c r="D107" s="73">
        <f>C107-B107</f>
        <v>-8.199999999999818</v>
      </c>
      <c r="E107" s="151">
        <f>D107/B107</f>
        <v>-0.006773500743432859</v>
      </c>
      <c r="F107" s="73">
        <v>4.649999999999864</v>
      </c>
      <c r="G107" s="182">
        <f>D107-F107</f>
        <v>-12.849999999999682</v>
      </c>
    </row>
    <row r="108" spans="1:7" s="73" customFormat="1" ht="13.5">
      <c r="A108" s="254" t="s">
        <v>255</v>
      </c>
      <c r="B108" s="360">
        <f>Volume!J109</f>
        <v>979.4</v>
      </c>
      <c r="C108" s="74">
        <v>980.7</v>
      </c>
      <c r="D108" s="73">
        <f t="shared" si="8"/>
        <v>1.3000000000000682</v>
      </c>
      <c r="E108" s="151">
        <f>D108/B108</f>
        <v>0.0013273432713907171</v>
      </c>
      <c r="F108" s="73">
        <v>-1.550000000000182</v>
      </c>
      <c r="G108" s="182">
        <f t="shared" si="9"/>
        <v>2.85000000000025</v>
      </c>
    </row>
    <row r="109" spans="1:7" s="73" customFormat="1" ht="13.5">
      <c r="A109" s="254" t="s">
        <v>107</v>
      </c>
      <c r="B109" s="360">
        <f>Volume!J110</f>
        <v>68.85</v>
      </c>
      <c r="C109" s="74">
        <v>68</v>
      </c>
      <c r="D109" s="73">
        <f t="shared" si="8"/>
        <v>-0.8499999999999943</v>
      </c>
      <c r="E109" s="151">
        <f t="shared" si="7"/>
        <v>-0.012345679012345597</v>
      </c>
      <c r="F109" s="73">
        <v>-0.3499999999999943</v>
      </c>
      <c r="G109" s="182">
        <f t="shared" si="9"/>
        <v>-0.5</v>
      </c>
    </row>
    <row r="110" spans="1:7" s="73" customFormat="1" ht="13.5">
      <c r="A110" s="254" t="s">
        <v>174</v>
      </c>
      <c r="B110" s="360">
        <f>Volume!J111</f>
        <v>229.35</v>
      </c>
      <c r="C110" s="74">
        <v>219.65</v>
      </c>
      <c r="D110" s="73">
        <f t="shared" si="8"/>
        <v>-9.699999999999989</v>
      </c>
      <c r="E110" s="151">
        <f t="shared" si="7"/>
        <v>-0.04229343797689117</v>
      </c>
      <c r="F110" s="73">
        <v>-13.55</v>
      </c>
      <c r="G110" s="182">
        <f t="shared" si="9"/>
        <v>3.850000000000012</v>
      </c>
    </row>
    <row r="111" spans="1:7" s="73" customFormat="1" ht="13.5">
      <c r="A111" s="254" t="s">
        <v>231</v>
      </c>
      <c r="B111" s="360">
        <f>Volume!J112</f>
        <v>788.05</v>
      </c>
      <c r="C111" s="74">
        <v>772.15</v>
      </c>
      <c r="D111" s="73">
        <f t="shared" si="8"/>
        <v>-15.899999999999977</v>
      </c>
      <c r="E111" s="151">
        <f t="shared" si="7"/>
        <v>-0.020176384747160686</v>
      </c>
      <c r="F111" s="73">
        <v>-17.2</v>
      </c>
      <c r="G111" s="182">
        <f t="shared" si="9"/>
        <v>1.300000000000022</v>
      </c>
    </row>
    <row r="112" spans="1:7" s="73" customFormat="1" ht="13.5">
      <c r="A112" s="254" t="s">
        <v>256</v>
      </c>
      <c r="B112" s="360">
        <f>Volume!J113</f>
        <v>500.1</v>
      </c>
      <c r="C112" s="74">
        <v>471.25</v>
      </c>
      <c r="D112" s="73">
        <f t="shared" si="8"/>
        <v>-28.850000000000023</v>
      </c>
      <c r="E112" s="151">
        <f t="shared" si="7"/>
        <v>-0.05768846230753853</v>
      </c>
      <c r="F112" s="73">
        <v>-25.1</v>
      </c>
      <c r="G112" s="182">
        <f t="shared" si="9"/>
        <v>-3.7500000000000213</v>
      </c>
    </row>
    <row r="113" spans="1:7" s="73" customFormat="1" ht="13.5">
      <c r="A113" s="254" t="s">
        <v>208</v>
      </c>
      <c r="B113" s="360">
        <f>Volume!J114</f>
        <v>517.2</v>
      </c>
      <c r="C113" s="74">
        <v>515.9</v>
      </c>
      <c r="D113" s="73">
        <f t="shared" si="8"/>
        <v>-1.3000000000000682</v>
      </c>
      <c r="E113" s="151">
        <f t="shared" si="7"/>
        <v>-0.002513534416086752</v>
      </c>
      <c r="F113" s="73">
        <v>-5</v>
      </c>
      <c r="G113" s="182">
        <f t="shared" si="9"/>
        <v>3.699999999999932</v>
      </c>
    </row>
    <row r="114" spans="1:7" s="73" customFormat="1" ht="13.5">
      <c r="A114" s="254" t="s">
        <v>229</v>
      </c>
      <c r="B114" s="360">
        <f>Volume!J115</f>
        <v>716.25</v>
      </c>
      <c r="C114" s="74">
        <v>717.05</v>
      </c>
      <c r="D114" s="73">
        <f t="shared" si="8"/>
        <v>0.7999999999999545</v>
      </c>
      <c r="E114" s="151">
        <f t="shared" si="7"/>
        <v>0.0011169284467713151</v>
      </c>
      <c r="F114" s="73">
        <v>-3.3999999999999773</v>
      </c>
      <c r="G114" s="182">
        <f t="shared" si="9"/>
        <v>4.199999999999932</v>
      </c>
    </row>
    <row r="115" spans="1:7" s="73" customFormat="1" ht="13.5">
      <c r="A115" s="254" t="s">
        <v>136</v>
      </c>
      <c r="B115" s="360">
        <f>Volume!J116</f>
        <v>1782.9</v>
      </c>
      <c r="C115" s="74">
        <v>1779.5</v>
      </c>
      <c r="D115" s="73">
        <f t="shared" si="8"/>
        <v>-3.400000000000091</v>
      </c>
      <c r="E115" s="151">
        <f t="shared" si="7"/>
        <v>-0.001907005440574396</v>
      </c>
      <c r="F115" s="73">
        <v>-21.05</v>
      </c>
      <c r="G115" s="182">
        <f t="shared" si="9"/>
        <v>17.64999999999991</v>
      </c>
    </row>
    <row r="116" spans="1:7" s="73" customFormat="1" ht="13.5">
      <c r="A116" s="254" t="s">
        <v>257</v>
      </c>
      <c r="B116" s="360">
        <f>Volume!J117</f>
        <v>696.9</v>
      </c>
      <c r="C116" s="74">
        <v>699.25</v>
      </c>
      <c r="D116" s="73">
        <f t="shared" si="8"/>
        <v>2.3500000000000227</v>
      </c>
      <c r="E116" s="151">
        <f t="shared" si="7"/>
        <v>0.003372076338068622</v>
      </c>
      <c r="F116" s="73">
        <v>1.25</v>
      </c>
      <c r="G116" s="182">
        <f t="shared" si="9"/>
        <v>1.1000000000000227</v>
      </c>
    </row>
    <row r="117" spans="1:7" s="73" customFormat="1" ht="13.5">
      <c r="A117" s="254" t="s">
        <v>196</v>
      </c>
      <c r="B117" s="360">
        <f>Volume!J118</f>
        <v>123.85</v>
      </c>
      <c r="C117" s="74">
        <v>123.35</v>
      </c>
      <c r="D117" s="73">
        <f t="shared" si="8"/>
        <v>-0.5</v>
      </c>
      <c r="E117" s="151">
        <f t="shared" si="7"/>
        <v>-0.004037141703673799</v>
      </c>
      <c r="F117" s="73">
        <v>0.10000000000000853</v>
      </c>
      <c r="G117" s="182">
        <f t="shared" si="9"/>
        <v>-0.6000000000000085</v>
      </c>
    </row>
    <row r="118" spans="1:7" s="73" customFormat="1" ht="13.5">
      <c r="A118" s="254" t="s">
        <v>98</v>
      </c>
      <c r="B118" s="360">
        <f>Volume!J119</f>
        <v>106.95</v>
      </c>
      <c r="C118" s="74">
        <v>103.95</v>
      </c>
      <c r="D118" s="73">
        <f t="shared" si="8"/>
        <v>-3</v>
      </c>
      <c r="E118" s="151">
        <f t="shared" si="7"/>
        <v>-0.028050490883590462</v>
      </c>
      <c r="F118" s="73">
        <v>-3.05</v>
      </c>
      <c r="G118" s="182">
        <f t="shared" si="9"/>
        <v>0.04999999999999982</v>
      </c>
    </row>
    <row r="119" spans="1:7" s="73" customFormat="1" ht="13.5">
      <c r="A119" s="254" t="s">
        <v>175</v>
      </c>
      <c r="B119" s="360">
        <f>Volume!J120</f>
        <v>285.25</v>
      </c>
      <c r="C119" s="74">
        <v>286.65</v>
      </c>
      <c r="D119" s="73">
        <f t="shared" si="8"/>
        <v>1.3999999999999773</v>
      </c>
      <c r="E119" s="151">
        <f t="shared" si="7"/>
        <v>0.00490797546012262</v>
      </c>
      <c r="F119" s="73">
        <v>1.9500000000000455</v>
      </c>
      <c r="G119" s="182">
        <f t="shared" si="9"/>
        <v>-0.5500000000000682</v>
      </c>
    </row>
    <row r="120" spans="1:7" s="73" customFormat="1" ht="13.5">
      <c r="A120" s="254" t="s">
        <v>176</v>
      </c>
      <c r="B120" s="360">
        <f>Volume!J121</f>
        <v>43.95</v>
      </c>
      <c r="C120" s="74">
        <v>44.25</v>
      </c>
      <c r="D120" s="73">
        <f t="shared" si="8"/>
        <v>0.29999999999999716</v>
      </c>
      <c r="E120" s="151">
        <f t="shared" si="7"/>
        <v>0.006825938566552836</v>
      </c>
      <c r="F120" s="73">
        <v>-0.05000000000000426</v>
      </c>
      <c r="G120" s="182">
        <f t="shared" si="9"/>
        <v>0.3500000000000014</v>
      </c>
    </row>
    <row r="121" spans="1:7" s="73" customFormat="1" ht="13.5">
      <c r="A121" s="254" t="s">
        <v>177</v>
      </c>
      <c r="B121" s="360">
        <f>Volume!J122</f>
        <v>380.5</v>
      </c>
      <c r="C121" s="74">
        <v>382.6</v>
      </c>
      <c r="D121" s="73">
        <f t="shared" si="8"/>
        <v>2.1000000000000227</v>
      </c>
      <c r="E121" s="151">
        <f t="shared" si="7"/>
        <v>0.005519053876478378</v>
      </c>
      <c r="F121" s="73">
        <v>0.14999999999997726</v>
      </c>
      <c r="G121" s="182">
        <f t="shared" si="9"/>
        <v>1.9500000000000455</v>
      </c>
    </row>
    <row r="122" spans="1:12" s="73" customFormat="1" ht="13.5">
      <c r="A122" s="254" t="s">
        <v>54</v>
      </c>
      <c r="B122" s="360">
        <f>Volume!J123</f>
        <v>449.7</v>
      </c>
      <c r="C122" s="74">
        <v>441.15</v>
      </c>
      <c r="D122" s="73">
        <f t="shared" si="8"/>
        <v>-8.550000000000011</v>
      </c>
      <c r="E122" s="151">
        <f t="shared" si="7"/>
        <v>-0.019012675116744523</v>
      </c>
      <c r="F122" s="73">
        <v>-9.900000000000034</v>
      </c>
      <c r="G122" s="182">
        <f t="shared" si="9"/>
        <v>1.3500000000000227</v>
      </c>
      <c r="L122" s="353"/>
    </row>
    <row r="123" spans="1:7" ht="14.25" thickBot="1">
      <c r="A123" s="337" t="s">
        <v>178</v>
      </c>
      <c r="B123" s="363">
        <f>Volume!J124</f>
        <v>360.1</v>
      </c>
      <c r="C123" s="347">
        <v>357.05</v>
      </c>
      <c r="D123" s="339">
        <f t="shared" si="8"/>
        <v>-3.0500000000000114</v>
      </c>
      <c r="E123" s="154">
        <f t="shared" si="7"/>
        <v>-0.008469869480699837</v>
      </c>
      <c r="F123" s="339">
        <v>-2</v>
      </c>
      <c r="G123" s="184">
        <f t="shared" si="9"/>
        <v>-1.0500000000000114</v>
      </c>
    </row>
  </sheetData>
  <mergeCells count="1">
    <mergeCell ref="A1:G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P126"/>
  <sheetViews>
    <sheetView workbookViewId="0" topLeftCell="A1">
      <pane xSplit="2" ySplit="2" topLeftCell="C3" activePane="bottomRight" state="frozen"/>
      <selection pane="topLeft" activeCell="F28" sqref="F28"/>
      <selection pane="topRight" activeCell="F28" sqref="F28"/>
      <selection pane="bottomLeft" activeCell="F28" sqref="F28"/>
      <selection pane="bottomRight" activeCell="D140" sqref="D140"/>
    </sheetView>
  </sheetViews>
  <sheetFormatPr defaultColWidth="9.140625" defaultRowHeight="12.75"/>
  <cols>
    <col min="1" max="1" width="13.00390625" style="0" customWidth="1"/>
    <col min="2" max="2" width="15.57421875" style="0" customWidth="1"/>
    <col min="3" max="3" width="12.00390625" style="0" customWidth="1"/>
    <col min="4" max="4" width="16.140625" style="0" customWidth="1"/>
    <col min="5" max="5" width="10.7109375" style="0" customWidth="1"/>
    <col min="6" max="6" width="11.00390625" style="0" customWidth="1"/>
    <col min="7" max="7" width="10.421875" style="0" customWidth="1"/>
    <col min="8" max="8" width="10.421875" style="118" customWidth="1"/>
    <col min="9" max="9" width="12.57421875" style="118" customWidth="1"/>
    <col min="10" max="10" width="12.00390625" style="0" customWidth="1"/>
    <col min="11" max="11" width="48.57421875" style="0" hidden="1" customWidth="1"/>
    <col min="12" max="12" width="17.140625" style="0" customWidth="1"/>
    <col min="13" max="13" width="17.00390625" style="0" customWidth="1"/>
    <col min="14" max="14" width="21.8515625" style="0" customWidth="1"/>
    <col min="15" max="16384" width="49.57421875" style="0" customWidth="1"/>
  </cols>
  <sheetData>
    <row r="1" spans="1:11" s="33" customFormat="1" ht="24" customHeight="1" thickBot="1">
      <c r="A1" s="500" t="s">
        <v>37</v>
      </c>
      <c r="B1" s="501"/>
      <c r="C1" s="501"/>
      <c r="D1" s="501"/>
      <c r="E1" s="501"/>
      <c r="F1" s="501"/>
      <c r="G1" s="501"/>
      <c r="H1" s="501"/>
      <c r="I1" s="501"/>
      <c r="J1" s="501"/>
      <c r="K1" s="502"/>
    </row>
    <row r="2" spans="1:11" s="8" customFormat="1" ht="46.5" customHeight="1" thickBot="1">
      <c r="A2" s="281" t="s">
        <v>38</v>
      </c>
      <c r="B2" s="282" t="s">
        <v>73</v>
      </c>
      <c r="C2" s="283" t="s">
        <v>39</v>
      </c>
      <c r="D2" s="283" t="s">
        <v>40</v>
      </c>
      <c r="E2" s="284" t="s">
        <v>55</v>
      </c>
      <c r="F2" s="285" t="s">
        <v>56</v>
      </c>
      <c r="G2" s="286" t="s">
        <v>87</v>
      </c>
      <c r="H2" s="287" t="s">
        <v>41</v>
      </c>
      <c r="I2" s="288" t="s">
        <v>214</v>
      </c>
      <c r="J2" s="288" t="s">
        <v>215</v>
      </c>
      <c r="K2" s="132" t="s">
        <v>36</v>
      </c>
    </row>
    <row r="3" spans="1:11" s="8" customFormat="1" ht="15">
      <c r="A3" s="108" t="s">
        <v>152</v>
      </c>
      <c r="B3" s="295">
        <f>'Open Int.'!B7</f>
        <v>237000</v>
      </c>
      <c r="C3" s="298">
        <f>'Open Int.'!R7</f>
        <v>55.079985</v>
      </c>
      <c r="D3" s="301">
        <f aca="true" t="shared" si="0" ref="D3:D34">B3/H3</f>
        <v>0.0679195969530753</v>
      </c>
      <c r="E3" s="302">
        <f>'Open Int.'!B7/'Open Int.'!K7</f>
        <v>1</v>
      </c>
      <c r="F3" s="303">
        <f>'Open Int.'!E7/'Open Int.'!K7</f>
        <v>0</v>
      </c>
      <c r="G3" s="304">
        <f>'Open Int.'!H7/'Open Int.'!K7</f>
        <v>0</v>
      </c>
      <c r="H3" s="310">
        <v>3489420</v>
      </c>
      <c r="I3" s="311">
        <v>697800</v>
      </c>
      <c r="J3" s="312">
        <v>348800</v>
      </c>
      <c r="K3" s="126"/>
    </row>
    <row r="4" spans="1:11" s="8" customFormat="1" ht="15">
      <c r="A4" s="239" t="s">
        <v>0</v>
      </c>
      <c r="B4" s="296">
        <f>'Open Int.'!B8</f>
        <v>4854750</v>
      </c>
      <c r="C4" s="299">
        <f>'Open Int.'!R8</f>
        <v>383.58612</v>
      </c>
      <c r="D4" s="185">
        <f t="shared" si="0"/>
        <v>0.19506887109458437</v>
      </c>
      <c r="E4" s="305">
        <f>'Open Int.'!B8/'Open Int.'!K8</f>
        <v>0.9655429594272077</v>
      </c>
      <c r="F4" s="289">
        <f>'Open Int.'!E8/'Open Int.'!K8</f>
        <v>0.0329653937947494</v>
      </c>
      <c r="G4" s="306">
        <f>'Open Int.'!H8/'Open Int.'!K8</f>
        <v>0.0014916467780429594</v>
      </c>
      <c r="H4" s="313">
        <v>24887364</v>
      </c>
      <c r="I4" s="292">
        <v>2958750</v>
      </c>
      <c r="J4" s="314">
        <v>1479000</v>
      </c>
      <c r="K4" s="127" t="str">
        <f aca="true" t="shared" si="1" ref="K4:K94">IF(D4&gt;=80%,"Gross exposure has crossed 80%,Margin double",IF(D4&gt;=60%,"Gross exposure is Substantial as Open interest has crossed 60%",IF(D4&gt;=40%,"Gross exposure is building up andcrpsses 40% mark",IF(D4&gt;=30%,"Some sign of build up Gross exposure crosses 30%","Gross Exposure is less then 30%"))))</f>
        <v>Gross Exposure is less then 30%</v>
      </c>
    </row>
    <row r="5" spans="1:11" s="8" customFormat="1" ht="15">
      <c r="A5" s="239" t="s">
        <v>153</v>
      </c>
      <c r="B5" s="296">
        <f>'Open Int.'!B9</f>
        <v>6490050</v>
      </c>
      <c r="C5" s="299">
        <f>'Open Int.'!R9</f>
        <v>57.916824</v>
      </c>
      <c r="D5" s="185">
        <f t="shared" si="0"/>
        <v>0.29881474135228053</v>
      </c>
      <c r="E5" s="305">
        <f>'Open Int.'!B9/'Open Int.'!K9</f>
        <v>0.9143942008974801</v>
      </c>
      <c r="F5" s="289">
        <f>'Open Int.'!E9/'Open Int.'!K9</f>
        <v>0.08111839834311356</v>
      </c>
      <c r="G5" s="306">
        <f>'Open Int.'!H9/'Open Int.'!K9</f>
        <v>0.0044874007594062825</v>
      </c>
      <c r="H5" s="190">
        <v>21719310</v>
      </c>
      <c r="I5" s="291">
        <v>4343850</v>
      </c>
      <c r="J5" s="315">
        <v>4343850</v>
      </c>
      <c r="K5" s="127" t="str">
        <f t="shared" si="1"/>
        <v>Gross Exposure is less then 30%</v>
      </c>
    </row>
    <row r="6" spans="1:11" s="8" customFormat="1" ht="15">
      <c r="A6" s="239" t="s">
        <v>197</v>
      </c>
      <c r="B6" s="296">
        <f>'Open Int.'!B10</f>
        <v>2589550</v>
      </c>
      <c r="C6" s="299">
        <f>'Open Int.'!R10</f>
        <v>21.085972</v>
      </c>
      <c r="D6" s="185">
        <f t="shared" si="0"/>
        <v>0.11565432195808656</v>
      </c>
      <c r="E6" s="305">
        <f>'Open Int.'!B10/'Open Int.'!K10</f>
        <v>0.9566831683168316</v>
      </c>
      <c r="F6" s="289">
        <f>'Open Int.'!E10/'Open Int.'!K10</f>
        <v>0.038366336633663366</v>
      </c>
      <c r="G6" s="306">
        <f>'Open Int.'!H10/'Open Int.'!K10</f>
        <v>0.0049504950495049506</v>
      </c>
      <c r="H6" s="226">
        <v>22390430</v>
      </c>
      <c r="I6" s="193">
        <v>4475600</v>
      </c>
      <c r="J6" s="316">
        <v>4475600</v>
      </c>
      <c r="K6" s="126"/>
    </row>
    <row r="7" spans="1:11" s="8" customFormat="1" ht="15">
      <c r="A7" s="239" t="s">
        <v>91</v>
      </c>
      <c r="B7" s="296">
        <f>'Open Int.'!B11</f>
        <v>4685100</v>
      </c>
      <c r="C7" s="299">
        <f>'Open Int.'!R11</f>
        <v>37.566912</v>
      </c>
      <c r="D7" s="185">
        <f t="shared" si="0"/>
        <v>0.16340132566741128</v>
      </c>
      <c r="E7" s="305">
        <f>'Open Int.'!B11/'Open Int.'!K11</f>
        <v>0.9029255319148937</v>
      </c>
      <c r="F7" s="289">
        <f>'Open Int.'!E11/'Open Int.'!K11</f>
        <v>0.09530141843971632</v>
      </c>
      <c r="G7" s="306">
        <f>'Open Int.'!H11/'Open Int.'!K11</f>
        <v>0.0017730496453900709</v>
      </c>
      <c r="H7" s="313">
        <v>28672350</v>
      </c>
      <c r="I7" s="292">
        <v>5733900</v>
      </c>
      <c r="J7" s="314">
        <v>5733900</v>
      </c>
      <c r="K7" s="127" t="str">
        <f t="shared" si="1"/>
        <v>Gross Exposure is less then 30%</v>
      </c>
    </row>
    <row r="8" spans="1:11" s="8" customFormat="1" ht="15">
      <c r="A8" s="239" t="s">
        <v>104</v>
      </c>
      <c r="B8" s="296">
        <f>'Open Int.'!B12</f>
        <v>7245500</v>
      </c>
      <c r="C8" s="299">
        <f>'Open Int.'!R12</f>
        <v>58.7159195</v>
      </c>
      <c r="D8" s="185">
        <f t="shared" si="0"/>
        <v>0.2609115154722455</v>
      </c>
      <c r="E8" s="305">
        <f>'Open Int.'!B12/'Open Int.'!K12</f>
        <v>0.9113034072471606</v>
      </c>
      <c r="F8" s="289">
        <f>'Open Int.'!E12/'Open Int.'!K12</f>
        <v>0.07923201730665225</v>
      </c>
      <c r="G8" s="306">
        <f>'Open Int.'!H12/'Open Int.'!K12</f>
        <v>0.009464575446187128</v>
      </c>
      <c r="H8" s="313">
        <v>27769951</v>
      </c>
      <c r="I8" s="292">
        <v>5553450</v>
      </c>
      <c r="J8" s="314">
        <v>5366400</v>
      </c>
      <c r="K8" s="127" t="str">
        <f t="shared" si="1"/>
        <v>Gross Exposure is less then 30%</v>
      </c>
    </row>
    <row r="9" spans="1:11" s="8" customFormat="1" ht="15">
      <c r="A9" s="239" t="s">
        <v>154</v>
      </c>
      <c r="B9" s="296">
        <f>'Open Int.'!B13</f>
        <v>25288400</v>
      </c>
      <c r="C9" s="299">
        <f>'Open Int.'!R13</f>
        <v>123.5881735</v>
      </c>
      <c r="D9" s="185">
        <f t="shared" si="0"/>
        <v>0.2053229756534793</v>
      </c>
      <c r="E9" s="305">
        <f>'Open Int.'!B13/'Open Int.'!K13</f>
        <v>0.7990343995171998</v>
      </c>
      <c r="F9" s="289">
        <f>'Open Int.'!E13/'Open Int.'!K13</f>
        <v>0.14544357272178637</v>
      </c>
      <c r="G9" s="306">
        <f>'Open Int.'!H13/'Open Int.'!K13</f>
        <v>0.05552202776101388</v>
      </c>
      <c r="H9" s="190">
        <v>123164005</v>
      </c>
      <c r="I9" s="291">
        <v>24629450</v>
      </c>
      <c r="J9" s="315">
        <v>12309950</v>
      </c>
      <c r="K9" s="127" t="str">
        <f t="shared" si="1"/>
        <v>Gross Exposure is less then 30%</v>
      </c>
    </row>
    <row r="10" spans="1:11" s="8" customFormat="1" ht="15">
      <c r="A10" s="239" t="s">
        <v>179</v>
      </c>
      <c r="B10" s="296">
        <f>'Open Int.'!B14</f>
        <v>473200</v>
      </c>
      <c r="C10" s="299">
        <f>'Open Int.'!R14</f>
        <v>27.436136</v>
      </c>
      <c r="D10" s="185">
        <f t="shared" si="0"/>
        <v>0.10043444476965131</v>
      </c>
      <c r="E10" s="305">
        <f>'Open Int.'!B14/'Open Int.'!K14</f>
        <v>1</v>
      </c>
      <c r="F10" s="289">
        <f>'Open Int.'!E14/'Open Int.'!K14</f>
        <v>0</v>
      </c>
      <c r="G10" s="306">
        <f>'Open Int.'!H14/'Open Int.'!K14</f>
        <v>0</v>
      </c>
      <c r="H10" s="190">
        <v>4711531</v>
      </c>
      <c r="I10" s="291">
        <v>942200</v>
      </c>
      <c r="J10" s="315">
        <v>690200</v>
      </c>
      <c r="K10" s="126"/>
    </row>
    <row r="11" spans="1:11" s="8" customFormat="1" ht="15">
      <c r="A11" s="239" t="s">
        <v>216</v>
      </c>
      <c r="B11" s="296">
        <f>'Open Int.'!B15</f>
        <v>654000</v>
      </c>
      <c r="C11" s="299">
        <f>'Open Int.'!R15</f>
        <v>179.27121</v>
      </c>
      <c r="D11" s="185">
        <f t="shared" si="0"/>
        <v>0.09606232594211583</v>
      </c>
      <c r="E11" s="305">
        <f>'Open Int.'!B15/'Open Int.'!K15</f>
        <v>1</v>
      </c>
      <c r="F11" s="289">
        <f>'Open Int.'!E15/'Open Int.'!K15</f>
        <v>0</v>
      </c>
      <c r="G11" s="306">
        <f>'Open Int.'!H15/'Open Int.'!K15</f>
        <v>0</v>
      </c>
      <c r="H11" s="313">
        <v>6808080</v>
      </c>
      <c r="I11" s="292">
        <v>996200</v>
      </c>
      <c r="J11" s="314">
        <v>498000</v>
      </c>
      <c r="K11" s="127" t="str">
        <f t="shared" si="1"/>
        <v>Gross Exposure is less then 30%</v>
      </c>
    </row>
    <row r="12" spans="1:11" s="8" customFormat="1" ht="15">
      <c r="A12" s="239" t="s">
        <v>92</v>
      </c>
      <c r="B12" s="296">
        <f>'Open Int.'!B16</f>
        <v>5324200</v>
      </c>
      <c r="C12" s="299">
        <f>'Open Int.'!R16</f>
        <v>123.010986</v>
      </c>
      <c r="D12" s="185">
        <f t="shared" si="0"/>
        <v>0.21923333802748468</v>
      </c>
      <c r="E12" s="305">
        <f>'Open Int.'!B16/'Open Int.'!K16</f>
        <v>0.9829413285086586</v>
      </c>
      <c r="F12" s="289">
        <f>'Open Int.'!E16/'Open Int.'!K16</f>
        <v>0.016283277332644095</v>
      </c>
      <c r="G12" s="306">
        <f>'Open Int.'!H16/'Open Int.'!K16</f>
        <v>0.0007753941586973378</v>
      </c>
      <c r="H12" s="313">
        <v>24285540</v>
      </c>
      <c r="I12" s="292">
        <v>4856600</v>
      </c>
      <c r="J12" s="314">
        <v>2427600</v>
      </c>
      <c r="K12" s="127" t="str">
        <f t="shared" si="1"/>
        <v>Gross Exposure is less then 30%</v>
      </c>
    </row>
    <row r="13" spans="1:11" s="8" customFormat="1" ht="15">
      <c r="A13" s="239" t="s">
        <v>93</v>
      </c>
      <c r="B13" s="296">
        <f>'Open Int.'!B17</f>
        <v>2285700</v>
      </c>
      <c r="C13" s="299">
        <f>'Open Int.'!R17</f>
        <v>27.563604</v>
      </c>
      <c r="D13" s="185">
        <f t="shared" si="0"/>
        <v>0.07679401049051136</v>
      </c>
      <c r="E13" s="305">
        <f>'Open Int.'!B17/'Open Int.'!K17</f>
        <v>0.9457547169811321</v>
      </c>
      <c r="F13" s="289">
        <f>'Open Int.'!E17/'Open Int.'!K17</f>
        <v>0.05267295597484277</v>
      </c>
      <c r="G13" s="306">
        <f>'Open Int.'!H17/'Open Int.'!K17</f>
        <v>0.0015723270440251573</v>
      </c>
      <c r="H13" s="313">
        <v>29764040</v>
      </c>
      <c r="I13" s="292">
        <v>5952700</v>
      </c>
      <c r="J13" s="314">
        <v>4029900</v>
      </c>
      <c r="K13" s="127" t="str">
        <f t="shared" si="1"/>
        <v>Gross Exposure is less then 30%</v>
      </c>
    </row>
    <row r="14" spans="1:11" s="8" customFormat="1" ht="15">
      <c r="A14" s="239" t="s">
        <v>46</v>
      </c>
      <c r="B14" s="296">
        <f>'Open Int.'!B18</f>
        <v>626450</v>
      </c>
      <c r="C14" s="299">
        <f>'Open Int.'!R18</f>
        <v>68.68785</v>
      </c>
      <c r="D14" s="185">
        <f t="shared" si="0"/>
        <v>0.16220534012759963</v>
      </c>
      <c r="E14" s="305">
        <f>'Open Int.'!B18/'Open Int.'!K18</f>
        <v>0.9991228070175439</v>
      </c>
      <c r="F14" s="289">
        <f>'Open Int.'!E18/'Open Int.'!K18</f>
        <v>0.0008771929824561404</v>
      </c>
      <c r="G14" s="306">
        <f>'Open Int.'!H18/'Open Int.'!K18</f>
        <v>0</v>
      </c>
      <c r="H14" s="313">
        <v>3862080</v>
      </c>
      <c r="I14" s="292">
        <v>772200</v>
      </c>
      <c r="J14" s="314">
        <v>386100</v>
      </c>
      <c r="K14" s="127" t="str">
        <f t="shared" si="1"/>
        <v>Gross Exposure is less then 30%</v>
      </c>
    </row>
    <row r="15" spans="1:11" s="9" customFormat="1" ht="15">
      <c r="A15" s="239" t="s">
        <v>155</v>
      </c>
      <c r="B15" s="296">
        <f>'Open Int.'!B19</f>
        <v>2755000</v>
      </c>
      <c r="C15" s="299">
        <f>'Open Int.'!R19</f>
        <v>93.21542500000001</v>
      </c>
      <c r="D15" s="185">
        <f t="shared" si="0"/>
        <v>0.15437261121692125</v>
      </c>
      <c r="E15" s="305">
        <f>'Open Int.'!B19/'Open Int.'!K19</f>
        <v>1</v>
      </c>
      <c r="F15" s="289">
        <f>'Open Int.'!E19/'Open Int.'!K19</f>
        <v>0</v>
      </c>
      <c r="G15" s="306">
        <f>'Open Int.'!H19/'Open Int.'!K19</f>
        <v>0</v>
      </c>
      <c r="H15" s="317">
        <v>17846430</v>
      </c>
      <c r="I15" s="293">
        <v>3569000</v>
      </c>
      <c r="J15" s="315">
        <v>1784000</v>
      </c>
      <c r="K15" s="127" t="str">
        <f t="shared" si="1"/>
        <v>Gross Exposure is less then 30%</v>
      </c>
    </row>
    <row r="16" spans="1:11" s="9" customFormat="1" ht="15">
      <c r="A16" s="239" t="s">
        <v>156</v>
      </c>
      <c r="B16" s="296">
        <f>'Open Int.'!B20</f>
        <v>6125000</v>
      </c>
      <c r="C16" s="299">
        <f>'Open Int.'!R20</f>
        <v>225.20238</v>
      </c>
      <c r="D16" s="185">
        <f t="shared" si="0"/>
        <v>0.31094243224500945</v>
      </c>
      <c r="E16" s="305">
        <f>'Open Int.'!B20/'Open Int.'!K20</f>
        <v>0.997069835585219</v>
      </c>
      <c r="F16" s="289">
        <f>'Open Int.'!E20/'Open Int.'!K20</f>
        <v>0.002930164414781052</v>
      </c>
      <c r="G16" s="306">
        <f>'Open Int.'!H20/'Open Int.'!K20</f>
        <v>0</v>
      </c>
      <c r="H16" s="317">
        <v>19698180</v>
      </c>
      <c r="I16" s="293">
        <v>3939000</v>
      </c>
      <c r="J16" s="315">
        <v>1969000</v>
      </c>
      <c r="K16" s="127" t="str">
        <f t="shared" si="1"/>
        <v>Some sign of build up Gross exposure crosses 30%</v>
      </c>
    </row>
    <row r="17" spans="1:11" s="8" customFormat="1" ht="15">
      <c r="A17" s="239" t="s">
        <v>1</v>
      </c>
      <c r="B17" s="296">
        <f>'Open Int.'!B21</f>
        <v>1089300</v>
      </c>
      <c r="C17" s="299">
        <f>'Open Int.'!R21</f>
        <v>207.383568</v>
      </c>
      <c r="D17" s="185">
        <f t="shared" si="0"/>
        <v>0.13941683753004508</v>
      </c>
      <c r="E17" s="305">
        <f>'Open Int.'!B21/'Open Int.'!K21</f>
        <v>0.9997246696035242</v>
      </c>
      <c r="F17" s="289">
        <f>'Open Int.'!E21/'Open Int.'!K21</f>
        <v>0.00027533039647577095</v>
      </c>
      <c r="G17" s="306">
        <f>'Open Int.'!H21/'Open Int.'!K21</f>
        <v>0</v>
      </c>
      <c r="H17" s="313">
        <v>7813260</v>
      </c>
      <c r="I17" s="292">
        <v>1272000</v>
      </c>
      <c r="J17" s="314">
        <v>636000</v>
      </c>
      <c r="K17" s="127" t="str">
        <f t="shared" si="1"/>
        <v>Gross Exposure is less then 30%</v>
      </c>
    </row>
    <row r="18" spans="1:11" s="8" customFormat="1" ht="15">
      <c r="A18" s="239" t="s">
        <v>180</v>
      </c>
      <c r="B18" s="296">
        <f>'Open Int.'!B22</f>
        <v>1711900</v>
      </c>
      <c r="C18" s="299">
        <f>'Open Int.'!R22</f>
        <v>21.694485</v>
      </c>
      <c r="D18" s="185">
        <f t="shared" si="0"/>
        <v>0.1891186357916878</v>
      </c>
      <c r="E18" s="305">
        <f>'Open Int.'!B22/'Open Int.'!K22</f>
        <v>0.9646680942184154</v>
      </c>
      <c r="F18" s="289">
        <f>'Open Int.'!E22/'Open Int.'!K22</f>
        <v>0.035331905781584586</v>
      </c>
      <c r="G18" s="306">
        <f>'Open Int.'!H22/'Open Int.'!K22</f>
        <v>0</v>
      </c>
      <c r="H18" s="190">
        <v>9051990</v>
      </c>
      <c r="I18" s="290">
        <v>1808800</v>
      </c>
      <c r="J18" s="315">
        <v>1808800</v>
      </c>
      <c r="K18" s="126"/>
    </row>
    <row r="19" spans="1:11" s="8" customFormat="1" ht="15">
      <c r="A19" s="239" t="s">
        <v>181</v>
      </c>
      <c r="B19" s="296">
        <f>'Open Int.'!B23</f>
        <v>2895750</v>
      </c>
      <c r="C19" s="299">
        <f>'Open Int.'!R23</f>
        <v>17.5643325</v>
      </c>
      <c r="D19" s="185">
        <f t="shared" si="0"/>
        <v>0.28376313375236434</v>
      </c>
      <c r="E19" s="305">
        <f>'Open Int.'!B23/'Open Int.'!K23</f>
        <v>0.9339622641509434</v>
      </c>
      <c r="F19" s="289">
        <f>'Open Int.'!E23/'Open Int.'!K23</f>
        <v>0.0660377358490566</v>
      </c>
      <c r="G19" s="306">
        <f>'Open Int.'!H23/'Open Int.'!K23</f>
        <v>0</v>
      </c>
      <c r="H19" s="190">
        <v>10204814</v>
      </c>
      <c r="I19" s="290">
        <v>2040750</v>
      </c>
      <c r="J19" s="315">
        <v>2040750</v>
      </c>
      <c r="K19" s="126"/>
    </row>
    <row r="20" spans="1:11" s="8" customFormat="1" ht="15">
      <c r="A20" s="239" t="s">
        <v>2</v>
      </c>
      <c r="B20" s="296">
        <f>'Open Int.'!B24</f>
        <v>1159400</v>
      </c>
      <c r="C20" s="299">
        <f>'Open Int.'!R24</f>
        <v>46.55145</v>
      </c>
      <c r="D20" s="185">
        <f t="shared" si="0"/>
        <v>0.1791362093393715</v>
      </c>
      <c r="E20" s="305">
        <f>'Open Int.'!B24/'Open Int.'!K24</f>
        <v>0.9868913857677902</v>
      </c>
      <c r="F20" s="289">
        <f>'Open Int.'!E24/'Open Int.'!K24</f>
        <v>0.013108614232209739</v>
      </c>
      <c r="G20" s="306">
        <f>'Open Int.'!H24/'Open Int.'!K24</f>
        <v>0</v>
      </c>
      <c r="H20" s="313">
        <v>6472170</v>
      </c>
      <c r="I20" s="292">
        <v>1294150</v>
      </c>
      <c r="J20" s="314">
        <v>1141250</v>
      </c>
      <c r="K20" s="127" t="str">
        <f t="shared" si="1"/>
        <v>Gross Exposure is less then 30%</v>
      </c>
    </row>
    <row r="21" spans="1:11" s="8" customFormat="1" ht="15">
      <c r="A21" s="239" t="s">
        <v>94</v>
      </c>
      <c r="B21" s="296">
        <f>'Open Int.'!B25</f>
        <v>950400</v>
      </c>
      <c r="C21" s="299">
        <f>'Open Int.'!R25</f>
        <v>21.77224</v>
      </c>
      <c r="D21" s="185">
        <f t="shared" si="0"/>
        <v>0.058649723413236175</v>
      </c>
      <c r="E21" s="305">
        <f>'Open Int.'!B25/'Open Int.'!K25</f>
        <v>0.9983193277310924</v>
      </c>
      <c r="F21" s="289">
        <f>'Open Int.'!E25/'Open Int.'!K25</f>
        <v>0.0016806722689075631</v>
      </c>
      <c r="G21" s="306">
        <f>'Open Int.'!H25/'Open Int.'!K25</f>
        <v>0</v>
      </c>
      <c r="H21" s="313">
        <v>16204680</v>
      </c>
      <c r="I21" s="292">
        <v>3240000</v>
      </c>
      <c r="J21" s="314">
        <v>1966400</v>
      </c>
      <c r="K21" s="127" t="str">
        <f t="shared" si="1"/>
        <v>Gross Exposure is less then 30%</v>
      </c>
    </row>
    <row r="22" spans="1:11" s="8" customFormat="1" ht="15">
      <c r="A22" s="239" t="s">
        <v>157</v>
      </c>
      <c r="B22" s="296">
        <f>'Open Int.'!B26</f>
        <v>5491850</v>
      </c>
      <c r="C22" s="299">
        <f>'Open Int.'!R26</f>
        <v>223.728364</v>
      </c>
      <c r="D22" s="185">
        <f t="shared" si="0"/>
        <v>0.5080581030079859</v>
      </c>
      <c r="E22" s="305">
        <f>'Open Int.'!B26/'Open Int.'!K26</f>
        <v>0.9877694542118942</v>
      </c>
      <c r="F22" s="289">
        <f>'Open Int.'!E26/'Open Int.'!K26</f>
        <v>0.012230545788105795</v>
      </c>
      <c r="G22" s="306">
        <f>'Open Int.'!H26/'Open Int.'!K26</f>
        <v>0</v>
      </c>
      <c r="H22" s="190">
        <v>10809492</v>
      </c>
      <c r="I22" s="291">
        <v>2161550</v>
      </c>
      <c r="J22" s="315">
        <v>1080350</v>
      </c>
      <c r="K22" s="127" t="str">
        <f t="shared" si="1"/>
        <v>Gross exposure is building up andcrpsses 40% mark</v>
      </c>
    </row>
    <row r="23" spans="1:11" s="8" customFormat="1" ht="15">
      <c r="A23" s="239" t="s">
        <v>182</v>
      </c>
      <c r="B23" s="296">
        <f>'Open Int.'!B27</f>
        <v>244200</v>
      </c>
      <c r="C23" s="299">
        <f>'Open Int.'!R27</f>
        <v>7.2449355</v>
      </c>
      <c r="D23" s="185">
        <f t="shared" si="0"/>
        <v>0.05019764552075432</v>
      </c>
      <c r="E23" s="305">
        <f>'Open Int.'!B27/'Open Int.'!K27</f>
        <v>0.9955156950672646</v>
      </c>
      <c r="F23" s="289">
        <f>'Open Int.'!E27/'Open Int.'!K27</f>
        <v>0.004484304932735426</v>
      </c>
      <c r="G23" s="306">
        <f>'Open Int.'!H27/'Open Int.'!K27</f>
        <v>0</v>
      </c>
      <c r="H23" s="318">
        <v>4864770</v>
      </c>
      <c r="I23" s="294">
        <v>972400</v>
      </c>
      <c r="J23" s="315">
        <v>972400</v>
      </c>
      <c r="K23" s="126"/>
    </row>
    <row r="24" spans="1:11" s="8" customFormat="1" ht="15">
      <c r="A24" s="239" t="s">
        <v>183</v>
      </c>
      <c r="B24" s="296">
        <f>'Open Int.'!B28</f>
        <v>8342100</v>
      </c>
      <c r="C24" s="299">
        <f>'Open Int.'!R28</f>
        <v>33.394068</v>
      </c>
      <c r="D24" s="185">
        <f t="shared" si="0"/>
        <v>0.42680587063363185</v>
      </c>
      <c r="E24" s="305">
        <f>'Open Int.'!B28/'Open Int.'!K28</f>
        <v>0.9292851652574943</v>
      </c>
      <c r="F24" s="289">
        <f>'Open Int.'!E28/'Open Int.'!K28</f>
        <v>0.06994619523443504</v>
      </c>
      <c r="G24" s="306">
        <f>'Open Int.'!H28/'Open Int.'!K28</f>
        <v>0.0007686395080707148</v>
      </c>
      <c r="H24" s="318">
        <v>19545420</v>
      </c>
      <c r="I24" s="294">
        <v>3905400</v>
      </c>
      <c r="J24" s="315">
        <v>3905400</v>
      </c>
      <c r="K24" s="126"/>
    </row>
    <row r="25" spans="1:11" s="8" customFormat="1" ht="15">
      <c r="A25" s="239" t="s">
        <v>158</v>
      </c>
      <c r="B25" s="296">
        <f>'Open Int.'!B29</f>
        <v>133000</v>
      </c>
      <c r="C25" s="299">
        <f>'Open Int.'!R29</f>
        <v>2.925335</v>
      </c>
      <c r="D25" s="185">
        <f t="shared" si="0"/>
        <v>0.033852317356566713</v>
      </c>
      <c r="E25" s="305">
        <f>'Open Int.'!B29/'Open Int.'!K29</f>
        <v>1</v>
      </c>
      <c r="F25" s="289">
        <f>'Open Int.'!E29/'Open Int.'!K29</f>
        <v>0</v>
      </c>
      <c r="G25" s="306">
        <f>'Open Int.'!H29/'Open Int.'!K29</f>
        <v>0</v>
      </c>
      <c r="H25" s="190">
        <v>3928830</v>
      </c>
      <c r="I25" s="291">
        <v>785650</v>
      </c>
      <c r="J25" s="315">
        <v>785650</v>
      </c>
      <c r="K25" s="127" t="str">
        <f t="shared" si="1"/>
        <v>Gross Exposure is less then 30%</v>
      </c>
    </row>
    <row r="26" spans="1:11" s="8" customFormat="1" ht="15">
      <c r="A26" s="239" t="s">
        <v>3</v>
      </c>
      <c r="B26" s="296">
        <f>'Open Int.'!B30</f>
        <v>2521000</v>
      </c>
      <c r="C26" s="299">
        <f>'Open Int.'!R30</f>
        <v>58.85121</v>
      </c>
      <c r="D26" s="185">
        <f t="shared" si="0"/>
        <v>0.028470509351980713</v>
      </c>
      <c r="E26" s="305">
        <f>'Open Int.'!B30/'Open Int.'!K30</f>
        <v>0.9824629773967264</v>
      </c>
      <c r="F26" s="289">
        <f>'Open Int.'!E30/'Open Int.'!K30</f>
        <v>0.01636788776305534</v>
      </c>
      <c r="G26" s="306">
        <f>'Open Int.'!H30/'Open Int.'!K30</f>
        <v>0.0011691348402182386</v>
      </c>
      <c r="H26" s="313">
        <v>88547766</v>
      </c>
      <c r="I26" s="292">
        <v>11555000</v>
      </c>
      <c r="J26" s="314">
        <v>5777500</v>
      </c>
      <c r="K26" s="127" t="str">
        <f t="shared" si="1"/>
        <v>Gross Exposure is less then 30%</v>
      </c>
    </row>
    <row r="27" spans="1:11" s="8" customFormat="1" ht="15">
      <c r="A27" s="239" t="s">
        <v>159</v>
      </c>
      <c r="B27" s="296">
        <f>'Open Int.'!B31</f>
        <v>136500</v>
      </c>
      <c r="C27" s="299">
        <f>'Open Int.'!R31</f>
        <v>2.1969675</v>
      </c>
      <c r="D27" s="185">
        <f t="shared" si="0"/>
        <v>0.029121304634447624</v>
      </c>
      <c r="E27" s="305">
        <f>'Open Int.'!B31/'Open Int.'!K31</f>
        <v>1</v>
      </c>
      <c r="F27" s="289">
        <f>'Open Int.'!E31/'Open Int.'!K31</f>
        <v>0</v>
      </c>
      <c r="G27" s="306">
        <f>'Open Int.'!H31/'Open Int.'!K31</f>
        <v>0</v>
      </c>
      <c r="H27" s="190">
        <v>4687290</v>
      </c>
      <c r="I27" s="291">
        <v>937300</v>
      </c>
      <c r="J27" s="315">
        <v>937300</v>
      </c>
      <c r="K27" s="127" t="str">
        <f t="shared" si="1"/>
        <v>Gross Exposure is less then 30%</v>
      </c>
    </row>
    <row r="28" spans="1:11" s="8" customFormat="1" ht="15">
      <c r="A28" s="239" t="s">
        <v>244</v>
      </c>
      <c r="B28" s="296">
        <f>'Open Int.'!B32</f>
        <v>609000</v>
      </c>
      <c r="C28" s="299">
        <f>'Open Int.'!R32</f>
        <v>22.3339305</v>
      </c>
      <c r="D28" s="185">
        <f t="shared" si="0"/>
        <v>0.045695691008888824</v>
      </c>
      <c r="E28" s="305">
        <f>'Open Int.'!B32/'Open Int.'!K32</f>
        <v>0.9982788296041308</v>
      </c>
      <c r="F28" s="289">
        <f>'Open Int.'!E32/'Open Int.'!K32</f>
        <v>0.0017211703958691911</v>
      </c>
      <c r="G28" s="306">
        <f>'Open Int.'!H32/'Open Int.'!K32</f>
        <v>0</v>
      </c>
      <c r="H28" s="190">
        <v>13327296</v>
      </c>
      <c r="I28" s="291">
        <v>2664900</v>
      </c>
      <c r="J28" s="315">
        <v>1332450</v>
      </c>
      <c r="K28" s="127" t="str">
        <f t="shared" si="1"/>
        <v>Gross Exposure is less then 30%</v>
      </c>
    </row>
    <row r="29" spans="1:11" s="8" customFormat="1" ht="15">
      <c r="A29" s="239" t="s">
        <v>184</v>
      </c>
      <c r="B29" s="296">
        <f>'Open Int.'!B33</f>
        <v>770400</v>
      </c>
      <c r="C29" s="299">
        <f>'Open Int.'!R33</f>
        <v>23.339268</v>
      </c>
      <c r="D29" s="185">
        <f t="shared" si="0"/>
        <v>0.17522910113202914</v>
      </c>
      <c r="E29" s="305">
        <f>'Open Int.'!B33/'Open Int.'!K33</f>
        <v>1</v>
      </c>
      <c r="F29" s="289">
        <f>'Open Int.'!E33/'Open Int.'!K33</f>
        <v>0</v>
      </c>
      <c r="G29" s="306">
        <f>'Open Int.'!H33/'Open Int.'!K33</f>
        <v>0</v>
      </c>
      <c r="H29" s="318">
        <v>4396530</v>
      </c>
      <c r="I29" s="294">
        <v>879000</v>
      </c>
      <c r="J29" s="315">
        <v>879000</v>
      </c>
      <c r="K29" s="126"/>
    </row>
    <row r="30" spans="1:11" s="8" customFormat="1" ht="15">
      <c r="A30" s="239" t="s">
        <v>206</v>
      </c>
      <c r="B30" s="296">
        <f>'Open Int.'!B34</f>
        <v>4052700</v>
      </c>
      <c r="C30" s="299">
        <f>'Open Int.'!R34</f>
        <v>75.6230875</v>
      </c>
      <c r="D30" s="185">
        <f t="shared" si="0"/>
        <v>0.2088600529934649</v>
      </c>
      <c r="E30" s="305">
        <f>'Open Int.'!B34/'Open Int.'!K34</f>
        <v>0.9981282171268133</v>
      </c>
      <c r="F30" s="289">
        <f>'Open Int.'!E34/'Open Int.'!K34</f>
        <v>0.0018717828731867104</v>
      </c>
      <c r="G30" s="306">
        <f>'Open Int.'!H34/'Open Int.'!K34</f>
        <v>0</v>
      </c>
      <c r="H30" s="190">
        <v>19403902</v>
      </c>
      <c r="I30" s="291">
        <v>3879800</v>
      </c>
      <c r="J30" s="315">
        <v>2167900</v>
      </c>
      <c r="K30" s="127" t="str">
        <f>IF(D30&gt;=80%,"Gross exposure has crossed 80%,Margin double",IF(D30&gt;=60%,"Gross exposure is Substantial as Open interest has crossed 60%",IF(D30&gt;=40%,"Gross exposure is building up andcrpsses 40% mark",IF(D30&gt;=30%,"Some sign of build up Gross exposure crosses 30%","Gross Exposure is less then 30%"))))</f>
        <v>Gross Exposure is less then 30%</v>
      </c>
    </row>
    <row r="31" spans="1:11" s="8" customFormat="1" ht="15">
      <c r="A31" s="239" t="s">
        <v>245</v>
      </c>
      <c r="B31" s="296">
        <f>'Open Int.'!B35</f>
        <v>3862800</v>
      </c>
      <c r="C31" s="299">
        <f>'Open Int.'!R35</f>
        <v>53.274708</v>
      </c>
      <c r="D31" s="185">
        <f t="shared" si="0"/>
        <v>0.13008092846828595</v>
      </c>
      <c r="E31" s="305">
        <f>'Open Int.'!B35/'Open Int.'!K35</f>
        <v>0.9781221513217867</v>
      </c>
      <c r="F31" s="289">
        <f>'Open Int.'!E35/'Open Int.'!K35</f>
        <v>0.020054694621695533</v>
      </c>
      <c r="G31" s="306">
        <f>'Open Int.'!H35/'Open Int.'!K35</f>
        <v>0.0018231540565177757</v>
      </c>
      <c r="H31" s="190">
        <v>29695360</v>
      </c>
      <c r="I31" s="291">
        <v>5936400</v>
      </c>
      <c r="J31" s="315">
        <v>3142800</v>
      </c>
      <c r="K31" s="127" t="str">
        <f t="shared" si="1"/>
        <v>Gross Exposure is less then 30%</v>
      </c>
    </row>
    <row r="32" spans="1:11" s="8" customFormat="1" ht="15">
      <c r="A32" s="239" t="s">
        <v>185</v>
      </c>
      <c r="B32" s="296">
        <f>'Open Int.'!B36</f>
        <v>267500</v>
      </c>
      <c r="C32" s="299">
        <f>'Open Int.'!R36</f>
        <v>36.9163375</v>
      </c>
      <c r="D32" s="185">
        <f t="shared" si="0"/>
        <v>0.22676198299327513</v>
      </c>
      <c r="E32" s="305">
        <f>'Open Int.'!B36/'Open Int.'!K36</f>
        <v>1</v>
      </c>
      <c r="F32" s="289">
        <f>'Open Int.'!E36/'Open Int.'!K36</f>
        <v>0</v>
      </c>
      <c r="G32" s="306">
        <f>'Open Int.'!H36/'Open Int.'!K36</f>
        <v>0</v>
      </c>
      <c r="H32" s="318">
        <v>1179651</v>
      </c>
      <c r="I32" s="294">
        <v>235750</v>
      </c>
      <c r="J32" s="315">
        <v>235750</v>
      </c>
      <c r="K32" s="126"/>
    </row>
    <row r="33" spans="1:11" s="8" customFormat="1" ht="15">
      <c r="A33" s="239" t="s">
        <v>217</v>
      </c>
      <c r="B33" s="296">
        <f>'Open Int.'!B37</f>
        <v>577600</v>
      </c>
      <c r="C33" s="299">
        <f>'Open Int.'!R37</f>
        <v>78.386096</v>
      </c>
      <c r="D33" s="185">
        <f t="shared" si="0"/>
        <v>0.05197162867351056</v>
      </c>
      <c r="E33" s="305">
        <f>'Open Int.'!B37/'Open Int.'!K37</f>
        <v>1</v>
      </c>
      <c r="F33" s="289">
        <f>'Open Int.'!E37/'Open Int.'!K37</f>
        <v>0</v>
      </c>
      <c r="G33" s="306">
        <f>'Open Int.'!H37/'Open Int.'!K37</f>
        <v>0</v>
      </c>
      <c r="H33" s="313">
        <v>11113756</v>
      </c>
      <c r="I33" s="292">
        <v>2094400</v>
      </c>
      <c r="J33" s="314">
        <v>1047200</v>
      </c>
      <c r="K33" s="127" t="str">
        <f t="shared" si="1"/>
        <v>Gross Exposure is less then 30%</v>
      </c>
    </row>
    <row r="34" spans="1:11" s="8" customFormat="1" ht="15">
      <c r="A34" s="239" t="s">
        <v>246</v>
      </c>
      <c r="B34" s="296">
        <f>'Open Int.'!B38</f>
        <v>5817600</v>
      </c>
      <c r="C34" s="299">
        <f>'Open Int.'!R38</f>
        <v>48.16926</v>
      </c>
      <c r="D34" s="185">
        <f t="shared" si="0"/>
        <v>0.5755396252838942</v>
      </c>
      <c r="E34" s="305">
        <f>'Open Int.'!B38/'Open Int.'!K38</f>
        <v>0.9692123150739704</v>
      </c>
      <c r="F34" s="289">
        <f>'Open Int.'!E38/'Open Int.'!K38</f>
        <v>0.028388644542183126</v>
      </c>
      <c r="G34" s="306">
        <f>'Open Int.'!H38/'Open Int.'!K38</f>
        <v>0.0023990403838464614</v>
      </c>
      <c r="H34" s="226">
        <v>10108079</v>
      </c>
      <c r="I34" s="193">
        <v>2020800</v>
      </c>
      <c r="J34" s="316">
        <v>2020800</v>
      </c>
      <c r="K34" s="126"/>
    </row>
    <row r="35" spans="1:11" s="8" customFormat="1" ht="15">
      <c r="A35" s="239" t="s">
        <v>186</v>
      </c>
      <c r="B35" s="296">
        <f>'Open Int.'!B39</f>
        <v>11509050</v>
      </c>
      <c r="C35" s="299">
        <f>'Open Int.'!R39</f>
        <v>63.616401</v>
      </c>
      <c r="D35" s="185">
        <f aca="true" t="shared" si="2" ref="D35:D66">B35/H35</f>
        <v>0.06648047593182706</v>
      </c>
      <c r="E35" s="305">
        <f>'Open Int.'!B39/'Open Int.'!K39</f>
        <v>0.9443671766342142</v>
      </c>
      <c r="F35" s="289">
        <f>'Open Int.'!E39/'Open Int.'!K39</f>
        <v>0.054705609643022714</v>
      </c>
      <c r="G35" s="306">
        <f>'Open Int.'!H39/'Open Int.'!K39</f>
        <v>0.0009272137227630969</v>
      </c>
      <c r="H35" s="318">
        <v>173119248</v>
      </c>
      <c r="I35" s="294">
        <v>34623200</v>
      </c>
      <c r="J35" s="315">
        <v>17311600</v>
      </c>
      <c r="K35" s="126"/>
    </row>
    <row r="36" spans="1:11" s="8" customFormat="1" ht="15">
      <c r="A36" s="239" t="s">
        <v>187</v>
      </c>
      <c r="B36" s="296">
        <f>'Open Int.'!B40</f>
        <v>751400</v>
      </c>
      <c r="C36" s="299">
        <f>'Open Int.'!R40</f>
        <v>14.280357</v>
      </c>
      <c r="D36" s="185">
        <f t="shared" si="2"/>
        <v>0.06430433391013825</v>
      </c>
      <c r="E36" s="305">
        <f>'Open Int.'!B40/'Open Int.'!K40</f>
        <v>1</v>
      </c>
      <c r="F36" s="289">
        <f>'Open Int.'!E40/'Open Int.'!K40</f>
        <v>0</v>
      </c>
      <c r="G36" s="306">
        <f>'Open Int.'!H40/'Open Int.'!K40</f>
        <v>0</v>
      </c>
      <c r="H36" s="318">
        <v>11685060</v>
      </c>
      <c r="I36" s="294">
        <v>2336100</v>
      </c>
      <c r="J36" s="315">
        <v>2336100</v>
      </c>
      <c r="K36" s="126"/>
    </row>
    <row r="37" spans="1:11" s="8" customFormat="1" ht="15">
      <c r="A37" s="239" t="s">
        <v>105</v>
      </c>
      <c r="B37" s="296">
        <f>'Open Int.'!B41</f>
        <v>3415500</v>
      </c>
      <c r="C37" s="299">
        <f>'Open Int.'!R41</f>
        <v>85.0854375</v>
      </c>
      <c r="D37" s="185">
        <f t="shared" si="2"/>
        <v>0.09264307394357602</v>
      </c>
      <c r="E37" s="305">
        <f>'Open Int.'!B41/'Open Int.'!K41</f>
        <v>0.9483548521449396</v>
      </c>
      <c r="F37" s="289">
        <f>'Open Int.'!E41/'Open Int.'!K41</f>
        <v>0.05039566847147022</v>
      </c>
      <c r="G37" s="306">
        <f>'Open Int.'!H41/'Open Int.'!K41</f>
        <v>0.0012494793835901709</v>
      </c>
      <c r="H37" s="313">
        <v>36867300</v>
      </c>
      <c r="I37" s="292">
        <v>7372500</v>
      </c>
      <c r="J37" s="314">
        <v>3685500</v>
      </c>
      <c r="K37" s="127" t="str">
        <f t="shared" si="1"/>
        <v>Gross Exposure is less then 30%</v>
      </c>
    </row>
    <row r="38" spans="1:11" s="8" customFormat="1" ht="15">
      <c r="A38" s="239" t="s">
        <v>161</v>
      </c>
      <c r="B38" s="296">
        <f>'Open Int.'!B42</f>
        <v>4666950</v>
      </c>
      <c r="C38" s="299">
        <f>'Open Int.'!R42</f>
        <v>112.43043</v>
      </c>
      <c r="D38" s="185">
        <f t="shared" si="2"/>
        <v>0.1650088818299232</v>
      </c>
      <c r="E38" s="305">
        <f>'Open Int.'!B42/'Open Int.'!K42</f>
        <v>0.9837791690381332</v>
      </c>
      <c r="F38" s="289">
        <f>'Open Int.'!E42/'Open Int.'!K42</f>
        <v>0.01508252703471827</v>
      </c>
      <c r="G38" s="306">
        <f>'Open Int.'!H42/'Open Int.'!K42</f>
        <v>0.0011383039271485487</v>
      </c>
      <c r="H38" s="190">
        <v>28283023</v>
      </c>
      <c r="I38" s="291">
        <v>5656500</v>
      </c>
      <c r="J38" s="315">
        <v>2828250</v>
      </c>
      <c r="K38" s="127" t="str">
        <f t="shared" si="1"/>
        <v>Gross Exposure is less then 30%</v>
      </c>
    </row>
    <row r="39" spans="1:11" s="8" customFormat="1" ht="15">
      <c r="A39" s="239" t="s">
        <v>247</v>
      </c>
      <c r="B39" s="296">
        <f>'Open Int.'!B43</f>
        <v>557700</v>
      </c>
      <c r="C39" s="299">
        <f>'Open Int.'!R43</f>
        <v>63.054</v>
      </c>
      <c r="D39" s="185">
        <f t="shared" si="2"/>
        <v>0.1555778726253243</v>
      </c>
      <c r="E39" s="305">
        <f>'Open Int.'!B43/'Open Int.'!K43</f>
        <v>0.9994623655913979</v>
      </c>
      <c r="F39" s="289">
        <f>'Open Int.'!E43/'Open Int.'!K43</f>
        <v>0.0005376344086021505</v>
      </c>
      <c r="G39" s="306">
        <f>'Open Int.'!H43/'Open Int.'!K43</f>
        <v>0</v>
      </c>
      <c r="H39" s="190">
        <v>3584700</v>
      </c>
      <c r="I39" s="291">
        <v>716700</v>
      </c>
      <c r="J39" s="315">
        <v>358200</v>
      </c>
      <c r="K39" s="127" t="str">
        <f t="shared" si="1"/>
        <v>Gross Exposure is less then 30%</v>
      </c>
    </row>
    <row r="40" spans="1:11" s="8" customFormat="1" ht="15">
      <c r="A40" s="239" t="s">
        <v>188</v>
      </c>
      <c r="B40" s="296">
        <f>'Open Int.'!B44</f>
        <v>5118250</v>
      </c>
      <c r="C40" s="299">
        <f>'Open Int.'!R44</f>
        <v>64.1433545</v>
      </c>
      <c r="D40" s="185">
        <f t="shared" si="2"/>
        <v>0.3211046010824674</v>
      </c>
      <c r="E40" s="305">
        <f>'Open Int.'!B44/'Open Int.'!K44</f>
        <v>0.9088528025144055</v>
      </c>
      <c r="F40" s="289">
        <f>'Open Int.'!E44/'Open Int.'!K44</f>
        <v>0.08695652173913043</v>
      </c>
      <c r="G40" s="306">
        <f>'Open Int.'!H44/'Open Int.'!K44</f>
        <v>0.0041906757464641176</v>
      </c>
      <c r="H40" s="318">
        <v>15939510</v>
      </c>
      <c r="I40" s="294">
        <v>3186000</v>
      </c>
      <c r="J40" s="315">
        <v>3186000</v>
      </c>
      <c r="K40" s="126"/>
    </row>
    <row r="41" spans="1:11" s="8" customFormat="1" ht="15">
      <c r="A41" s="239" t="s">
        <v>248</v>
      </c>
      <c r="B41" s="296">
        <f>'Open Int.'!B45</f>
        <v>1036875</v>
      </c>
      <c r="C41" s="299">
        <f>'Open Int.'!R45</f>
        <v>183.925923125</v>
      </c>
      <c r="D41" s="185">
        <f t="shared" si="2"/>
        <v>0.10945639953763084</v>
      </c>
      <c r="E41" s="305">
        <f>'Open Int.'!B45/'Open Int.'!K45</f>
        <v>0.9996625611607896</v>
      </c>
      <c r="F41" s="289">
        <f>'Open Int.'!E45/'Open Int.'!K45</f>
        <v>0.0003374388392103931</v>
      </c>
      <c r="G41" s="306">
        <f>'Open Int.'!H45/'Open Int.'!K45</f>
        <v>0</v>
      </c>
      <c r="H41" s="313">
        <v>9472950</v>
      </c>
      <c r="I41" s="292">
        <v>1191750</v>
      </c>
      <c r="J41" s="314">
        <v>595875</v>
      </c>
      <c r="K41" s="127" t="str">
        <f t="shared" si="1"/>
        <v>Gross Exposure is less then 30%</v>
      </c>
    </row>
    <row r="42" spans="1:11" s="8" customFormat="1" ht="15">
      <c r="A42" s="239" t="s">
        <v>218</v>
      </c>
      <c r="B42" s="296">
        <f>'Open Int.'!B46</f>
        <v>37822125</v>
      </c>
      <c r="C42" s="299">
        <f>'Open Int.'!R46</f>
        <v>394.16916</v>
      </c>
      <c r="D42" s="185">
        <f t="shared" si="2"/>
        <v>0.18487003906980892</v>
      </c>
      <c r="E42" s="305">
        <f>'Open Int.'!B46/'Open Int.'!K46</f>
        <v>0.8904535301544139</v>
      </c>
      <c r="F42" s="289">
        <f>'Open Int.'!E46/'Open Int.'!K46</f>
        <v>0.0926483441779159</v>
      </c>
      <c r="G42" s="306">
        <f>'Open Int.'!H46/'Open Int.'!K46</f>
        <v>0.016898125667670197</v>
      </c>
      <c r="H42" s="313">
        <v>204587640</v>
      </c>
      <c r="I42" s="292">
        <v>24164250</v>
      </c>
      <c r="J42" s="314">
        <v>12082125</v>
      </c>
      <c r="K42" s="127" t="str">
        <f t="shared" si="1"/>
        <v>Gross Exposure is less then 30%</v>
      </c>
    </row>
    <row r="43" spans="1:11" s="8" customFormat="1" ht="15">
      <c r="A43" s="239" t="s">
        <v>220</v>
      </c>
      <c r="B43" s="296">
        <f>'Open Int.'!B47</f>
        <v>1085500</v>
      </c>
      <c r="C43" s="299">
        <f>'Open Int.'!R47</f>
        <v>54.73091</v>
      </c>
      <c r="D43" s="185">
        <f t="shared" si="2"/>
        <v>0.055018905114158016</v>
      </c>
      <c r="E43" s="305">
        <f>'Open Int.'!B47/'Open Int.'!K47</f>
        <v>1</v>
      </c>
      <c r="F43" s="289">
        <f>'Open Int.'!E47/'Open Int.'!K47</f>
        <v>0</v>
      </c>
      <c r="G43" s="306">
        <f>'Open Int.'!H47/'Open Int.'!K47</f>
        <v>0</v>
      </c>
      <c r="H43" s="313">
        <v>19729582</v>
      </c>
      <c r="I43" s="292">
        <v>3945500</v>
      </c>
      <c r="J43" s="314">
        <v>1972750</v>
      </c>
      <c r="K43" s="127" t="str">
        <f t="shared" si="1"/>
        <v>Gross Exposure is less then 30%</v>
      </c>
    </row>
    <row r="44" spans="1:11" s="8" customFormat="1" ht="15">
      <c r="A44" s="239" t="s">
        <v>4</v>
      </c>
      <c r="B44" s="296">
        <f>'Open Int.'!B48</f>
        <v>618900</v>
      </c>
      <c r="C44" s="299">
        <f>'Open Int.'!R48</f>
        <v>69.5365095</v>
      </c>
      <c r="D44" s="185">
        <f t="shared" si="2"/>
        <v>0.044278367774448615</v>
      </c>
      <c r="E44" s="305">
        <f>'Open Int.'!B48/'Open Int.'!K48</f>
        <v>1</v>
      </c>
      <c r="F44" s="289">
        <f>'Open Int.'!E48/'Open Int.'!K48</f>
        <v>0</v>
      </c>
      <c r="G44" s="306">
        <f>'Open Int.'!H48/'Open Int.'!K48</f>
        <v>0</v>
      </c>
      <c r="H44" s="313">
        <v>13977480</v>
      </c>
      <c r="I44" s="292">
        <v>2286900</v>
      </c>
      <c r="J44" s="314">
        <v>1143300</v>
      </c>
      <c r="K44" s="127" t="str">
        <f t="shared" si="1"/>
        <v>Gross Exposure is less then 30%</v>
      </c>
    </row>
    <row r="45" spans="1:11" s="8" customFormat="1" ht="15">
      <c r="A45" s="239" t="s">
        <v>95</v>
      </c>
      <c r="B45" s="296">
        <f>'Open Int.'!B49</f>
        <v>1586000</v>
      </c>
      <c r="C45" s="299">
        <f>'Open Int.'!R49</f>
        <v>118.665648</v>
      </c>
      <c r="D45" s="185">
        <f t="shared" si="2"/>
        <v>0.09516866034809168</v>
      </c>
      <c r="E45" s="305">
        <f>'Open Int.'!B49/'Open Int.'!K49</f>
        <v>0.9959809093192665</v>
      </c>
      <c r="F45" s="289">
        <f>'Open Int.'!E49/'Open Int.'!K49</f>
        <v>0.003265511178095956</v>
      </c>
      <c r="G45" s="306">
        <f>'Open Int.'!H49/'Open Int.'!K49</f>
        <v>0.0007535795026375283</v>
      </c>
      <c r="H45" s="313">
        <v>16665150</v>
      </c>
      <c r="I45" s="292">
        <v>3332800</v>
      </c>
      <c r="J45" s="314">
        <v>1666400</v>
      </c>
      <c r="K45" s="127" t="str">
        <f t="shared" si="1"/>
        <v>Gross Exposure is less then 30%</v>
      </c>
    </row>
    <row r="46" spans="1:11" s="8" customFormat="1" ht="15">
      <c r="A46" s="239" t="s">
        <v>219</v>
      </c>
      <c r="B46" s="296">
        <f>'Open Int.'!B50</f>
        <v>1161600</v>
      </c>
      <c r="C46" s="299">
        <f>'Open Int.'!R50</f>
        <v>89.897744</v>
      </c>
      <c r="D46" s="185">
        <f t="shared" si="2"/>
        <v>0.07183460231236179</v>
      </c>
      <c r="E46" s="305">
        <f>'Open Int.'!B50/'Open Int.'!K50</f>
        <v>0.9952021932830706</v>
      </c>
      <c r="F46" s="289">
        <f>'Open Int.'!E50/'Open Int.'!K50</f>
        <v>0.004797806716929404</v>
      </c>
      <c r="G46" s="306">
        <f>'Open Int.'!H50/'Open Int.'!K50</f>
        <v>0</v>
      </c>
      <c r="H46" s="313">
        <v>16170480</v>
      </c>
      <c r="I46" s="292">
        <v>3234000</v>
      </c>
      <c r="J46" s="314">
        <v>1616800</v>
      </c>
      <c r="K46" s="127" t="str">
        <f t="shared" si="1"/>
        <v>Gross Exposure is less then 30%</v>
      </c>
    </row>
    <row r="47" spans="1:11" s="8" customFormat="1" ht="15">
      <c r="A47" s="239" t="s">
        <v>5</v>
      </c>
      <c r="B47" s="296">
        <f>'Open Int.'!B51</f>
        <v>25245660</v>
      </c>
      <c r="C47" s="299">
        <f>'Open Int.'!R51</f>
        <v>471.9878064</v>
      </c>
      <c r="D47" s="185">
        <f t="shared" si="2"/>
        <v>0.14888601143829858</v>
      </c>
      <c r="E47" s="305">
        <f>'Open Int.'!B51/'Open Int.'!K51</f>
        <v>0.9499459848757652</v>
      </c>
      <c r="F47" s="289">
        <f>'Open Int.'!E51/'Open Int.'!K51</f>
        <v>0.04783339335013804</v>
      </c>
      <c r="G47" s="306">
        <f>'Open Int.'!H51/'Open Int.'!K51</f>
        <v>0.002220621774096747</v>
      </c>
      <c r="H47" s="313">
        <v>169563680</v>
      </c>
      <c r="I47" s="292">
        <v>13364505</v>
      </c>
      <c r="J47" s="314">
        <v>6681455</v>
      </c>
      <c r="K47" s="127" t="str">
        <f t="shared" si="1"/>
        <v>Gross Exposure is less then 30%</v>
      </c>
    </row>
    <row r="48" spans="1:11" s="8" customFormat="1" ht="15">
      <c r="A48" s="239" t="s">
        <v>221</v>
      </c>
      <c r="B48" s="296">
        <f>'Open Int.'!B52</f>
        <v>8064000</v>
      </c>
      <c r="C48" s="299">
        <f>'Open Int.'!R52</f>
        <v>197.12518</v>
      </c>
      <c r="D48" s="185">
        <f t="shared" si="2"/>
        <v>0.06733141408744517</v>
      </c>
      <c r="E48" s="305">
        <f>'Open Int.'!B52/'Open Int.'!K52</f>
        <v>0.9549976314542871</v>
      </c>
      <c r="F48" s="289">
        <f>'Open Int.'!E52/'Open Int.'!K52</f>
        <v>0.041449549976314545</v>
      </c>
      <c r="G48" s="306">
        <f>'Open Int.'!H52/'Open Int.'!K52</f>
        <v>0.0035528185693983892</v>
      </c>
      <c r="H48" s="313">
        <v>119765790</v>
      </c>
      <c r="I48" s="292">
        <v>10362000</v>
      </c>
      <c r="J48" s="314">
        <v>5180000</v>
      </c>
      <c r="K48" s="127" t="str">
        <f t="shared" si="1"/>
        <v>Gross Exposure is less then 30%</v>
      </c>
    </row>
    <row r="49" spans="1:11" s="8" customFormat="1" ht="15">
      <c r="A49" s="239" t="s">
        <v>222</v>
      </c>
      <c r="B49" s="296">
        <f>'Open Int.'!B53</f>
        <v>2310750</v>
      </c>
      <c r="C49" s="299">
        <f>'Open Int.'!R53</f>
        <v>75.28872</v>
      </c>
      <c r="D49" s="185">
        <f t="shared" si="2"/>
        <v>0.22218536360227306</v>
      </c>
      <c r="E49" s="305">
        <f>'Open Int.'!B53/'Open Int.'!K53</f>
        <v>0.9414724576271186</v>
      </c>
      <c r="F49" s="289">
        <f>'Open Int.'!E53/'Open Int.'!K53</f>
        <v>0.05349576271186441</v>
      </c>
      <c r="G49" s="306">
        <f>'Open Int.'!H53/'Open Int.'!K53</f>
        <v>0.005031779661016949</v>
      </c>
      <c r="H49" s="313">
        <v>10400100</v>
      </c>
      <c r="I49" s="292">
        <v>2080000</v>
      </c>
      <c r="J49" s="314">
        <v>1561300</v>
      </c>
      <c r="K49" s="127" t="str">
        <f t="shared" si="1"/>
        <v>Gross Exposure is less then 30%</v>
      </c>
    </row>
    <row r="50" spans="1:11" s="8" customFormat="1" ht="15">
      <c r="A50" s="239" t="s">
        <v>59</v>
      </c>
      <c r="B50" s="296">
        <f>'Open Int.'!B54</f>
        <v>534000</v>
      </c>
      <c r="C50" s="299">
        <f>'Open Int.'!R54</f>
        <v>60.34467</v>
      </c>
      <c r="D50" s="185">
        <f t="shared" si="2"/>
        <v>0.06697507812191346</v>
      </c>
      <c r="E50" s="305">
        <f>'Open Int.'!B54/'Open Int.'!K54</f>
        <v>1</v>
      </c>
      <c r="F50" s="289">
        <f>'Open Int.'!E54/'Open Int.'!K54</f>
        <v>0</v>
      </c>
      <c r="G50" s="306">
        <f>'Open Int.'!H54/'Open Int.'!K54</f>
        <v>0</v>
      </c>
      <c r="H50" s="313">
        <v>7973115</v>
      </c>
      <c r="I50" s="292">
        <v>1594200</v>
      </c>
      <c r="J50" s="319">
        <v>796800</v>
      </c>
      <c r="K50" s="127" t="str">
        <f t="shared" si="1"/>
        <v>Gross Exposure is less then 30%</v>
      </c>
    </row>
    <row r="51" spans="1:11" s="8" customFormat="1" ht="15">
      <c r="A51" s="239" t="s">
        <v>223</v>
      </c>
      <c r="B51" s="296">
        <f>'Open Int.'!B55</f>
        <v>5021800</v>
      </c>
      <c r="C51" s="299">
        <f>'Open Int.'!R55</f>
        <v>273.044625</v>
      </c>
      <c r="D51" s="185">
        <f t="shared" si="2"/>
        <v>0.2359217640622629</v>
      </c>
      <c r="E51" s="305">
        <f>'Open Int.'!B55/'Open Int.'!K55</f>
        <v>0.988562766983602</v>
      </c>
      <c r="F51" s="289">
        <f>'Open Int.'!E55/'Open Int.'!K55</f>
        <v>0.009370263194157366</v>
      </c>
      <c r="G51" s="306">
        <f>'Open Int.'!H55/'Open Int.'!K55</f>
        <v>0.002066969822240595</v>
      </c>
      <c r="H51" s="313">
        <v>21285870</v>
      </c>
      <c r="I51" s="292">
        <v>4256700</v>
      </c>
      <c r="J51" s="314">
        <v>2128000</v>
      </c>
      <c r="K51" s="127" t="str">
        <f t="shared" si="1"/>
        <v>Gross Exposure is less then 30%</v>
      </c>
    </row>
    <row r="52" spans="1:11" s="8" customFormat="1" ht="15">
      <c r="A52" s="239" t="s">
        <v>163</v>
      </c>
      <c r="B52" s="296">
        <f>'Open Int.'!B56</f>
        <v>20944800</v>
      </c>
      <c r="C52" s="299">
        <f>'Open Int.'!R56</f>
        <v>155.824128</v>
      </c>
      <c r="D52" s="185">
        <f t="shared" si="2"/>
        <v>0.3061956641870599</v>
      </c>
      <c r="E52" s="305">
        <f>'Open Int.'!B56/'Open Int.'!K56</f>
        <v>0.9469401041666666</v>
      </c>
      <c r="F52" s="289">
        <f>'Open Int.'!E56/'Open Int.'!K56</f>
        <v>0.05088975694444445</v>
      </c>
      <c r="G52" s="306">
        <f>'Open Int.'!H56/'Open Int.'!K56</f>
        <v>0.002170138888888889</v>
      </c>
      <c r="H52" s="190">
        <v>68403320</v>
      </c>
      <c r="I52" s="291">
        <v>13680000</v>
      </c>
      <c r="J52" s="315">
        <v>6840000</v>
      </c>
      <c r="K52" s="127" t="str">
        <f t="shared" si="1"/>
        <v>Some sign of build up Gross exposure crosses 30%</v>
      </c>
    </row>
    <row r="53" spans="1:11" s="8" customFormat="1" ht="15">
      <c r="A53" s="239" t="s">
        <v>207</v>
      </c>
      <c r="B53" s="296">
        <f>'Open Int.'!B57</f>
        <v>19534900</v>
      </c>
      <c r="C53" s="299">
        <f>'Open Int.'!R57</f>
        <v>118.79945</v>
      </c>
      <c r="D53" s="185">
        <f t="shared" si="2"/>
        <v>0.1745060809449729</v>
      </c>
      <c r="E53" s="305">
        <f>'Open Int.'!B57/'Open Int.'!K57</f>
        <v>0.904397705544933</v>
      </c>
      <c r="F53" s="289">
        <f>'Open Int.'!E57/'Open Int.'!K57</f>
        <v>0.09232450150232177</v>
      </c>
      <c r="G53" s="306">
        <f>'Open Int.'!H57/'Open Int.'!K57</f>
        <v>0.0032777929527451517</v>
      </c>
      <c r="H53" s="190">
        <v>111943950</v>
      </c>
      <c r="I53" s="291">
        <v>22384600</v>
      </c>
      <c r="J53" s="315">
        <v>11192300</v>
      </c>
      <c r="K53" s="127"/>
    </row>
    <row r="54" spans="1:11" s="8" customFormat="1" ht="15">
      <c r="A54" s="239" t="s">
        <v>198</v>
      </c>
      <c r="B54" s="296">
        <f>'Open Int.'!B58</f>
        <v>70749000</v>
      </c>
      <c r="C54" s="299">
        <f>'Open Int.'!R58</f>
        <v>91.4859225</v>
      </c>
      <c r="D54" s="185">
        <f t="shared" si="2"/>
        <v>0.5538725941313319</v>
      </c>
      <c r="E54" s="305">
        <f>'Open Int.'!B58/'Open Int.'!K58</f>
        <v>0.8583986241161857</v>
      </c>
      <c r="F54" s="289">
        <f>'Open Int.'!E58/'Open Int.'!K58</f>
        <v>0.11695012421173323</v>
      </c>
      <c r="G54" s="306">
        <f>'Open Int.'!H58/'Open Int.'!K58</f>
        <v>0.024651251672081025</v>
      </c>
      <c r="H54" s="226">
        <v>127735152</v>
      </c>
      <c r="I54" s="193">
        <v>25546500</v>
      </c>
      <c r="J54" s="316">
        <v>25546500</v>
      </c>
      <c r="K54" s="126"/>
    </row>
    <row r="55" spans="1:11" s="8" customFormat="1" ht="15">
      <c r="A55" s="239" t="s">
        <v>164</v>
      </c>
      <c r="B55" s="296">
        <f>'Open Int.'!B59</f>
        <v>1587250</v>
      </c>
      <c r="C55" s="299">
        <f>'Open Int.'!R59</f>
        <v>191.27178000000004</v>
      </c>
      <c r="D55" s="185">
        <f t="shared" si="2"/>
        <v>0.25205967172294635</v>
      </c>
      <c r="E55" s="305">
        <f>'Open Int.'!B59/'Open Int.'!K59</f>
        <v>0.9977997799779978</v>
      </c>
      <c r="F55" s="289">
        <f>'Open Int.'!E59/'Open Int.'!K59</f>
        <v>0.0022002200220022</v>
      </c>
      <c r="G55" s="306">
        <f>'Open Int.'!H59/'Open Int.'!K59</f>
        <v>0</v>
      </c>
      <c r="H55" s="190">
        <v>6297120</v>
      </c>
      <c r="I55" s="291">
        <v>1259300</v>
      </c>
      <c r="J55" s="315">
        <v>629650</v>
      </c>
      <c r="K55" s="127" t="str">
        <f t="shared" si="1"/>
        <v>Gross Exposure is less then 30%</v>
      </c>
    </row>
    <row r="56" spans="1:11" s="8" customFormat="1" ht="15">
      <c r="A56" s="239" t="s">
        <v>199</v>
      </c>
      <c r="B56" s="296">
        <f>'Open Int.'!B60</f>
        <v>12780300</v>
      </c>
      <c r="C56" s="299">
        <f>'Open Int.'!R60</f>
        <v>213.987346</v>
      </c>
      <c r="D56" s="185">
        <f t="shared" si="2"/>
        <v>0.485857894463726</v>
      </c>
      <c r="E56" s="305">
        <f>'Open Int.'!B60/'Open Int.'!K60</f>
        <v>0.9609681639773223</v>
      </c>
      <c r="F56" s="289">
        <f>'Open Int.'!E60/'Open Int.'!K60</f>
        <v>0.03597906672481466</v>
      </c>
      <c r="G56" s="306">
        <f>'Open Int.'!H60/'Open Int.'!K60</f>
        <v>0.0030527692978630614</v>
      </c>
      <c r="H56" s="226">
        <v>26304605</v>
      </c>
      <c r="I56" s="193">
        <v>5260600</v>
      </c>
      <c r="J56" s="316">
        <v>2630300</v>
      </c>
      <c r="K56" s="126"/>
    </row>
    <row r="57" spans="1:11" s="8" customFormat="1" ht="15">
      <c r="A57" s="239" t="s">
        <v>189</v>
      </c>
      <c r="B57" s="296">
        <f>'Open Int.'!B61</f>
        <v>12489400</v>
      </c>
      <c r="C57" s="299">
        <f>'Open Int.'!R61</f>
        <v>58.34696175</v>
      </c>
      <c r="D57" s="185">
        <f t="shared" si="2"/>
        <v>0.3133039146307414</v>
      </c>
      <c r="E57" s="305">
        <f>'Open Int.'!B61/'Open Int.'!K61</f>
        <v>0.9857186265572774</v>
      </c>
      <c r="F57" s="289">
        <f>'Open Int.'!E61/'Open Int.'!K61</f>
        <v>0.014281373442722577</v>
      </c>
      <c r="G57" s="306">
        <f>'Open Int.'!H61/'Open Int.'!K61</f>
        <v>0</v>
      </c>
      <c r="H57" s="318">
        <v>39863530</v>
      </c>
      <c r="I57" s="294">
        <v>7969500</v>
      </c>
      <c r="J57" s="315">
        <v>7969500</v>
      </c>
      <c r="K57" s="126"/>
    </row>
    <row r="58" spans="1:11" s="8" customFormat="1" ht="15">
      <c r="A58" s="239" t="s">
        <v>224</v>
      </c>
      <c r="B58" s="296">
        <f>'Open Int.'!B62</f>
        <v>1445800</v>
      </c>
      <c r="C58" s="299">
        <f>'Open Int.'!R62</f>
        <v>466.9436295</v>
      </c>
      <c r="D58" s="185">
        <f t="shared" si="2"/>
        <v>0.033433856902259966</v>
      </c>
      <c r="E58" s="305">
        <f>'Open Int.'!B62/'Open Int.'!K62</f>
        <v>0.90097837602044</v>
      </c>
      <c r="F58" s="289">
        <f>'Open Int.'!E62/'Open Int.'!K62</f>
        <v>0.08549884713653642</v>
      </c>
      <c r="G58" s="306">
        <f>'Open Int.'!H62/'Open Int.'!K62</f>
        <v>0.013522776843023618</v>
      </c>
      <c r="H58" s="313">
        <v>43243590</v>
      </c>
      <c r="I58" s="292">
        <v>944100</v>
      </c>
      <c r="J58" s="314">
        <v>472000</v>
      </c>
      <c r="K58" s="127" t="str">
        <f t="shared" si="1"/>
        <v>Gross Exposure is less then 30%</v>
      </c>
    </row>
    <row r="59" spans="1:11" s="8" customFormat="1" ht="15">
      <c r="A59" s="239" t="s">
        <v>165</v>
      </c>
      <c r="B59" s="296">
        <f>'Open Int.'!B63</f>
        <v>1837850</v>
      </c>
      <c r="C59" s="299">
        <f>'Open Int.'!R63</f>
        <v>15.48388625</v>
      </c>
      <c r="D59" s="185">
        <f t="shared" si="2"/>
        <v>0.11900576104826861</v>
      </c>
      <c r="E59" s="305">
        <f>'Open Int.'!B63/'Open Int.'!K63</f>
        <v>1</v>
      </c>
      <c r="F59" s="289">
        <f>'Open Int.'!E63/'Open Int.'!K63</f>
        <v>0</v>
      </c>
      <c r="G59" s="306">
        <f>'Open Int.'!H63/'Open Int.'!K63</f>
        <v>0</v>
      </c>
      <c r="H59" s="190">
        <v>15443370</v>
      </c>
      <c r="I59" s="291">
        <v>3088650</v>
      </c>
      <c r="J59" s="315">
        <v>3088650</v>
      </c>
      <c r="K59" s="127" t="str">
        <f t="shared" si="1"/>
        <v>Gross Exposure is less then 30%</v>
      </c>
    </row>
    <row r="60" spans="1:11" s="8" customFormat="1" ht="15">
      <c r="A60" s="239" t="s">
        <v>106</v>
      </c>
      <c r="B60" s="296">
        <f>'Open Int.'!B64</f>
        <v>676200</v>
      </c>
      <c r="C60" s="299">
        <f>'Open Int.'!R64</f>
        <v>30.73329</v>
      </c>
      <c r="D60" s="185">
        <f t="shared" si="2"/>
        <v>0.07936871238877288</v>
      </c>
      <c r="E60" s="305">
        <f>'Open Int.'!B64/'Open Int.'!K64</f>
        <v>1</v>
      </c>
      <c r="F60" s="289">
        <f>'Open Int.'!E64/'Open Int.'!K64</f>
        <v>0</v>
      </c>
      <c r="G60" s="306">
        <f>'Open Int.'!H64/'Open Int.'!K64</f>
        <v>0</v>
      </c>
      <c r="H60" s="313">
        <v>8519730</v>
      </c>
      <c r="I60" s="292">
        <v>1703400</v>
      </c>
      <c r="J60" s="314">
        <v>891000</v>
      </c>
      <c r="K60" s="127" t="str">
        <f t="shared" si="1"/>
        <v>Gross Exposure is less then 30%</v>
      </c>
    </row>
    <row r="61" spans="1:11" s="8" customFormat="1" ht="15">
      <c r="A61" s="239" t="s">
        <v>50</v>
      </c>
      <c r="B61" s="296">
        <f>'Open Int.'!B65</f>
        <v>13730200</v>
      </c>
      <c r="C61" s="299">
        <f>'Open Int.'!R65</f>
        <v>338.702067</v>
      </c>
      <c r="D61" s="185">
        <f t="shared" si="2"/>
        <v>0.5124041229532543</v>
      </c>
      <c r="E61" s="305">
        <f>'Open Int.'!B65/'Open Int.'!K65</f>
        <v>0.9686481452739407</v>
      </c>
      <c r="F61" s="289">
        <f>'Open Int.'!E65/'Open Int.'!K65</f>
        <v>0.029334161105075276</v>
      </c>
      <c r="G61" s="306">
        <f>'Open Int.'!H65/'Open Int.'!K65</f>
        <v>0.002017693620984014</v>
      </c>
      <c r="H61" s="313">
        <v>26795647</v>
      </c>
      <c r="I61" s="292">
        <v>5357000</v>
      </c>
      <c r="J61" s="314">
        <v>2677400</v>
      </c>
      <c r="K61" s="127" t="str">
        <f t="shared" si="1"/>
        <v>Gross exposure is building up andcrpsses 40% mark</v>
      </c>
    </row>
    <row r="62" spans="1:11" s="8" customFormat="1" ht="15">
      <c r="A62" s="239" t="s">
        <v>6</v>
      </c>
      <c r="B62" s="296">
        <f>'Open Int.'!B66</f>
        <v>13439250</v>
      </c>
      <c r="C62" s="299">
        <f>'Open Int.'!R66</f>
        <v>251.685045</v>
      </c>
      <c r="D62" s="185">
        <f t="shared" si="2"/>
        <v>0.0645158084793193</v>
      </c>
      <c r="E62" s="305">
        <f>'Open Int.'!B66/'Open Int.'!K66</f>
        <v>0.8831879343486618</v>
      </c>
      <c r="F62" s="289">
        <f>'Open Int.'!E66/'Open Int.'!K66</f>
        <v>0.10690521957711074</v>
      </c>
      <c r="G62" s="306">
        <f>'Open Int.'!H66/'Open Int.'!K66</f>
        <v>0.009906846074227415</v>
      </c>
      <c r="H62" s="313">
        <v>208309410</v>
      </c>
      <c r="I62" s="292">
        <v>14721750</v>
      </c>
      <c r="J62" s="314">
        <v>7359750</v>
      </c>
      <c r="K62" s="127" t="str">
        <f t="shared" si="1"/>
        <v>Gross Exposure is less then 30%</v>
      </c>
    </row>
    <row r="63" spans="1:11" s="8" customFormat="1" ht="15">
      <c r="A63" s="239" t="s">
        <v>200</v>
      </c>
      <c r="B63" s="296">
        <f>'Open Int.'!B67</f>
        <v>1250400</v>
      </c>
      <c r="C63" s="299">
        <f>'Open Int.'!R67</f>
        <v>30.507288</v>
      </c>
      <c r="D63" s="185">
        <f t="shared" si="2"/>
        <v>0.0671085757074255</v>
      </c>
      <c r="E63" s="305">
        <f>'Open Int.'!B67/'Open Int.'!K67</f>
        <v>0.9726197884256378</v>
      </c>
      <c r="F63" s="289">
        <f>'Open Int.'!E67/'Open Int.'!K67</f>
        <v>0.02551337896701929</v>
      </c>
      <c r="G63" s="306">
        <f>'Open Int.'!H67/'Open Int.'!K67</f>
        <v>0.001866832607342875</v>
      </c>
      <c r="H63" s="226">
        <v>18632492</v>
      </c>
      <c r="I63" s="193">
        <v>3726000</v>
      </c>
      <c r="J63" s="316">
        <v>1862000</v>
      </c>
      <c r="K63" s="126"/>
    </row>
    <row r="64" spans="1:11" s="8" customFormat="1" ht="15">
      <c r="A64" s="239" t="s">
        <v>190</v>
      </c>
      <c r="B64" s="296">
        <f>'Open Int.'!B68</f>
        <v>125400</v>
      </c>
      <c r="C64" s="299">
        <f>'Open Int.'!R68</f>
        <v>4.84671</v>
      </c>
      <c r="D64" s="185">
        <f t="shared" si="2"/>
        <v>0.039324891339116035</v>
      </c>
      <c r="E64" s="305">
        <f>'Open Int.'!B68/'Open Int.'!K68</f>
        <v>1</v>
      </c>
      <c r="F64" s="289">
        <f>'Open Int.'!E68/'Open Int.'!K68</f>
        <v>0</v>
      </c>
      <c r="G64" s="306">
        <f>'Open Int.'!H68/'Open Int.'!K68</f>
        <v>0</v>
      </c>
      <c r="H64" s="318">
        <v>3188820</v>
      </c>
      <c r="I64" s="294">
        <v>637200</v>
      </c>
      <c r="J64" s="315">
        <v>637200</v>
      </c>
      <c r="K64" s="126"/>
    </row>
    <row r="65" spans="1:11" s="8" customFormat="1" ht="15">
      <c r="A65" s="239" t="s">
        <v>150</v>
      </c>
      <c r="B65" s="296">
        <f>'Open Int.'!B69</f>
        <v>813200</v>
      </c>
      <c r="C65" s="299">
        <f>'Open Int.'!R69</f>
        <v>60.772008</v>
      </c>
      <c r="D65" s="185">
        <f t="shared" si="2"/>
        <v>0.23548830811554333</v>
      </c>
      <c r="E65" s="305">
        <f>'Open Int.'!B69/'Open Int.'!K69</f>
        <v>0.9883325230918814</v>
      </c>
      <c r="F65" s="289">
        <f>'Open Int.'!E69/'Open Int.'!K69</f>
        <v>0.01166747690811862</v>
      </c>
      <c r="G65" s="306">
        <f>'Open Int.'!H69/'Open Int.'!K69</f>
        <v>0</v>
      </c>
      <c r="H65" s="313">
        <v>3453250</v>
      </c>
      <c r="I65" s="292">
        <v>690600</v>
      </c>
      <c r="J65" s="314">
        <v>518800</v>
      </c>
      <c r="K65" s="127" t="str">
        <f t="shared" si="1"/>
        <v>Gross Exposure is less then 30%</v>
      </c>
    </row>
    <row r="66" spans="1:11" s="8" customFormat="1" ht="15">
      <c r="A66" s="239" t="s">
        <v>166</v>
      </c>
      <c r="B66" s="296">
        <f>'Open Int.'!B70</f>
        <v>288000</v>
      </c>
      <c r="C66" s="299">
        <f>'Open Int.'!R70</f>
        <v>52.04448</v>
      </c>
      <c r="D66" s="185">
        <f t="shared" si="2"/>
        <v>0.2444800977920391</v>
      </c>
      <c r="E66" s="305">
        <f>'Open Int.'!B70/'Open Int.'!K70</f>
        <v>1</v>
      </c>
      <c r="F66" s="289">
        <f>'Open Int.'!E70/'Open Int.'!K70</f>
        <v>0</v>
      </c>
      <c r="G66" s="306">
        <f>'Open Int.'!H70/'Open Int.'!K70</f>
        <v>0</v>
      </c>
      <c r="H66" s="190">
        <v>1178010</v>
      </c>
      <c r="I66" s="291">
        <v>235500</v>
      </c>
      <c r="J66" s="315">
        <v>235500</v>
      </c>
      <c r="K66" s="127" t="str">
        <f t="shared" si="1"/>
        <v>Gross Exposure is less then 30%</v>
      </c>
    </row>
    <row r="67" spans="1:11" s="8" customFormat="1" ht="15">
      <c r="A67" s="239" t="s">
        <v>151</v>
      </c>
      <c r="B67" s="296">
        <f>'Open Int.'!B71</f>
        <v>20268750</v>
      </c>
      <c r="C67" s="299">
        <f>'Open Int.'!R71</f>
        <v>64.17</v>
      </c>
      <c r="D67" s="185">
        <f aca="true" t="shared" si="3" ref="D67:D99">B67/H67</f>
        <v>0.5630208333333333</v>
      </c>
      <c r="E67" s="305">
        <f>'Open Int.'!B71/'Open Int.'!K71</f>
        <v>0.9096774193548387</v>
      </c>
      <c r="F67" s="289">
        <f>'Open Int.'!E71/'Open Int.'!K71</f>
        <v>0.08723702664796634</v>
      </c>
      <c r="G67" s="306">
        <f>'Open Int.'!H71/'Open Int.'!K71</f>
        <v>0.0030855539971949507</v>
      </c>
      <c r="H67" s="313">
        <v>36000000</v>
      </c>
      <c r="I67" s="292">
        <v>7200000</v>
      </c>
      <c r="J67" s="314">
        <v>7200000</v>
      </c>
      <c r="K67" s="127" t="str">
        <f t="shared" si="1"/>
        <v>Gross exposure is building up andcrpsses 40% mark</v>
      </c>
    </row>
    <row r="68" spans="1:11" s="8" customFormat="1" ht="15">
      <c r="A68" s="239" t="s">
        <v>191</v>
      </c>
      <c r="B68" s="296">
        <f>'Open Int.'!B72</f>
        <v>7622000</v>
      </c>
      <c r="C68" s="299">
        <f>'Open Int.'!R72</f>
        <v>66.708</v>
      </c>
      <c r="D68" s="185">
        <f t="shared" si="3"/>
        <v>0.49125315444207707</v>
      </c>
      <c r="E68" s="305">
        <f>'Open Int.'!B72/'Open Int.'!K72</f>
        <v>0.9963398692810458</v>
      </c>
      <c r="F68" s="289">
        <f>'Open Int.'!E72/'Open Int.'!K72</f>
        <v>0.0033986928104575162</v>
      </c>
      <c r="G68" s="306">
        <f>'Open Int.'!H72/'Open Int.'!K72</f>
        <v>0.00026143790849673205</v>
      </c>
      <c r="H68" s="318">
        <v>15515422</v>
      </c>
      <c r="I68" s="294">
        <v>3102000</v>
      </c>
      <c r="J68" s="315">
        <v>3102000</v>
      </c>
      <c r="K68" s="126"/>
    </row>
    <row r="69" spans="1:11" s="8" customFormat="1" ht="15">
      <c r="A69" s="239" t="s">
        <v>201</v>
      </c>
      <c r="B69" s="296">
        <f>'Open Int.'!B73</f>
        <v>3580000</v>
      </c>
      <c r="C69" s="299">
        <f>'Open Int.'!R73</f>
        <v>37.1779875</v>
      </c>
      <c r="D69" s="185">
        <f t="shared" si="3"/>
        <v>0.1912715013477161</v>
      </c>
      <c r="E69" s="305">
        <f>'Open Int.'!B73/'Open Int.'!K73</f>
        <v>0.9489728296885355</v>
      </c>
      <c r="F69" s="289">
        <f>'Open Int.'!E73/'Open Int.'!K73</f>
        <v>0.04970178926441352</v>
      </c>
      <c r="G69" s="306">
        <f>'Open Int.'!H73/'Open Int.'!K73</f>
        <v>0.0013253810470510272</v>
      </c>
      <c r="H69" s="226">
        <v>18716850</v>
      </c>
      <c r="I69" s="193">
        <v>3742500</v>
      </c>
      <c r="J69" s="316">
        <v>3742500</v>
      </c>
      <c r="K69" s="126"/>
    </row>
    <row r="70" spans="1:11" s="8" customFormat="1" ht="15">
      <c r="A70" s="239" t="s">
        <v>167</v>
      </c>
      <c r="B70" s="296">
        <f>'Open Int.'!B74</f>
        <v>1806250</v>
      </c>
      <c r="C70" s="299">
        <f>'Open Int.'!R74</f>
        <v>33.252085</v>
      </c>
      <c r="D70" s="185">
        <f t="shared" si="3"/>
        <v>0.1745578576307563</v>
      </c>
      <c r="E70" s="305">
        <f>'Open Int.'!B74/'Open Int.'!K74</f>
        <v>0.9747706422018348</v>
      </c>
      <c r="F70" s="289">
        <f>'Open Int.'!E74/'Open Int.'!K74</f>
        <v>0.02522935779816514</v>
      </c>
      <c r="G70" s="306">
        <f>'Open Int.'!H74/'Open Int.'!K74</f>
        <v>0</v>
      </c>
      <c r="H70" s="190">
        <v>10347572</v>
      </c>
      <c r="I70" s="291">
        <v>2068900</v>
      </c>
      <c r="J70" s="315">
        <v>2068900</v>
      </c>
      <c r="K70" s="127" t="str">
        <f t="shared" si="1"/>
        <v>Gross Exposure is less then 30%</v>
      </c>
    </row>
    <row r="71" spans="1:11" s="8" customFormat="1" ht="15">
      <c r="A71" s="239" t="s">
        <v>7</v>
      </c>
      <c r="B71" s="296">
        <f>'Open Int.'!B75</f>
        <v>1268750</v>
      </c>
      <c r="C71" s="299">
        <f>'Open Int.'!R75</f>
        <v>79.569725</v>
      </c>
      <c r="D71" s="185">
        <f t="shared" si="3"/>
        <v>0.07385010654787787</v>
      </c>
      <c r="E71" s="305">
        <f>'Open Int.'!B75/'Open Int.'!K75</f>
        <v>0.974088291746641</v>
      </c>
      <c r="F71" s="289">
        <f>'Open Int.'!E75/'Open Int.'!K75</f>
        <v>0.025911708253358926</v>
      </c>
      <c r="G71" s="306">
        <f>'Open Int.'!H75/'Open Int.'!K75</f>
        <v>0</v>
      </c>
      <c r="H71" s="313">
        <v>17180070</v>
      </c>
      <c r="I71" s="292">
        <v>3435000</v>
      </c>
      <c r="J71" s="314">
        <v>1717500</v>
      </c>
      <c r="K71" s="127" t="str">
        <f t="shared" si="1"/>
        <v>Gross Exposure is less then 30%</v>
      </c>
    </row>
    <row r="72" spans="1:11" s="8" customFormat="1" ht="15">
      <c r="A72" s="239" t="s">
        <v>192</v>
      </c>
      <c r="B72" s="296">
        <f>'Open Int.'!B76</f>
        <v>2136000</v>
      </c>
      <c r="C72" s="299">
        <f>'Open Int.'!R76</f>
        <v>64.30428</v>
      </c>
      <c r="D72" s="185">
        <f t="shared" si="3"/>
        <v>0.3531782821150419</v>
      </c>
      <c r="E72" s="305">
        <f>'Open Int.'!B76/'Open Int.'!K76</f>
        <v>1</v>
      </c>
      <c r="F72" s="289">
        <f>'Open Int.'!E76/'Open Int.'!K76</f>
        <v>0</v>
      </c>
      <c r="G72" s="306">
        <f>'Open Int.'!H76/'Open Int.'!K76</f>
        <v>0</v>
      </c>
      <c r="H72" s="318">
        <v>6047937</v>
      </c>
      <c r="I72" s="294">
        <v>1208400</v>
      </c>
      <c r="J72" s="315">
        <v>1208400</v>
      </c>
      <c r="K72" s="126"/>
    </row>
    <row r="73" spans="1:11" s="8" customFormat="1" ht="15">
      <c r="A73" s="239" t="s">
        <v>249</v>
      </c>
      <c r="B73" s="296">
        <f>'Open Int.'!B77</f>
        <v>1434400</v>
      </c>
      <c r="C73" s="299">
        <f>'Open Int.'!R77</f>
        <v>106.3692</v>
      </c>
      <c r="D73" s="185">
        <f t="shared" si="3"/>
        <v>0.06989553774685517</v>
      </c>
      <c r="E73" s="305">
        <f>'Open Int.'!B77/'Open Int.'!K77</f>
        <v>0.9911553344389166</v>
      </c>
      <c r="F73" s="289">
        <f>'Open Int.'!E77/'Open Int.'!K77</f>
        <v>0.008291873963515755</v>
      </c>
      <c r="G73" s="306">
        <f>'Open Int.'!H77/'Open Int.'!K77</f>
        <v>0.000552791597567717</v>
      </c>
      <c r="H73" s="190">
        <v>20522054</v>
      </c>
      <c r="I73" s="291">
        <v>3233600</v>
      </c>
      <c r="J73" s="315">
        <v>1616800</v>
      </c>
      <c r="K73" s="127" t="str">
        <f t="shared" si="1"/>
        <v>Gross Exposure is less then 30%</v>
      </c>
    </row>
    <row r="74" spans="1:11" s="8" customFormat="1" ht="15">
      <c r="A74" s="239" t="s">
        <v>230</v>
      </c>
      <c r="B74" s="296">
        <f>'Open Int.'!B78</f>
        <v>6341250</v>
      </c>
      <c r="C74" s="299">
        <f>'Open Int.'!R78</f>
        <v>154.0903</v>
      </c>
      <c r="D74" s="185">
        <f t="shared" si="3"/>
        <v>0.46117678716232186</v>
      </c>
      <c r="E74" s="305">
        <f>'Open Int.'!B78/'Open Int.'!K78</f>
        <v>0.9954866562009419</v>
      </c>
      <c r="F74" s="289">
        <f>'Open Int.'!E78/'Open Int.'!K78</f>
        <v>0.004120879120879121</v>
      </c>
      <c r="G74" s="306">
        <f>'Open Int.'!H78/'Open Int.'!K78</f>
        <v>0.0003924646781789639</v>
      </c>
      <c r="H74" s="313">
        <v>13750150</v>
      </c>
      <c r="I74" s="292">
        <v>2750000</v>
      </c>
      <c r="J74" s="314">
        <v>1647500</v>
      </c>
      <c r="K74" s="127" t="str">
        <f t="shared" si="1"/>
        <v>Gross exposure is building up andcrpsses 40% mark</v>
      </c>
    </row>
    <row r="75" spans="1:11" s="8" customFormat="1" ht="15">
      <c r="A75" s="239" t="s">
        <v>193</v>
      </c>
      <c r="B75" s="296">
        <f>'Open Int.'!B79</f>
        <v>2521600</v>
      </c>
      <c r="C75" s="299">
        <f>'Open Int.'!R79</f>
        <v>48.22368</v>
      </c>
      <c r="D75" s="185">
        <f t="shared" si="3"/>
        <v>0.15647552773878715</v>
      </c>
      <c r="E75" s="305">
        <f>'Open Int.'!B79/'Open Int.'!K79</f>
        <v>0.9987325728770595</v>
      </c>
      <c r="F75" s="289">
        <f>'Open Int.'!E79/'Open Int.'!K79</f>
        <v>0.0012674271229404308</v>
      </c>
      <c r="G75" s="306">
        <f>'Open Int.'!H79/'Open Int.'!K79</f>
        <v>0</v>
      </c>
      <c r="H75" s="318">
        <v>16114980</v>
      </c>
      <c r="I75" s="294">
        <v>3222400</v>
      </c>
      <c r="J75" s="315">
        <v>2497600</v>
      </c>
      <c r="K75" s="126"/>
    </row>
    <row r="76" spans="1:11" s="8" customFormat="1" ht="15">
      <c r="A76" s="239" t="s">
        <v>168</v>
      </c>
      <c r="B76" s="296">
        <f>'Open Int.'!B80</f>
        <v>7378100</v>
      </c>
      <c r="C76" s="299">
        <f>'Open Int.'!R80</f>
        <v>33.405705</v>
      </c>
      <c r="D76" s="185">
        <f t="shared" si="3"/>
        <v>0.1840893745043215</v>
      </c>
      <c r="E76" s="305">
        <f>'Open Int.'!B80/'Open Int.'!K80</f>
        <v>0.9441913439635535</v>
      </c>
      <c r="F76" s="289">
        <f>'Open Int.'!E80/'Open Int.'!K80</f>
        <v>0.0541002277904328</v>
      </c>
      <c r="G76" s="306">
        <f>'Open Int.'!H80/'Open Int.'!K80</f>
        <v>0.0017084282460136675</v>
      </c>
      <c r="H76" s="190">
        <v>40078902</v>
      </c>
      <c r="I76" s="291">
        <v>8014450</v>
      </c>
      <c r="J76" s="315">
        <v>8014450</v>
      </c>
      <c r="K76" s="127" t="str">
        <f t="shared" si="1"/>
        <v>Gross Exposure is less then 30%</v>
      </c>
    </row>
    <row r="77" spans="1:11" s="8" customFormat="1" ht="15">
      <c r="A77" s="239" t="s">
        <v>8</v>
      </c>
      <c r="B77" s="296">
        <f>'Open Int.'!B81</f>
        <v>21955200</v>
      </c>
      <c r="C77" s="299">
        <f>'Open Int.'!R81</f>
        <v>368.424</v>
      </c>
      <c r="D77" s="185">
        <f t="shared" si="3"/>
        <v>0.3982770064180154</v>
      </c>
      <c r="E77" s="305">
        <f>'Open Int.'!B81/'Open Int.'!K81</f>
        <v>0.9385772913816689</v>
      </c>
      <c r="F77" s="289">
        <f>'Open Int.'!E81/'Open Int.'!K81</f>
        <v>0.05759233926128591</v>
      </c>
      <c r="G77" s="306">
        <f>'Open Int.'!H81/'Open Int.'!K81</f>
        <v>0.0038303693570451436</v>
      </c>
      <c r="H77" s="313">
        <v>55125452</v>
      </c>
      <c r="I77" s="292">
        <v>11024000</v>
      </c>
      <c r="J77" s="314">
        <v>5512000</v>
      </c>
      <c r="K77" s="127" t="str">
        <f t="shared" si="1"/>
        <v>Some sign of build up Gross exposure crosses 30%</v>
      </c>
    </row>
    <row r="78" spans="1:11" s="8" customFormat="1" ht="15">
      <c r="A78" s="239" t="s">
        <v>202</v>
      </c>
      <c r="B78" s="296">
        <f>'Open Int.'!B82</f>
        <v>25018000</v>
      </c>
      <c r="C78" s="299">
        <f>'Open Int.'!R82</f>
        <v>39.6606</v>
      </c>
      <c r="D78" s="185">
        <f t="shared" si="3"/>
        <v>0.5792820866195517</v>
      </c>
      <c r="E78" s="305">
        <f>'Open Int.'!B82/'Open Int.'!K82</f>
        <v>0.8957393483709273</v>
      </c>
      <c r="F78" s="289">
        <f>'Open Int.'!E82/'Open Int.'!K82</f>
        <v>0.09724310776942356</v>
      </c>
      <c r="G78" s="306">
        <f>'Open Int.'!H82/'Open Int.'!K82</f>
        <v>0.007017543859649123</v>
      </c>
      <c r="H78" s="226">
        <v>43187940</v>
      </c>
      <c r="I78" s="193">
        <v>8624000</v>
      </c>
      <c r="J78" s="316">
        <v>8624000</v>
      </c>
      <c r="K78" s="126"/>
    </row>
    <row r="79" spans="1:11" s="8" customFormat="1" ht="15">
      <c r="A79" s="239" t="s">
        <v>225</v>
      </c>
      <c r="B79" s="296">
        <f>'Open Int.'!B83</f>
        <v>3757050</v>
      </c>
      <c r="C79" s="299">
        <f>'Open Int.'!R83</f>
        <v>84.0280505</v>
      </c>
      <c r="D79" s="185">
        <f t="shared" si="3"/>
        <v>0.22684763034025243</v>
      </c>
      <c r="E79" s="305">
        <f>'Open Int.'!B83/'Open Int.'!K83</f>
        <v>0.9957330082291984</v>
      </c>
      <c r="F79" s="289">
        <f>'Open Int.'!E83/'Open Int.'!K83</f>
        <v>0.004266991770801585</v>
      </c>
      <c r="G79" s="306">
        <f>'Open Int.'!H83/'Open Int.'!K83</f>
        <v>0</v>
      </c>
      <c r="H79" s="313">
        <v>16561998</v>
      </c>
      <c r="I79" s="292">
        <v>3312000</v>
      </c>
      <c r="J79" s="314">
        <v>1656000</v>
      </c>
      <c r="K79" s="127" t="str">
        <f t="shared" si="1"/>
        <v>Gross Exposure is less then 30%</v>
      </c>
    </row>
    <row r="80" spans="1:11" s="8" customFormat="1" ht="15">
      <c r="A80" s="239" t="s">
        <v>194</v>
      </c>
      <c r="B80" s="296">
        <f>'Open Int.'!B84</f>
        <v>1822700</v>
      </c>
      <c r="C80" s="299">
        <f>'Open Int.'!R84</f>
        <v>37.0281505</v>
      </c>
      <c r="D80" s="185">
        <f t="shared" si="3"/>
        <v>0.33144784901674895</v>
      </c>
      <c r="E80" s="305">
        <f>'Open Int.'!B84/'Open Int.'!K84</f>
        <v>1</v>
      </c>
      <c r="F80" s="289">
        <f>'Open Int.'!E84/'Open Int.'!K84</f>
        <v>0</v>
      </c>
      <c r="G80" s="306">
        <f>'Open Int.'!H84/'Open Int.'!K84</f>
        <v>0</v>
      </c>
      <c r="H80" s="318">
        <v>5499206</v>
      </c>
      <c r="I80" s="294">
        <v>1098900</v>
      </c>
      <c r="J80" s="315">
        <v>1098900</v>
      </c>
      <c r="K80" s="126"/>
    </row>
    <row r="81" spans="1:11" s="8" customFormat="1" ht="15">
      <c r="A81" s="239" t="s">
        <v>169</v>
      </c>
      <c r="B81" s="296">
        <f>'Open Int.'!B85</f>
        <v>2758250</v>
      </c>
      <c r="C81" s="299">
        <f>'Open Int.'!R85</f>
        <v>22.554697</v>
      </c>
      <c r="D81" s="185">
        <f t="shared" si="3"/>
        <v>0.129940213133513</v>
      </c>
      <c r="E81" s="305">
        <f>'Open Int.'!B85/'Open Int.'!K85</f>
        <v>0.9239130434782609</v>
      </c>
      <c r="F81" s="289">
        <f>'Open Int.'!E85/'Open Int.'!K85</f>
        <v>0.07608695652173914</v>
      </c>
      <c r="G81" s="306">
        <f>'Open Int.'!H85/'Open Int.'!K85</f>
        <v>0</v>
      </c>
      <c r="H81" s="190">
        <v>21227070</v>
      </c>
      <c r="I81" s="291">
        <v>4245050</v>
      </c>
      <c r="J81" s="315">
        <v>4245050</v>
      </c>
      <c r="K81" s="127" t="str">
        <f t="shared" si="1"/>
        <v>Gross Exposure is less then 30%</v>
      </c>
    </row>
    <row r="82" spans="1:11" s="8" customFormat="1" ht="15">
      <c r="A82" s="239" t="s">
        <v>170</v>
      </c>
      <c r="B82" s="296">
        <f>'Open Int.'!B86</f>
        <v>1059630</v>
      </c>
      <c r="C82" s="299">
        <f>'Open Int.'!R86</f>
        <v>20.411985</v>
      </c>
      <c r="D82" s="185">
        <f t="shared" si="3"/>
        <v>0.1790281459555078</v>
      </c>
      <c r="E82" s="305">
        <f>'Open Int.'!B86/'Open Int.'!K86</f>
        <v>0.9941176470588236</v>
      </c>
      <c r="F82" s="289">
        <f>'Open Int.'!E86/'Open Int.'!K86</f>
        <v>0.0058823529411764705</v>
      </c>
      <c r="G82" s="306">
        <f>'Open Int.'!H86/'Open Int.'!K86</f>
        <v>0</v>
      </c>
      <c r="H82" s="190">
        <v>5918790</v>
      </c>
      <c r="I82" s="291">
        <v>1182940</v>
      </c>
      <c r="J82" s="315">
        <v>1182940</v>
      </c>
      <c r="K82" s="127" t="str">
        <f t="shared" si="1"/>
        <v>Gross Exposure is less then 30%</v>
      </c>
    </row>
    <row r="83" spans="1:11" s="8" customFormat="1" ht="15">
      <c r="A83" s="239" t="s">
        <v>140</v>
      </c>
      <c r="B83" s="296">
        <f>'Open Int.'!B87</f>
        <v>12025000</v>
      </c>
      <c r="C83" s="299">
        <f>'Open Int.'!R87</f>
        <v>158.21143</v>
      </c>
      <c r="D83" s="185">
        <f t="shared" si="3"/>
        <v>0.07368124360459061</v>
      </c>
      <c r="E83" s="305">
        <f>'Open Int.'!B87/'Open Int.'!K87</f>
        <v>0.8543061648580005</v>
      </c>
      <c r="F83" s="289">
        <f>'Open Int.'!E87/'Open Int.'!K87</f>
        <v>0.13807434772569846</v>
      </c>
      <c r="G83" s="306">
        <f>'Open Int.'!H87/'Open Int.'!K87</f>
        <v>0.007619487416301085</v>
      </c>
      <c r="H83" s="313">
        <v>163203000</v>
      </c>
      <c r="I83" s="292">
        <v>22048000</v>
      </c>
      <c r="J83" s="314">
        <v>11024000</v>
      </c>
      <c r="K83" s="127" t="str">
        <f t="shared" si="1"/>
        <v>Gross Exposure is less then 30%</v>
      </c>
    </row>
    <row r="84" spans="1:11" s="8" customFormat="1" ht="15">
      <c r="A84" s="239" t="s">
        <v>52</v>
      </c>
      <c r="B84" s="296">
        <f>'Open Int.'!B88</f>
        <v>3592500</v>
      </c>
      <c r="C84" s="299">
        <f>'Open Int.'!R88</f>
        <v>414.642225</v>
      </c>
      <c r="D84" s="185">
        <f t="shared" si="3"/>
        <v>0.04870875497195379</v>
      </c>
      <c r="E84" s="305">
        <f>'Open Int.'!B88/'Open Int.'!K88</f>
        <v>0.9671297044096269</v>
      </c>
      <c r="F84" s="289">
        <f>'Open Int.'!E88/'Open Int.'!K88</f>
        <v>0.032789533193345176</v>
      </c>
      <c r="G84" s="306">
        <f>'Open Int.'!H88/'Open Int.'!K88</f>
        <v>8.076239702794379E-05</v>
      </c>
      <c r="H84" s="313">
        <v>73754708</v>
      </c>
      <c r="I84" s="292">
        <v>2293800</v>
      </c>
      <c r="J84" s="314">
        <v>1146900</v>
      </c>
      <c r="K84" s="127" t="str">
        <f t="shared" si="1"/>
        <v>Gross Exposure is less then 30%</v>
      </c>
    </row>
    <row r="85" spans="1:11" s="8" customFormat="1" ht="15">
      <c r="A85" s="239" t="s">
        <v>195</v>
      </c>
      <c r="B85" s="296">
        <f>'Open Int.'!B89</f>
        <v>3163650</v>
      </c>
      <c r="C85" s="299">
        <f>'Open Int.'!R89</f>
        <v>71.7568005</v>
      </c>
      <c r="D85" s="185">
        <f t="shared" si="3"/>
        <v>0.2977608710036075</v>
      </c>
      <c r="E85" s="305">
        <f>'Open Int.'!B89/'Open Int.'!K89</f>
        <v>0.9917709019091507</v>
      </c>
      <c r="F85" s="289">
        <f>'Open Int.'!E89/'Open Int.'!K89</f>
        <v>0.007899934167215274</v>
      </c>
      <c r="G85" s="306">
        <f>'Open Int.'!H89/'Open Int.'!K89</f>
        <v>0.0003291639236339697</v>
      </c>
      <c r="H85" s="318">
        <v>10624801</v>
      </c>
      <c r="I85" s="294">
        <v>2124150</v>
      </c>
      <c r="J85" s="315">
        <v>1449000</v>
      </c>
      <c r="K85" s="126"/>
    </row>
    <row r="86" spans="1:11" s="8" customFormat="1" ht="15">
      <c r="A86" s="239" t="s">
        <v>96</v>
      </c>
      <c r="B86" s="296">
        <f>'Open Int.'!B90</f>
        <v>3592800</v>
      </c>
      <c r="C86" s="299">
        <f>'Open Int.'!R90</f>
        <v>73.477203</v>
      </c>
      <c r="D86" s="185">
        <f t="shared" si="3"/>
        <v>0.38202053647473133</v>
      </c>
      <c r="E86" s="305">
        <f>'Open Int.'!B90/'Open Int.'!K90</f>
        <v>0.9899156885435609</v>
      </c>
      <c r="F86" s="289">
        <f>'Open Int.'!E90/'Open Int.'!K90</f>
        <v>0.010084311456439081</v>
      </c>
      <c r="G86" s="306">
        <f>'Open Int.'!H90/'Open Int.'!K90</f>
        <v>0</v>
      </c>
      <c r="H86" s="190">
        <v>9404730</v>
      </c>
      <c r="I86" s="292">
        <v>1880400</v>
      </c>
      <c r="J86" s="314">
        <v>1880400</v>
      </c>
      <c r="K86" s="127" t="str">
        <f t="shared" si="1"/>
        <v>Some sign of build up Gross exposure crosses 30%</v>
      </c>
    </row>
    <row r="87" spans="1:11" s="8" customFormat="1" ht="15">
      <c r="A87" s="239" t="s">
        <v>250</v>
      </c>
      <c r="B87" s="296">
        <f>'Open Int.'!B91</f>
        <v>449800</v>
      </c>
      <c r="C87" s="299">
        <f>'Open Int.'!R91</f>
        <v>16.649347</v>
      </c>
      <c r="D87" s="185">
        <f t="shared" si="3"/>
        <v>0.03460377979748557</v>
      </c>
      <c r="E87" s="305">
        <f>'Open Int.'!B91/'Open Int.'!K91</f>
        <v>1</v>
      </c>
      <c r="F87" s="289">
        <f>'Open Int.'!E91/'Open Int.'!K91</f>
        <v>0</v>
      </c>
      <c r="G87" s="306">
        <f>'Open Int.'!H91/'Open Int.'!K91</f>
        <v>0</v>
      </c>
      <c r="H87" s="190">
        <v>12998580</v>
      </c>
      <c r="I87" s="291">
        <v>2599350</v>
      </c>
      <c r="J87" s="315">
        <v>1299350</v>
      </c>
      <c r="K87" s="127" t="str">
        <f t="shared" si="1"/>
        <v>Gross Exposure is less then 30%</v>
      </c>
    </row>
    <row r="88" spans="1:11" s="8" customFormat="1" ht="15">
      <c r="A88" s="239" t="s">
        <v>97</v>
      </c>
      <c r="B88" s="296">
        <f>'Open Int.'!B92</f>
        <v>2869800</v>
      </c>
      <c r="C88" s="299">
        <f>'Open Int.'!R92</f>
        <v>116.674194</v>
      </c>
      <c r="D88" s="185">
        <f t="shared" si="3"/>
        <v>0.1931608226397569</v>
      </c>
      <c r="E88" s="305">
        <f>'Open Int.'!B92/'Open Int.'!K92</f>
        <v>0.9960433152852978</v>
      </c>
      <c r="F88" s="289">
        <f>'Open Int.'!E92/'Open Int.'!K92</f>
        <v>0.003748438150770512</v>
      </c>
      <c r="G88" s="306">
        <f>'Open Int.'!H92/'Open Int.'!K92</f>
        <v>0.00020824656393169514</v>
      </c>
      <c r="H88" s="313">
        <v>14857050</v>
      </c>
      <c r="I88" s="292">
        <v>2971200</v>
      </c>
      <c r="J88" s="314">
        <v>1485600</v>
      </c>
      <c r="K88" s="127" t="str">
        <f t="shared" si="1"/>
        <v>Gross Exposure is less then 30%</v>
      </c>
    </row>
    <row r="89" spans="1:11" s="8" customFormat="1" ht="15">
      <c r="A89" s="239" t="s">
        <v>251</v>
      </c>
      <c r="B89" s="296">
        <f>'Open Int.'!B93</f>
        <v>6829200</v>
      </c>
      <c r="C89" s="299">
        <f>'Open Int.'!R93</f>
        <v>60.56589</v>
      </c>
      <c r="D89" s="185">
        <f t="shared" si="3"/>
        <v>0.4588800362524098</v>
      </c>
      <c r="E89" s="305">
        <f>'Open Int.'!B93/'Open Int.'!K93</f>
        <v>0.9736526946107784</v>
      </c>
      <c r="F89" s="289">
        <f>'Open Int.'!E93/'Open Int.'!K93</f>
        <v>0.02315369261477046</v>
      </c>
      <c r="G89" s="306">
        <f>'Open Int.'!H93/'Open Int.'!K93</f>
        <v>0.0031936127744510976</v>
      </c>
      <c r="H89" s="313">
        <v>14882321</v>
      </c>
      <c r="I89" s="292">
        <v>2976400</v>
      </c>
      <c r="J89" s="314">
        <v>2976400</v>
      </c>
      <c r="K89" s="127" t="str">
        <f t="shared" si="1"/>
        <v>Gross exposure is building up andcrpsses 40% mark</v>
      </c>
    </row>
    <row r="90" spans="1:11" s="8" customFormat="1" ht="15">
      <c r="A90" s="239" t="s">
        <v>252</v>
      </c>
      <c r="B90" s="296">
        <f>'Open Int.'!B94</f>
        <v>840000</v>
      </c>
      <c r="C90" s="299">
        <f>'Open Int.'!R94</f>
        <v>74.346867</v>
      </c>
      <c r="D90" s="185">
        <f t="shared" si="3"/>
        <v>0.187437660242464</v>
      </c>
      <c r="E90" s="305">
        <f>'Open Int.'!B94/'Open Int.'!K94</f>
        <v>0.9992862241256245</v>
      </c>
      <c r="F90" s="289">
        <f>'Open Int.'!E94/'Open Int.'!K94</f>
        <v>0.0007137758743754461</v>
      </c>
      <c r="G90" s="306">
        <f>'Open Int.'!H94/'Open Int.'!K94</f>
        <v>0</v>
      </c>
      <c r="H90" s="313">
        <v>4481490</v>
      </c>
      <c r="I90" s="292">
        <v>896100</v>
      </c>
      <c r="J90" s="314">
        <v>476400</v>
      </c>
      <c r="K90" s="127"/>
    </row>
    <row r="91" spans="1:11" s="8" customFormat="1" ht="15">
      <c r="A91" s="239" t="s">
        <v>253</v>
      </c>
      <c r="B91" s="296">
        <f>'Open Int.'!B95</f>
        <v>2965200</v>
      </c>
      <c r="C91" s="299">
        <f>'Open Int.'!R95</f>
        <v>126.02232</v>
      </c>
      <c r="D91" s="185">
        <f t="shared" si="3"/>
        <v>0.061128614567943336</v>
      </c>
      <c r="E91" s="305">
        <f>'Open Int.'!B95/'Open Int.'!K95</f>
        <v>0.9677545691906005</v>
      </c>
      <c r="F91" s="289">
        <f>'Open Int.'!E95/'Open Int.'!K95</f>
        <v>0.030548302872062665</v>
      </c>
      <c r="G91" s="306">
        <f>'Open Int.'!H95/'Open Int.'!K95</f>
        <v>0.0016971279373368146</v>
      </c>
      <c r="H91" s="313">
        <v>48507561</v>
      </c>
      <c r="I91" s="292">
        <v>6349200</v>
      </c>
      <c r="J91" s="314">
        <v>3174400</v>
      </c>
      <c r="K91" s="127" t="str">
        <f t="shared" si="1"/>
        <v>Gross Exposure is less then 30%</v>
      </c>
    </row>
    <row r="92" spans="1:11" s="9" customFormat="1" ht="15">
      <c r="A92" s="239" t="s">
        <v>115</v>
      </c>
      <c r="B92" s="296">
        <f>'Open Int.'!B96</f>
        <v>6180900</v>
      </c>
      <c r="C92" s="299">
        <f>'Open Int.'!R96</f>
        <v>307.203435</v>
      </c>
      <c r="D92" s="185">
        <f t="shared" si="3"/>
        <v>0.3122159116309103</v>
      </c>
      <c r="E92" s="305">
        <f>'Open Int.'!B96/'Open Int.'!K96</f>
        <v>0.991005291005291</v>
      </c>
      <c r="F92" s="289">
        <f>'Open Int.'!E96/'Open Int.'!K96</f>
        <v>0.008818342151675485</v>
      </c>
      <c r="G92" s="306">
        <f>'Open Int.'!H96/'Open Int.'!K96</f>
        <v>0.0001763668430335097</v>
      </c>
      <c r="H92" s="313">
        <v>19796877</v>
      </c>
      <c r="I92" s="292">
        <v>3958900</v>
      </c>
      <c r="J92" s="314">
        <v>1979450</v>
      </c>
      <c r="K92" s="127" t="str">
        <f t="shared" si="1"/>
        <v>Some sign of build up Gross exposure crosses 30%</v>
      </c>
    </row>
    <row r="93" spans="1:11" s="8" customFormat="1" ht="15">
      <c r="A93" s="239" t="s">
        <v>171</v>
      </c>
      <c r="B93" s="296">
        <f>'Open Int.'!B97</f>
        <v>6212800</v>
      </c>
      <c r="C93" s="299">
        <f>'Open Int.'!R97</f>
        <v>330.6953869999999</v>
      </c>
      <c r="D93" s="185">
        <f t="shared" si="3"/>
        <v>0.3753994223146219</v>
      </c>
      <c r="E93" s="305">
        <f>'Open Int.'!B97/'Open Int.'!K97</f>
        <v>0.9648103860608132</v>
      </c>
      <c r="F93" s="289">
        <f>'Open Int.'!E97/'Open Int.'!K97</f>
        <v>0.0283566791937137</v>
      </c>
      <c r="G93" s="306">
        <f>'Open Int.'!H97/'Open Int.'!K97</f>
        <v>0.006832934745473181</v>
      </c>
      <c r="H93" s="190">
        <v>16549839</v>
      </c>
      <c r="I93" s="291">
        <v>3309900</v>
      </c>
      <c r="J93" s="315">
        <v>1654400</v>
      </c>
      <c r="K93" s="127" t="str">
        <f t="shared" si="1"/>
        <v>Some sign of build up Gross exposure crosses 30%</v>
      </c>
    </row>
    <row r="94" spans="1:11" s="8" customFormat="1" ht="15">
      <c r="A94" s="239" t="s">
        <v>226</v>
      </c>
      <c r="B94" s="296">
        <f>'Open Int.'!B98</f>
        <v>20143800</v>
      </c>
      <c r="C94" s="299">
        <f>'Open Int.'!R98</f>
        <v>2129.433804</v>
      </c>
      <c r="D94" s="185">
        <f t="shared" si="3"/>
        <v>0.13872586452280739</v>
      </c>
      <c r="E94" s="305">
        <f>'Open Int.'!B98/'Open Int.'!K98</f>
        <v>0.9025970534466071</v>
      </c>
      <c r="F94" s="289">
        <f>'Open Int.'!E98/'Open Int.'!K98</f>
        <v>0.07979352618561135</v>
      </c>
      <c r="G94" s="306">
        <f>'Open Int.'!H98/'Open Int.'!K98</f>
        <v>0.017609420367781483</v>
      </c>
      <c r="H94" s="313">
        <v>145205799</v>
      </c>
      <c r="I94" s="292">
        <v>2932200</v>
      </c>
      <c r="J94" s="314">
        <v>1465800</v>
      </c>
      <c r="K94" s="127" t="str">
        <f t="shared" si="1"/>
        <v>Gross Exposure is less then 30%</v>
      </c>
    </row>
    <row r="95" spans="1:11" s="8" customFormat="1" ht="15">
      <c r="A95" s="239" t="s">
        <v>242</v>
      </c>
      <c r="B95" s="296">
        <f>'Open Int.'!B99</f>
        <v>50457700</v>
      </c>
      <c r="C95" s="299">
        <f>'Open Int.'!R99</f>
        <v>395.84772499999997</v>
      </c>
      <c r="D95" s="185">
        <f>B95/H95</f>
        <v>0.2803205555555556</v>
      </c>
      <c r="E95" s="305">
        <f>'Open Int.'!B99/'Open Int.'!K99</f>
        <v>0.8744267053701016</v>
      </c>
      <c r="F95" s="289">
        <f>'Open Int.'!E99/'Open Int.'!K99</f>
        <v>0.1160522496371553</v>
      </c>
      <c r="G95" s="306">
        <f>'Open Int.'!H99/'Open Int.'!K99</f>
        <v>0.009521044992743106</v>
      </c>
      <c r="H95" s="313">
        <v>180000000</v>
      </c>
      <c r="I95" s="292">
        <v>35999100</v>
      </c>
      <c r="J95" s="314">
        <v>17999550</v>
      </c>
      <c r="K95" s="127" t="str">
        <f>IF(D96&gt;=80%,"Gross exposure has crossed 80%,Margin double",IF(D96&gt;=60%,"Gross exposure is Substantial as Open interest has crossed 60%",IF(D96&gt;=40%,"Gross exposure is building up andcrpsses 40% mark",IF(D96&gt;=30%,"Some sign of build up Gross exposure crosses 30%","Gross Exposure is less then 30%"))))</f>
        <v>Gross Exposure is less then 30%</v>
      </c>
    </row>
    <row r="96" spans="1:11" s="8" customFormat="1" ht="15">
      <c r="A96" s="239" t="s">
        <v>227</v>
      </c>
      <c r="B96" s="296">
        <f>'Open Int.'!B100</f>
        <v>4608000</v>
      </c>
      <c r="C96" s="299">
        <f>'Open Int.'!R100</f>
        <v>348.508602</v>
      </c>
      <c r="D96" s="185">
        <f t="shared" si="3"/>
        <v>0.08258972263026687</v>
      </c>
      <c r="E96" s="305">
        <f>'Open Int.'!B100/'Open Int.'!K100</f>
        <v>0.9145034532031436</v>
      </c>
      <c r="F96" s="289">
        <f>'Open Int.'!E100/'Open Int.'!K100</f>
        <v>0.06954036675398904</v>
      </c>
      <c r="G96" s="306">
        <f>'Open Int.'!H100/'Open Int.'!K100</f>
        <v>0.01595618004286735</v>
      </c>
      <c r="H96" s="313">
        <v>55793867</v>
      </c>
      <c r="I96" s="292">
        <v>3951000</v>
      </c>
      <c r="J96" s="314">
        <v>1975200</v>
      </c>
      <c r="K96" s="127" t="str">
        <f>IF(D97&gt;=80%,"Gross exposure has crossed 80%,Margin double",IF(D97&gt;=60%,"Gross exposure is Substantial as Open interest has crossed 60%",IF(D97&gt;=40%,"Gross exposure is building up andcrpsses 40% mark",IF(D97&gt;=30%,"Some sign of build up Gross exposure crosses 30%","Gross Exposure is less then 30%"))))</f>
        <v>Gross Exposure is less then 30%</v>
      </c>
    </row>
    <row r="97" spans="1:11" s="8" customFormat="1" ht="15">
      <c r="A97" s="239" t="s">
        <v>228</v>
      </c>
      <c r="B97" s="296">
        <f>'Open Int.'!B101</f>
        <v>5333500</v>
      </c>
      <c r="C97" s="299">
        <f>'Open Int.'!R101</f>
        <v>475.27662</v>
      </c>
      <c r="D97" s="185">
        <f t="shared" si="3"/>
        <v>0.12581372892336967</v>
      </c>
      <c r="E97" s="305">
        <f>'Open Int.'!B101/'Open Int.'!K101</f>
        <v>0.9343903293622985</v>
      </c>
      <c r="F97" s="289">
        <f>'Open Int.'!E101/'Open Int.'!K101</f>
        <v>0.060266292922214436</v>
      </c>
      <c r="G97" s="306">
        <f>'Open Int.'!H101/'Open Int.'!K101</f>
        <v>0.005343377715487036</v>
      </c>
      <c r="H97" s="313">
        <v>42392035</v>
      </c>
      <c r="I97" s="292">
        <v>3285500</v>
      </c>
      <c r="J97" s="314">
        <v>1642500</v>
      </c>
      <c r="K97" s="127" t="str">
        <f>IF(D98&gt;=80%,"Gross exposure has crossed 80%,Margin double",IF(D98&gt;=60%,"Gross exposure is Substantial as Open interest has crossed 60%",IF(D98&gt;=40%,"Gross exposure is building up andcrpsses 40% mark",IF(D98&gt;=30%,"Some sign of build up Gross exposure crosses 30%","Gross Exposure is less then 30%"))))</f>
        <v>Some sign of build up Gross exposure crosses 30%</v>
      </c>
    </row>
    <row r="98" spans="1:11" s="8" customFormat="1" ht="15">
      <c r="A98" s="239" t="s">
        <v>53</v>
      </c>
      <c r="B98" s="296">
        <f>'Open Int.'!B102</f>
        <v>3051200</v>
      </c>
      <c r="C98" s="299">
        <f>'Open Int.'!R102</f>
        <v>43.536896</v>
      </c>
      <c r="D98" s="185">
        <f t="shared" si="3"/>
        <v>0.3299636209484508</v>
      </c>
      <c r="E98" s="305">
        <f>'Open Int.'!B102/'Open Int.'!K102</f>
        <v>0.9611895161290323</v>
      </c>
      <c r="F98" s="289">
        <f>'Open Int.'!E102/'Open Int.'!K102</f>
        <v>0.03679435483870968</v>
      </c>
      <c r="G98" s="306">
        <f>'Open Int.'!H102/'Open Int.'!K102</f>
        <v>0.0020161290322580645</v>
      </c>
      <c r="H98" s="313">
        <v>9247080</v>
      </c>
      <c r="I98" s="292">
        <v>1848000</v>
      </c>
      <c r="J98" s="314">
        <v>1848000</v>
      </c>
      <c r="K98" s="127" t="str">
        <f>IF(D99&gt;=80%,"Gross exposure has crossed 80%,Margin double",IF(D99&gt;=60%,"Gross exposure is Substantial as Open interest has crossed 60%",IF(D99&gt;=40%,"Gross exposure is building up andcrpsses 40% mark",IF(D99&gt;=30%,"Some sign of build up Gross exposure crosses 30%","Gross Exposure is less then 30%"))))</f>
        <v>Gross Exposure is less then 30%</v>
      </c>
    </row>
    <row r="99" spans="1:11" s="8" customFormat="1" ht="15">
      <c r="A99" s="239" t="s">
        <v>254</v>
      </c>
      <c r="B99" s="296">
        <f>'Open Int.'!B103</f>
        <v>279450</v>
      </c>
      <c r="C99" s="299">
        <f>'Open Int.'!R103</f>
        <v>138.5132985</v>
      </c>
      <c r="D99" s="185">
        <f t="shared" si="3"/>
        <v>0.09246480497354438</v>
      </c>
      <c r="E99" s="305">
        <f>'Open Int.'!B103/'Open Int.'!K103</f>
        <v>0.9920127795527156</v>
      </c>
      <c r="F99" s="289">
        <f>'Open Int.'!E103/'Open Int.'!K103</f>
        <v>0.007454739084132056</v>
      </c>
      <c r="G99" s="306">
        <f>'Open Int.'!H103/'Open Int.'!K103</f>
        <v>0.0005324813631522897</v>
      </c>
      <c r="H99" s="190">
        <v>3022231</v>
      </c>
      <c r="I99" s="291">
        <v>517350</v>
      </c>
      <c r="J99" s="315">
        <v>258600</v>
      </c>
      <c r="K99" s="126"/>
    </row>
    <row r="100" spans="1:11" s="8" customFormat="1" ht="15">
      <c r="A100" s="239" t="s">
        <v>203</v>
      </c>
      <c r="B100" s="296">
        <f>'Open Int.'!B104</f>
        <v>3462000</v>
      </c>
      <c r="C100" s="299">
        <f>'Open Int.'!R104</f>
        <v>75.893925</v>
      </c>
      <c r="D100" s="185">
        <f aca="true" t="shared" si="4" ref="D100:D120">B100/H100</f>
        <v>0.44266061790921496</v>
      </c>
      <c r="E100" s="305">
        <f>'Open Int.'!B104/'Open Int.'!K104</f>
        <v>0.9905579399141631</v>
      </c>
      <c r="F100" s="289">
        <f>'Open Int.'!E104/'Open Int.'!K104</f>
        <v>0.00944206008583691</v>
      </c>
      <c r="G100" s="306">
        <f>'Open Int.'!H104/'Open Int.'!K104</f>
        <v>0</v>
      </c>
      <c r="H100" s="226">
        <v>7820890</v>
      </c>
      <c r="I100" s="193">
        <v>1563000</v>
      </c>
      <c r="J100" s="316">
        <v>1491000</v>
      </c>
      <c r="K100" s="126"/>
    </row>
    <row r="101" spans="1:11" s="8" customFormat="1" ht="15">
      <c r="A101" s="239" t="s">
        <v>204</v>
      </c>
      <c r="B101" s="296">
        <f>'Open Int.'!B105</f>
        <v>508300</v>
      </c>
      <c r="C101" s="299">
        <f>'Open Int.'!R105</f>
        <v>13.64522</v>
      </c>
      <c r="D101" s="185">
        <f t="shared" si="4"/>
        <v>0.1777465389605167</v>
      </c>
      <c r="E101" s="305">
        <f>'Open Int.'!B105/'Open Int.'!K105</f>
        <v>0.998330550918197</v>
      </c>
      <c r="F101" s="289">
        <f>'Open Int.'!E105/'Open Int.'!K105</f>
        <v>0.001669449081803005</v>
      </c>
      <c r="G101" s="306">
        <f>'Open Int.'!H105/'Open Int.'!K105</f>
        <v>0</v>
      </c>
      <c r="H101" s="226">
        <v>2859690</v>
      </c>
      <c r="I101" s="193">
        <v>571200</v>
      </c>
      <c r="J101" s="316">
        <v>571200</v>
      </c>
      <c r="K101" s="127" t="str">
        <f>IF(D102&gt;=80%,"Gross exposure has crossed 80%,Margin double",IF(D102&gt;=60%,"Gross exposure is Substantial as Open interest has crossed 60%",IF(D102&gt;=40%,"Gross exposure is building up andcrpsses 40% mark",IF(D102&gt;=30%,"Some sign of build up Gross exposure crosses 30%","Gross Exposure is less then 30%"))))</f>
        <v>Gross Exposure is less then 30%</v>
      </c>
    </row>
    <row r="102" spans="1:11" s="8" customFormat="1" ht="15">
      <c r="A102" s="239" t="s">
        <v>172</v>
      </c>
      <c r="B102" s="296">
        <f>'Open Int.'!B106</f>
        <v>6917750</v>
      </c>
      <c r="C102" s="299">
        <f>'Open Int.'!R106</f>
        <v>298.45848375</v>
      </c>
      <c r="D102" s="185">
        <f t="shared" si="4"/>
        <v>0.28668617429790016</v>
      </c>
      <c r="E102" s="305">
        <f>'Open Int.'!B106/'Open Int.'!K106</f>
        <v>0.997476659096644</v>
      </c>
      <c r="F102" s="289">
        <f>'Open Int.'!E106/'Open Int.'!K106</f>
        <v>0.0025233409033560434</v>
      </c>
      <c r="G102" s="306">
        <f>'Open Int.'!H106/'Open Int.'!K106</f>
        <v>0</v>
      </c>
      <c r="H102" s="190">
        <v>24130044</v>
      </c>
      <c r="I102" s="291">
        <v>4824750</v>
      </c>
      <c r="J102" s="315">
        <v>2411500</v>
      </c>
      <c r="K102" s="127" t="str">
        <f>IF(D103&gt;=80%,"Gross exposure has crossed 80%,Margin double",IF(D103&gt;=60%,"Gross exposure is Substantial as Open interest has crossed 60%",IF(D103&gt;=40%,"Gross exposure is building up andcrpsses 40% mark",IF(D103&gt;=30%,"Some sign of build up Gross exposure crosses 30%","Gross Exposure is less then 30%"))))</f>
        <v>Gross Exposure is less then 30%</v>
      </c>
    </row>
    <row r="103" spans="1:11" s="8" customFormat="1" ht="15">
      <c r="A103" s="239" t="s">
        <v>173</v>
      </c>
      <c r="B103" s="296">
        <f>'Open Int.'!B107</f>
        <v>1490400</v>
      </c>
      <c r="C103" s="299">
        <f>'Open Int.'!R107</f>
        <v>120.073059</v>
      </c>
      <c r="D103" s="185">
        <f t="shared" si="4"/>
        <v>0.290631691022476</v>
      </c>
      <c r="E103" s="305">
        <f>'Open Int.'!B107/'Open Int.'!K107</f>
        <v>0.9996981587684878</v>
      </c>
      <c r="F103" s="289">
        <f>'Open Int.'!E107/'Open Int.'!K107</f>
        <v>0.00030184123151222455</v>
      </c>
      <c r="G103" s="306">
        <f>'Open Int.'!H107/'Open Int.'!K107</f>
        <v>0</v>
      </c>
      <c r="H103" s="190">
        <v>5128140</v>
      </c>
      <c r="I103" s="291">
        <v>1025550</v>
      </c>
      <c r="J103" s="315">
        <v>576900</v>
      </c>
      <c r="K103" s="127" t="str">
        <f>IF(D104&gt;=80%,"Gross exposure has crossed 80%,Margin double",IF(D104&gt;=60%,"Gross exposure is Substantial as Open interest has crossed 60%",IF(D104&gt;=40%,"Gross exposure is building up andcrpsses 40% mark",IF(D104&gt;=30%,"Some sign of build up Gross exposure crosses 30%","Gross Exposure is less then 30%"))))</f>
        <v>Gross Exposure is less then 30%</v>
      </c>
    </row>
    <row r="104" spans="1:11" s="8" customFormat="1" ht="15">
      <c r="A104" s="239" t="s">
        <v>239</v>
      </c>
      <c r="B104" s="296">
        <f>'Open Int.'!B108</f>
        <v>53000</v>
      </c>
      <c r="C104" s="299">
        <f>'Open Int.'!R108</f>
        <v>6.416179999999999</v>
      </c>
      <c r="D104" s="185">
        <f>B104/H104</f>
        <v>0.03846712149804035</v>
      </c>
      <c r="E104" s="305">
        <f>'Open Int.'!B108/'Open Int.'!K108</f>
        <v>1</v>
      </c>
      <c r="F104" s="289">
        <f>'Open Int.'!E108/'Open Int.'!K108</f>
        <v>0</v>
      </c>
      <c r="G104" s="306">
        <f>'Open Int.'!H108/'Open Int.'!K108</f>
        <v>0</v>
      </c>
      <c r="H104" s="190">
        <v>1377800</v>
      </c>
      <c r="I104" s="291">
        <v>275500</v>
      </c>
      <c r="J104" s="315">
        <v>275500</v>
      </c>
      <c r="K104" s="127"/>
    </row>
    <row r="105" spans="1:11" s="8" customFormat="1" ht="15">
      <c r="A105" s="239" t="s">
        <v>255</v>
      </c>
      <c r="B105" s="296">
        <f>'Open Int.'!B109</f>
        <v>1107600</v>
      </c>
      <c r="C105" s="299">
        <f>'Open Int.'!R109</f>
        <v>108.478344</v>
      </c>
      <c r="D105" s="185">
        <f t="shared" si="4"/>
        <v>0.06373650605634915</v>
      </c>
      <c r="E105" s="305">
        <f>'Open Int.'!B109/'Open Int.'!K109</f>
        <v>1</v>
      </c>
      <c r="F105" s="289">
        <f>'Open Int.'!E109/'Open Int.'!K109</f>
        <v>0</v>
      </c>
      <c r="G105" s="306">
        <f>'Open Int.'!H109/'Open Int.'!K109</f>
        <v>0</v>
      </c>
      <c r="H105" s="190">
        <v>17377796</v>
      </c>
      <c r="I105" s="291">
        <v>2342000</v>
      </c>
      <c r="J105" s="315">
        <v>1170800</v>
      </c>
      <c r="K105" s="127" t="str">
        <f aca="true" t="shared" si="5" ref="K105:K111">IF(D106&gt;=80%,"Gross exposure has crossed 80%,Margin double",IF(D106&gt;=60%,"Gross exposure is Substantial as Open interest has crossed 60%",IF(D106&gt;=40%,"Gross exposure is building up andcrpsses 40% mark",IF(D106&gt;=30%,"Some sign of build up Gross exposure crosses 30%","Gross Exposure is less then 30%"))))</f>
        <v>Gross Exposure is less then 30%</v>
      </c>
    </row>
    <row r="106" spans="1:11" s="8" customFormat="1" ht="15">
      <c r="A106" s="239" t="s">
        <v>107</v>
      </c>
      <c r="B106" s="296">
        <f>'Open Int.'!B110</f>
        <v>3967200</v>
      </c>
      <c r="C106" s="299">
        <f>'Open Int.'!R110</f>
        <v>28.203714</v>
      </c>
      <c r="D106" s="185">
        <f t="shared" si="4"/>
        <v>0.13590592646034125</v>
      </c>
      <c r="E106" s="305">
        <f>'Open Int.'!B110/'Open Int.'!K110</f>
        <v>0.9684601113172542</v>
      </c>
      <c r="F106" s="289">
        <f>'Open Int.'!E110/'Open Int.'!K110</f>
        <v>0.03153988868274583</v>
      </c>
      <c r="G106" s="306">
        <f>'Open Int.'!H110/'Open Int.'!K110</f>
        <v>0</v>
      </c>
      <c r="H106" s="313">
        <v>29190780</v>
      </c>
      <c r="I106" s="292">
        <v>5836800</v>
      </c>
      <c r="J106" s="314">
        <v>5836800</v>
      </c>
      <c r="K106" s="127" t="str">
        <f t="shared" si="5"/>
        <v>Gross Exposure is less then 30%</v>
      </c>
    </row>
    <row r="107" spans="1:11" s="8" customFormat="1" ht="15">
      <c r="A107" s="239" t="s">
        <v>174</v>
      </c>
      <c r="B107" s="296">
        <f>'Open Int.'!B111</f>
        <v>3427650</v>
      </c>
      <c r="C107" s="299">
        <f>'Open Int.'!R111</f>
        <v>79.4491335</v>
      </c>
      <c r="D107" s="185">
        <f t="shared" si="4"/>
        <v>0.14309366871101104</v>
      </c>
      <c r="E107" s="305">
        <f>'Open Int.'!B111/'Open Int.'!K111</f>
        <v>0.9894777864380359</v>
      </c>
      <c r="F107" s="289">
        <f>'Open Int.'!E111/'Open Int.'!K111</f>
        <v>0.008963367108339828</v>
      </c>
      <c r="G107" s="306">
        <f>'Open Int.'!H111/'Open Int.'!K111</f>
        <v>0.001558846453624318</v>
      </c>
      <c r="H107" s="190">
        <v>23953890</v>
      </c>
      <c r="I107" s="291">
        <v>4789800</v>
      </c>
      <c r="J107" s="315">
        <v>2394900</v>
      </c>
      <c r="K107" s="127" t="str">
        <f t="shared" si="5"/>
        <v>Gross Exposure is less then 30%</v>
      </c>
    </row>
    <row r="108" spans="1:11" s="8" customFormat="1" ht="15">
      <c r="A108" s="239" t="s">
        <v>231</v>
      </c>
      <c r="B108" s="296">
        <f>'Open Int.'!B112</f>
        <v>3219150</v>
      </c>
      <c r="C108" s="299">
        <f>'Open Int.'!R112</f>
        <v>257.781005625</v>
      </c>
      <c r="D108" s="185">
        <f t="shared" si="4"/>
        <v>0.06712528259490623</v>
      </c>
      <c r="E108" s="305">
        <f>'Open Int.'!B112/'Open Int.'!K112</f>
        <v>0.9841109709962169</v>
      </c>
      <c r="F108" s="289">
        <f>'Open Int.'!E112/'Open Int.'!K112</f>
        <v>0.01437578814627995</v>
      </c>
      <c r="G108" s="306">
        <f>'Open Int.'!H112/'Open Int.'!K112</f>
        <v>0.0015132408575031526</v>
      </c>
      <c r="H108" s="313">
        <v>47957340</v>
      </c>
      <c r="I108" s="292">
        <v>3152325</v>
      </c>
      <c r="J108" s="314">
        <v>1575750</v>
      </c>
      <c r="K108" s="127" t="str">
        <f t="shared" si="5"/>
        <v>Gross Exposure is less then 30%</v>
      </c>
    </row>
    <row r="109" spans="1:11" s="8" customFormat="1" ht="15">
      <c r="A109" s="239" t="s">
        <v>256</v>
      </c>
      <c r="B109" s="296">
        <f>'Open Int.'!B113</f>
        <v>1468800</v>
      </c>
      <c r="C109" s="299">
        <f>'Open Int.'!R113</f>
        <v>74.294856</v>
      </c>
      <c r="D109" s="185">
        <f t="shared" si="4"/>
        <v>0.11388059284896865</v>
      </c>
      <c r="E109" s="305">
        <f>'Open Int.'!B113/'Open Int.'!K113</f>
        <v>0.9886914378029079</v>
      </c>
      <c r="F109" s="289">
        <f>'Open Int.'!E113/'Open Int.'!K113</f>
        <v>0.011308562197092083</v>
      </c>
      <c r="G109" s="306">
        <f>'Open Int.'!H113/'Open Int.'!K113</f>
        <v>0</v>
      </c>
      <c r="H109" s="313">
        <v>12897720</v>
      </c>
      <c r="I109" s="292">
        <v>2579200</v>
      </c>
      <c r="J109" s="314">
        <v>1289600</v>
      </c>
      <c r="K109" s="127" t="str">
        <f t="shared" si="5"/>
        <v>Gross Exposure is less then 30%</v>
      </c>
    </row>
    <row r="110" spans="1:11" s="8" customFormat="1" ht="15">
      <c r="A110" s="239" t="s">
        <v>208</v>
      </c>
      <c r="B110" s="296">
        <f>'Open Int.'!B114</f>
        <v>8934300</v>
      </c>
      <c r="C110" s="299">
        <f>'Open Int.'!R114</f>
        <v>554.8056120000001</v>
      </c>
      <c r="D110" s="185">
        <f t="shared" si="4"/>
        <v>0.11024810444782239</v>
      </c>
      <c r="E110" s="305">
        <f>'Open Int.'!B114/'Open Int.'!K114</f>
        <v>0.8328718852252706</v>
      </c>
      <c r="F110" s="289">
        <f>'Open Int.'!E114/'Open Int.'!K114</f>
        <v>0.14441228290964006</v>
      </c>
      <c r="G110" s="306">
        <f>'Open Int.'!H114/'Open Int.'!K114</f>
        <v>0.022715831865089353</v>
      </c>
      <c r="H110" s="313">
        <v>81038128</v>
      </c>
      <c r="I110" s="292">
        <v>4644675</v>
      </c>
      <c r="J110" s="314">
        <v>2322000</v>
      </c>
      <c r="K110" s="127" t="str">
        <f t="shared" si="5"/>
        <v>Gross Exposure is less then 30%</v>
      </c>
    </row>
    <row r="111" spans="1:11" s="8" customFormat="1" ht="15">
      <c r="A111" s="239" t="s">
        <v>229</v>
      </c>
      <c r="B111" s="296">
        <f>'Open Int.'!B115</f>
        <v>926200</v>
      </c>
      <c r="C111" s="299">
        <f>'Open Int.'!R115</f>
        <v>66.53604375</v>
      </c>
      <c r="D111" s="185">
        <f t="shared" si="4"/>
        <v>0.12891982667785773</v>
      </c>
      <c r="E111" s="305">
        <f>'Open Int.'!B115/'Open Int.'!K115</f>
        <v>0.9970396684428656</v>
      </c>
      <c r="F111" s="289">
        <f>'Open Int.'!E115/'Open Int.'!K115</f>
        <v>0.002960331557134399</v>
      </c>
      <c r="G111" s="306">
        <f>'Open Int.'!H115/'Open Int.'!K115</f>
        <v>0</v>
      </c>
      <c r="H111" s="313">
        <v>7184310</v>
      </c>
      <c r="I111" s="292">
        <v>1436600</v>
      </c>
      <c r="J111" s="314">
        <v>718300</v>
      </c>
      <c r="K111" s="127" t="str">
        <f t="shared" si="5"/>
        <v>Gross Exposure is less then 30%</v>
      </c>
    </row>
    <row r="112" spans="1:11" s="8" customFormat="1" ht="15">
      <c r="A112" s="239" t="s">
        <v>136</v>
      </c>
      <c r="B112" s="296">
        <f>'Open Int.'!B116</f>
        <v>1397250</v>
      </c>
      <c r="C112" s="299">
        <f>'Open Int.'!R116</f>
        <v>253.6620975</v>
      </c>
      <c r="D112" s="185">
        <f t="shared" si="4"/>
        <v>0.0875208623490543</v>
      </c>
      <c r="E112" s="305">
        <f>'Open Int.'!B116/'Open Int.'!K116</f>
        <v>0.9820769636267791</v>
      </c>
      <c r="F112" s="289">
        <f>'Open Int.'!E116/'Open Int.'!K116</f>
        <v>0.01774732033034616</v>
      </c>
      <c r="G112" s="306">
        <f>'Open Int.'!H116/'Open Int.'!K116</f>
        <v>0.00017571604287471446</v>
      </c>
      <c r="H112" s="313">
        <v>15964765</v>
      </c>
      <c r="I112" s="292">
        <v>1515500</v>
      </c>
      <c r="J112" s="314">
        <v>757750</v>
      </c>
      <c r="K112" s="126"/>
    </row>
    <row r="113" spans="1:11" s="8" customFormat="1" ht="15">
      <c r="A113" s="239" t="s">
        <v>257</v>
      </c>
      <c r="B113" s="296">
        <f>'Open Int.'!B117</f>
        <v>1323420</v>
      </c>
      <c r="C113" s="299">
        <f>'Open Int.'!R117</f>
        <v>92.63013606</v>
      </c>
      <c r="D113" s="185">
        <f t="shared" si="4"/>
        <v>0.3322273481182394</v>
      </c>
      <c r="E113" s="305">
        <f>'Open Int.'!B117/'Open Int.'!K117</f>
        <v>0.9956709956709957</v>
      </c>
      <c r="F113" s="289">
        <f>'Open Int.'!E117/'Open Int.'!K117</f>
        <v>0.0037105751391465678</v>
      </c>
      <c r="G113" s="306">
        <f>'Open Int.'!H117/'Open Int.'!K117</f>
        <v>0.0006184291898577613</v>
      </c>
      <c r="H113" s="318">
        <v>3983477</v>
      </c>
      <c r="I113" s="294">
        <v>796518</v>
      </c>
      <c r="J113" s="315">
        <v>628008</v>
      </c>
      <c r="K113" s="126"/>
    </row>
    <row r="114" spans="1:11" s="8" customFormat="1" ht="15">
      <c r="A114" s="239" t="s">
        <v>196</v>
      </c>
      <c r="B114" s="296">
        <f>'Open Int.'!B118</f>
        <v>1613650</v>
      </c>
      <c r="C114" s="299">
        <f>'Open Int.'!R118</f>
        <v>20.13119825</v>
      </c>
      <c r="D114" s="185">
        <f t="shared" si="4"/>
        <v>0.0786812003933353</v>
      </c>
      <c r="E114" s="305">
        <f>'Open Int.'!B118/'Open Int.'!K118</f>
        <v>0.9927404718693285</v>
      </c>
      <c r="F114" s="289">
        <f>'Open Int.'!E118/'Open Int.'!K118</f>
        <v>0.007259528130671506</v>
      </c>
      <c r="G114" s="306">
        <f>'Open Int.'!H118/'Open Int.'!K118</f>
        <v>0</v>
      </c>
      <c r="H114" s="318">
        <v>20508711</v>
      </c>
      <c r="I114" s="294">
        <v>4100500</v>
      </c>
      <c r="J114" s="315">
        <v>3109300</v>
      </c>
      <c r="K114" s="127" t="str">
        <f aca="true" t="shared" si="6" ref="K114:K119">IF(D115&gt;=80%,"Gross exposure has crossed 80%,Margin double",IF(D115&gt;=60%,"Gross exposure is Substantial as Open interest has crossed 60%",IF(D115&gt;=40%,"Gross exposure is building up andcrpsses 40% mark",IF(D115&gt;=30%,"Some sign of build up Gross exposure crosses 30%","Gross Exposure is less then 30%"))))</f>
        <v>Gross Exposure is less then 30%</v>
      </c>
    </row>
    <row r="115" spans="1:11" s="8" customFormat="1" ht="15">
      <c r="A115" s="239" t="s">
        <v>98</v>
      </c>
      <c r="B115" s="296">
        <f>'Open Int.'!B119</f>
        <v>2652300</v>
      </c>
      <c r="C115" s="299">
        <f>'Open Int.'!R119</f>
        <v>29.960973</v>
      </c>
      <c r="D115" s="185">
        <f t="shared" si="4"/>
        <v>0.13521056970127043</v>
      </c>
      <c r="E115" s="305">
        <f>'Open Int.'!B119/'Open Int.'!K119</f>
        <v>0.946776611694153</v>
      </c>
      <c r="F115" s="289">
        <f>'Open Int.'!E119/'Open Int.'!K119</f>
        <v>0.05322338830584707</v>
      </c>
      <c r="G115" s="306">
        <f>'Open Int.'!H119/'Open Int.'!K119</f>
        <v>0</v>
      </c>
      <c r="H115" s="313">
        <v>19616070</v>
      </c>
      <c r="I115" s="292">
        <v>3922800</v>
      </c>
      <c r="J115" s="314">
        <v>3922800</v>
      </c>
      <c r="K115" s="127" t="str">
        <f t="shared" si="6"/>
        <v>Gross Exposure is less then 30%</v>
      </c>
    </row>
    <row r="116" spans="1:11" s="8" customFormat="1" ht="15">
      <c r="A116" s="239" t="s">
        <v>175</v>
      </c>
      <c r="B116" s="296">
        <f>'Open Int.'!B120</f>
        <v>615600</v>
      </c>
      <c r="C116" s="299">
        <f>'Open Int.'!R120</f>
        <v>17.55999</v>
      </c>
      <c r="D116" s="185">
        <f t="shared" si="4"/>
        <v>0.05001925692639954</v>
      </c>
      <c r="E116" s="305">
        <f>'Open Int.'!B120/'Open Int.'!K120</f>
        <v>1</v>
      </c>
      <c r="F116" s="289">
        <f>'Open Int.'!E120/'Open Int.'!K120</f>
        <v>0</v>
      </c>
      <c r="G116" s="306">
        <f>'Open Int.'!H120/'Open Int.'!K120</f>
        <v>0</v>
      </c>
      <c r="H116" s="190">
        <v>12307260</v>
      </c>
      <c r="I116" s="291">
        <v>2460600</v>
      </c>
      <c r="J116" s="315">
        <v>1437300</v>
      </c>
      <c r="K116" s="127" t="str">
        <f t="shared" si="6"/>
        <v>Gross Exposure is less then 30%</v>
      </c>
    </row>
    <row r="117" spans="1:11" s="8" customFormat="1" ht="15">
      <c r="A117" s="239" t="s">
        <v>176</v>
      </c>
      <c r="B117" s="296">
        <f>'Open Int.'!B121</f>
        <v>4936950</v>
      </c>
      <c r="C117" s="299">
        <f>'Open Int.'!R121</f>
        <v>22.81993875</v>
      </c>
      <c r="D117" s="185">
        <f t="shared" si="4"/>
        <v>0.19907120668131187</v>
      </c>
      <c r="E117" s="305">
        <f>'Open Int.'!B121/'Open Int.'!K121</f>
        <v>0.9508305647840531</v>
      </c>
      <c r="F117" s="289">
        <f>'Open Int.'!E121/'Open Int.'!K121</f>
        <v>0.04784053156146179</v>
      </c>
      <c r="G117" s="306">
        <f>'Open Int.'!H121/'Open Int.'!K121</f>
        <v>0.00132890365448505</v>
      </c>
      <c r="H117" s="190">
        <v>24799920</v>
      </c>
      <c r="I117" s="291">
        <v>4957650</v>
      </c>
      <c r="J117" s="315">
        <v>4957650</v>
      </c>
      <c r="K117" s="127" t="str">
        <f t="shared" si="6"/>
        <v>Gross Exposure is less then 30%</v>
      </c>
    </row>
    <row r="118" spans="1:11" s="8" customFormat="1" ht="15">
      <c r="A118" s="239" t="s">
        <v>177</v>
      </c>
      <c r="B118" s="296">
        <f>'Open Int.'!B122</f>
        <v>4121250</v>
      </c>
      <c r="C118" s="299">
        <f>'Open Int.'!R122</f>
        <v>160.6490025</v>
      </c>
      <c r="D118" s="185">
        <f t="shared" si="4"/>
        <v>0.2516704137086042</v>
      </c>
      <c r="E118" s="305">
        <f>'Open Int.'!B122/'Open Int.'!K122</f>
        <v>0.9761253419547377</v>
      </c>
      <c r="F118" s="289">
        <f>'Open Int.'!E122/'Open Int.'!K122</f>
        <v>0.023874658045262374</v>
      </c>
      <c r="G118" s="306">
        <f>'Open Int.'!H122/'Open Int.'!K122</f>
        <v>0</v>
      </c>
      <c r="H118" s="190">
        <v>16375584</v>
      </c>
      <c r="I118" s="291">
        <v>3274950</v>
      </c>
      <c r="J118" s="315">
        <v>1636950</v>
      </c>
      <c r="K118" s="127" t="str">
        <f t="shared" si="6"/>
        <v>Gross Exposure is less then 30%</v>
      </c>
    </row>
    <row r="119" spans="1:16" s="8" customFormat="1" ht="15.75" thickBot="1">
      <c r="A119" s="239" t="s">
        <v>54</v>
      </c>
      <c r="B119" s="296">
        <f>'Open Int.'!B123</f>
        <v>4379400</v>
      </c>
      <c r="C119" s="299">
        <f>'Open Int.'!R123</f>
        <v>201.339684</v>
      </c>
      <c r="D119" s="185">
        <f t="shared" si="4"/>
        <v>0.10488824638032085</v>
      </c>
      <c r="E119" s="305">
        <f>'Open Int.'!B123/'Open Int.'!K123</f>
        <v>0.9781559903511123</v>
      </c>
      <c r="F119" s="289">
        <f>'Open Int.'!E123/'Open Int.'!K123</f>
        <v>0.021844009648887698</v>
      </c>
      <c r="G119" s="306">
        <f>'Open Int.'!H123/'Open Int.'!K123</f>
        <v>0</v>
      </c>
      <c r="H119" s="313">
        <v>41753010</v>
      </c>
      <c r="I119" s="292">
        <v>5570400</v>
      </c>
      <c r="J119" s="314">
        <v>2785200</v>
      </c>
      <c r="K119" s="128" t="str">
        <f t="shared" si="6"/>
        <v>Gross Exposure is less then 30%</v>
      </c>
      <c r="P119" s="103"/>
    </row>
    <row r="120" spans="1:10" s="4" customFormat="1" ht="15" thickBot="1">
      <c r="A120" s="240" t="s">
        <v>178</v>
      </c>
      <c r="B120" s="297">
        <f>'Open Int.'!B124</f>
        <v>1523400</v>
      </c>
      <c r="C120" s="300">
        <f>'Open Int.'!R124</f>
        <v>54.965664</v>
      </c>
      <c r="D120" s="186">
        <f t="shared" si="4"/>
        <v>0.2641612101267693</v>
      </c>
      <c r="E120" s="307">
        <f>'Open Int.'!B124/'Open Int.'!K124</f>
        <v>0.9980345911949685</v>
      </c>
      <c r="F120" s="308">
        <f>'Open Int.'!E124/'Open Int.'!K124</f>
        <v>0.0019654088050314465</v>
      </c>
      <c r="G120" s="309">
        <f>'Open Int.'!H124/'Open Int.'!K124</f>
        <v>0</v>
      </c>
      <c r="H120" s="320">
        <v>5766933</v>
      </c>
      <c r="I120" s="321">
        <v>1153200</v>
      </c>
      <c r="J120" s="322">
        <v>1120800</v>
      </c>
    </row>
    <row r="121" spans="2:9" s="4" customFormat="1" ht="14.25">
      <c r="B121" s="73"/>
      <c r="H121" s="65"/>
      <c r="I121" s="65"/>
    </row>
    <row r="122" spans="2:9" s="4" customFormat="1" ht="14.25">
      <c r="B122" s="73"/>
      <c r="H122" s="65"/>
      <c r="I122" s="65"/>
    </row>
    <row r="123" spans="1:10" ht="14.25">
      <c r="A123" s="4"/>
      <c r="B123" s="73"/>
      <c r="C123" s="4"/>
      <c r="D123" s="4"/>
      <c r="E123" s="4"/>
      <c r="F123" s="4"/>
      <c r="G123" s="4"/>
      <c r="H123" s="65"/>
      <c r="I123" s="65"/>
      <c r="J123" s="4"/>
    </row>
    <row r="124" spans="2:8" ht="12.75">
      <c r="B124" s="1"/>
      <c r="F124" s="78"/>
      <c r="G124" s="4"/>
      <c r="H124" s="65"/>
    </row>
    <row r="125" spans="6:8" ht="12.75">
      <c r="F125" s="78"/>
      <c r="G125" s="4"/>
      <c r="H125" s="65"/>
    </row>
    <row r="126" spans="6:8" ht="12.75">
      <c r="F126" s="4"/>
      <c r="G126" s="4"/>
      <c r="H126" s="65"/>
    </row>
  </sheetData>
  <mergeCells count="1">
    <mergeCell ref="A1:K1"/>
  </mergeCells>
  <printOptions/>
  <pageMargins left="0.75" right="0.75" top="1" bottom="1" header="0.5" footer="0.5"/>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A1:N414"/>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J142" sqref="J142"/>
    </sheetView>
  </sheetViews>
  <sheetFormatPr defaultColWidth="9.140625" defaultRowHeight="12.75"/>
  <cols>
    <col min="1" max="1" width="12.140625" style="32" customWidth="1"/>
    <col min="2" max="2" width="8.8515625" style="4" customWidth="1"/>
    <col min="3" max="3" width="10.00390625" style="4" customWidth="1"/>
    <col min="4" max="4" width="8.7109375" style="122" customWidth="1"/>
    <col min="5" max="5" width="11.57421875" style="4" customWidth="1"/>
    <col min="6" max="7" width="9.421875" style="4" customWidth="1"/>
    <col min="8" max="8" width="12.421875" style="131" hidden="1" customWidth="1"/>
    <col min="9" max="9" width="10.57421875" style="7" hidden="1" customWidth="1"/>
    <col min="10" max="10" width="12.00390625" style="125" customWidth="1"/>
    <col min="11" max="11" width="9.140625" style="4" customWidth="1"/>
    <col min="12" max="12" width="9.7109375" style="4" customWidth="1"/>
    <col min="13" max="13" width="9.140625" style="4" customWidth="1"/>
    <col min="14" max="15" width="9.140625" style="5" customWidth="1"/>
    <col min="16" max="16" width="11.57421875" style="5" bestFit="1" customWidth="1"/>
    <col min="17" max="16384" width="9.140625" style="5" customWidth="1"/>
  </cols>
  <sheetData>
    <row r="1" spans="1:13" s="72" customFormat="1" ht="19.5" customHeight="1" thickBot="1">
      <c r="A1" s="503" t="s">
        <v>42</v>
      </c>
      <c r="B1" s="504"/>
      <c r="C1" s="504"/>
      <c r="D1" s="504"/>
      <c r="E1" s="504"/>
      <c r="F1" s="504"/>
      <c r="G1" s="35"/>
      <c r="H1" s="129"/>
      <c r="I1" s="36"/>
      <c r="J1" s="123"/>
      <c r="K1" s="37"/>
      <c r="L1" s="38"/>
      <c r="M1" s="39"/>
    </row>
    <row r="2" spans="1:13" s="41" customFormat="1" ht="31.5" customHeight="1" thickBot="1">
      <c r="A2" s="508" t="s">
        <v>38</v>
      </c>
      <c r="B2" s="510" t="s">
        <v>15</v>
      </c>
      <c r="C2" s="512" t="s">
        <v>43</v>
      </c>
      <c r="D2" s="514" t="s">
        <v>88</v>
      </c>
      <c r="E2" s="515"/>
      <c r="F2" s="516"/>
      <c r="G2" s="517" t="s">
        <v>110</v>
      </c>
      <c r="H2" s="517"/>
      <c r="I2" s="517"/>
      <c r="J2" s="507"/>
      <c r="K2" s="505" t="s">
        <v>44</v>
      </c>
      <c r="L2" s="506"/>
      <c r="M2" s="507"/>
    </row>
    <row r="3" spans="1:13" s="41" customFormat="1" ht="27.75" thickBot="1">
      <c r="A3" s="509"/>
      <c r="B3" s="511"/>
      <c r="C3" s="513"/>
      <c r="D3" s="142" t="s">
        <v>89</v>
      </c>
      <c r="E3" s="106" t="s">
        <v>45</v>
      </c>
      <c r="F3" s="143" t="s">
        <v>20</v>
      </c>
      <c r="G3" s="40" t="s">
        <v>45</v>
      </c>
      <c r="H3" s="130" t="s">
        <v>108</v>
      </c>
      <c r="I3" s="42" t="s">
        <v>109</v>
      </c>
      <c r="J3" s="124" t="s">
        <v>20</v>
      </c>
      <c r="K3" s="175" t="s">
        <v>21</v>
      </c>
      <c r="L3" s="112" t="s">
        <v>22</v>
      </c>
      <c r="M3" s="113" t="s">
        <v>24</v>
      </c>
    </row>
    <row r="4" spans="1:14" s="9" customFormat="1" ht="15.75" thickBot="1">
      <c r="A4" s="108" t="s">
        <v>205</v>
      </c>
      <c r="B4" s="210">
        <v>100</v>
      </c>
      <c r="C4" s="344">
        <f>Volume!J4</f>
        <v>4123.55</v>
      </c>
      <c r="D4" s="464">
        <v>511.68</v>
      </c>
      <c r="E4" s="263">
        <f>D4*B4</f>
        <v>51168</v>
      </c>
      <c r="F4" s="264">
        <f>D4/C4*100</f>
        <v>12.40872549138485</v>
      </c>
      <c r="G4" s="366">
        <f>(B4*C4)*H4%+E4</f>
        <v>63538.65</v>
      </c>
      <c r="H4" s="364">
        <v>3</v>
      </c>
      <c r="I4" s="268">
        <f aca="true" t="shared" si="0" ref="I4:I9">G4/B4</f>
        <v>635.3865000000001</v>
      </c>
      <c r="J4" s="269">
        <f aca="true" t="shared" si="1" ref="J4:J66">I4/C4</f>
        <v>0.1540872549138485</v>
      </c>
      <c r="K4" s="273">
        <f>M4/16</f>
        <v>1.7289666875</v>
      </c>
      <c r="L4" s="274">
        <f>K4*SQRT(30)</f>
        <v>9.469940559187354</v>
      </c>
      <c r="M4" s="275">
        <v>27.663467</v>
      </c>
      <c r="N4" s="95"/>
    </row>
    <row r="5" spans="1:14" s="9" customFormat="1" ht="15.75" thickBot="1">
      <c r="A5" s="239" t="s">
        <v>90</v>
      </c>
      <c r="B5" s="211">
        <v>100</v>
      </c>
      <c r="C5" s="345">
        <f>Volume!J5</f>
        <v>3869.65</v>
      </c>
      <c r="D5" s="461">
        <v>480.32</v>
      </c>
      <c r="E5" s="260">
        <f aca="true" t="shared" si="2" ref="E5:E68">D5*B5</f>
        <v>48032</v>
      </c>
      <c r="F5" s="265">
        <f aca="true" t="shared" si="3" ref="F5:F68">D5/C5*100</f>
        <v>12.412492085847557</v>
      </c>
      <c r="G5" s="367">
        <f aca="true" t="shared" si="4" ref="G5:G67">(B5*C5)*H5%+E5</f>
        <v>59640.95</v>
      </c>
      <c r="H5" s="364">
        <v>3</v>
      </c>
      <c r="I5" s="261">
        <f t="shared" si="0"/>
        <v>596.4095</v>
      </c>
      <c r="J5" s="270">
        <f t="shared" si="1"/>
        <v>0.15412492085847557</v>
      </c>
      <c r="K5" s="276">
        <f>M5/16</f>
        <v>1.63782525</v>
      </c>
      <c r="L5" s="262">
        <f>K5*SQRT(30)</f>
        <v>8.97073834676538</v>
      </c>
      <c r="M5" s="277">
        <v>26.205204</v>
      </c>
      <c r="N5" s="95"/>
    </row>
    <row r="6" spans="1:14" s="9" customFormat="1" ht="15">
      <c r="A6" s="239" t="s">
        <v>9</v>
      </c>
      <c r="B6" s="211">
        <v>100</v>
      </c>
      <c r="C6" s="345">
        <f>Volume!J6</f>
        <v>3071.05</v>
      </c>
      <c r="D6" s="461">
        <v>414.36</v>
      </c>
      <c r="E6" s="260">
        <f t="shared" si="2"/>
        <v>41436</v>
      </c>
      <c r="F6" s="265">
        <f t="shared" si="3"/>
        <v>13.492453721040034</v>
      </c>
      <c r="G6" s="367">
        <f t="shared" si="4"/>
        <v>50649.15</v>
      </c>
      <c r="H6" s="364">
        <v>3</v>
      </c>
      <c r="I6" s="261">
        <f t="shared" si="0"/>
        <v>506.49150000000003</v>
      </c>
      <c r="J6" s="270">
        <f t="shared" si="1"/>
        <v>0.16492453721040035</v>
      </c>
      <c r="K6" s="276">
        <f aca="true" t="shared" si="5" ref="K6:K69">M6/16</f>
        <v>1.3913230625</v>
      </c>
      <c r="L6" s="262">
        <f aca="true" t="shared" si="6" ref="L6:L69">K6*SQRT(30)</f>
        <v>7.6205902610842005</v>
      </c>
      <c r="M6" s="277">
        <v>22.261169</v>
      </c>
      <c r="N6" s="95"/>
    </row>
    <row r="7" spans="1:13" s="8" customFormat="1" ht="15">
      <c r="A7" s="239" t="s">
        <v>152</v>
      </c>
      <c r="B7" s="211">
        <v>200</v>
      </c>
      <c r="C7" s="345">
        <f>Volume!J7</f>
        <v>2324.05</v>
      </c>
      <c r="D7" s="461">
        <v>548.58</v>
      </c>
      <c r="E7" s="260">
        <f t="shared" si="2"/>
        <v>109716.00000000001</v>
      </c>
      <c r="F7" s="265">
        <f t="shared" si="3"/>
        <v>23.604483552419268</v>
      </c>
      <c r="G7" s="367">
        <f t="shared" si="4"/>
        <v>132956.50000000003</v>
      </c>
      <c r="H7" s="365">
        <v>5</v>
      </c>
      <c r="I7" s="261">
        <f t="shared" si="0"/>
        <v>664.7825000000001</v>
      </c>
      <c r="J7" s="270">
        <f t="shared" si="1"/>
        <v>0.28604483552419274</v>
      </c>
      <c r="K7" s="276">
        <f t="shared" si="5"/>
        <v>1.734763875</v>
      </c>
      <c r="L7" s="262">
        <f t="shared" si="6"/>
        <v>9.501693062825723</v>
      </c>
      <c r="M7" s="277">
        <v>27.756222</v>
      </c>
    </row>
    <row r="8" spans="1:13" s="9" customFormat="1" ht="15">
      <c r="A8" s="239" t="s">
        <v>0</v>
      </c>
      <c r="B8" s="211">
        <v>750</v>
      </c>
      <c r="C8" s="345">
        <f>Volume!J8</f>
        <v>762.9</v>
      </c>
      <c r="D8" s="461">
        <v>164.05</v>
      </c>
      <c r="E8" s="260">
        <f t="shared" si="2"/>
        <v>123037.50000000001</v>
      </c>
      <c r="F8" s="265">
        <f t="shared" si="3"/>
        <v>21.503473587626164</v>
      </c>
      <c r="G8" s="367">
        <f t="shared" si="4"/>
        <v>151646.25</v>
      </c>
      <c r="H8" s="365">
        <v>5</v>
      </c>
      <c r="I8" s="261">
        <f t="shared" si="0"/>
        <v>202.195</v>
      </c>
      <c r="J8" s="270">
        <f t="shared" si="1"/>
        <v>0.26503473587626164</v>
      </c>
      <c r="K8" s="276">
        <f t="shared" si="5"/>
        <v>2.153057125</v>
      </c>
      <c r="L8" s="262">
        <f t="shared" si="6"/>
        <v>11.792779549597203</v>
      </c>
      <c r="M8" s="277">
        <v>34.448914</v>
      </c>
    </row>
    <row r="9" spans="1:13" s="8" customFormat="1" ht="15">
      <c r="A9" s="239" t="s">
        <v>153</v>
      </c>
      <c r="B9" s="211">
        <v>2450</v>
      </c>
      <c r="C9" s="345">
        <f>Volume!J9</f>
        <v>81.6</v>
      </c>
      <c r="D9" s="461">
        <v>14.1</v>
      </c>
      <c r="E9" s="260">
        <f t="shared" si="2"/>
        <v>34545</v>
      </c>
      <c r="F9" s="265">
        <f t="shared" si="3"/>
        <v>17.27941176470588</v>
      </c>
      <c r="G9" s="367">
        <f t="shared" si="4"/>
        <v>44541</v>
      </c>
      <c r="H9" s="365">
        <v>5</v>
      </c>
      <c r="I9" s="261">
        <f t="shared" si="0"/>
        <v>18.18</v>
      </c>
      <c r="J9" s="270">
        <f t="shared" si="1"/>
        <v>0.22279411764705884</v>
      </c>
      <c r="K9" s="276">
        <f t="shared" si="5"/>
        <v>2.4103975</v>
      </c>
      <c r="L9" s="262">
        <f t="shared" si="6"/>
        <v>13.202290833040587</v>
      </c>
      <c r="M9" s="277">
        <v>38.56636</v>
      </c>
    </row>
    <row r="10" spans="1:13" s="8" customFormat="1" ht="15">
      <c r="A10" s="239" t="s">
        <v>197</v>
      </c>
      <c r="B10" s="211">
        <v>3350</v>
      </c>
      <c r="C10" s="345">
        <f>Volume!J10</f>
        <v>77.9</v>
      </c>
      <c r="D10" s="226">
        <v>15.81</v>
      </c>
      <c r="E10" s="260">
        <f t="shared" si="2"/>
        <v>52963.5</v>
      </c>
      <c r="F10" s="265">
        <f t="shared" si="3"/>
        <v>20.29525032092426</v>
      </c>
      <c r="G10" s="367">
        <f t="shared" si="4"/>
        <v>66011.75</v>
      </c>
      <c r="H10" s="365">
        <v>5</v>
      </c>
      <c r="I10" s="261">
        <f aca="true" t="shared" si="7" ref="I10:I72">G10/B10</f>
        <v>19.705</v>
      </c>
      <c r="J10" s="270">
        <f t="shared" si="1"/>
        <v>0.25295250320924256</v>
      </c>
      <c r="K10" s="276">
        <f t="shared" si="5"/>
        <v>2.2596244375</v>
      </c>
      <c r="L10" s="262">
        <f t="shared" si="6"/>
        <v>12.376472759086724</v>
      </c>
      <c r="M10" s="256">
        <v>36.153991</v>
      </c>
    </row>
    <row r="11" spans="1:13" s="9" customFormat="1" ht="15">
      <c r="A11" s="239" t="s">
        <v>91</v>
      </c>
      <c r="B11" s="211">
        <v>2300</v>
      </c>
      <c r="C11" s="345">
        <f>Volume!J11</f>
        <v>72.4</v>
      </c>
      <c r="D11" s="461">
        <v>14.1</v>
      </c>
      <c r="E11" s="260">
        <f t="shared" si="2"/>
        <v>32430</v>
      </c>
      <c r="F11" s="265">
        <f t="shared" si="3"/>
        <v>19.47513812154696</v>
      </c>
      <c r="G11" s="367">
        <f t="shared" si="4"/>
        <v>40756</v>
      </c>
      <c r="H11" s="365">
        <v>5</v>
      </c>
      <c r="I11" s="261">
        <f t="shared" si="7"/>
        <v>17.72</v>
      </c>
      <c r="J11" s="270">
        <f t="shared" si="1"/>
        <v>0.24475138121546958</v>
      </c>
      <c r="K11" s="276">
        <f t="shared" si="5"/>
        <v>2.646785</v>
      </c>
      <c r="L11" s="262">
        <f t="shared" si="6"/>
        <v>14.49703849366311</v>
      </c>
      <c r="M11" s="277">
        <v>42.34856</v>
      </c>
    </row>
    <row r="12" spans="1:13" s="9" customFormat="1" ht="15">
      <c r="A12" s="239" t="s">
        <v>104</v>
      </c>
      <c r="B12" s="211">
        <v>2150</v>
      </c>
      <c r="C12" s="345">
        <f>Volume!J12</f>
        <v>73.85</v>
      </c>
      <c r="D12" s="461">
        <v>17.72</v>
      </c>
      <c r="E12" s="260">
        <f t="shared" si="2"/>
        <v>38098</v>
      </c>
      <c r="F12" s="265">
        <f t="shared" si="3"/>
        <v>23.994583615436696</v>
      </c>
      <c r="G12" s="367">
        <f t="shared" si="4"/>
        <v>46036.875</v>
      </c>
      <c r="H12" s="365">
        <v>5</v>
      </c>
      <c r="I12" s="261">
        <f t="shared" si="7"/>
        <v>21.4125</v>
      </c>
      <c r="J12" s="270">
        <f t="shared" si="1"/>
        <v>0.289945836154367</v>
      </c>
      <c r="K12" s="276">
        <f t="shared" si="5"/>
        <v>2.677443</v>
      </c>
      <c r="L12" s="262">
        <f t="shared" si="6"/>
        <v>14.664959275343044</v>
      </c>
      <c r="M12" s="277">
        <v>42.839088</v>
      </c>
    </row>
    <row r="13" spans="1:13" s="8" customFormat="1" ht="15">
      <c r="A13" s="239" t="s">
        <v>154</v>
      </c>
      <c r="B13" s="211">
        <v>9550</v>
      </c>
      <c r="C13" s="345">
        <f>Volume!J13</f>
        <v>39.05</v>
      </c>
      <c r="D13" s="461">
        <v>8.96</v>
      </c>
      <c r="E13" s="260">
        <f t="shared" si="2"/>
        <v>85568.00000000001</v>
      </c>
      <c r="F13" s="265">
        <f t="shared" si="3"/>
        <v>22.944942381562104</v>
      </c>
      <c r="G13" s="367">
        <f t="shared" si="4"/>
        <v>104214.37500000001</v>
      </c>
      <c r="H13" s="365">
        <v>5</v>
      </c>
      <c r="I13" s="261">
        <f t="shared" si="7"/>
        <v>10.912500000000001</v>
      </c>
      <c r="J13" s="270">
        <f t="shared" si="1"/>
        <v>0.27944942381562105</v>
      </c>
      <c r="K13" s="276">
        <f t="shared" si="5"/>
        <v>2.2113821875</v>
      </c>
      <c r="L13" s="262">
        <f t="shared" si="6"/>
        <v>12.112239073588688</v>
      </c>
      <c r="M13" s="277">
        <v>35.382115</v>
      </c>
    </row>
    <row r="14" spans="1:13" s="8" customFormat="1" ht="15">
      <c r="A14" s="239" t="s">
        <v>179</v>
      </c>
      <c r="B14" s="211">
        <v>700</v>
      </c>
      <c r="C14" s="345">
        <f>Volume!J14</f>
        <v>579.8</v>
      </c>
      <c r="D14" s="461">
        <v>106.48</v>
      </c>
      <c r="E14" s="260">
        <f t="shared" si="2"/>
        <v>74536</v>
      </c>
      <c r="F14" s="265">
        <f t="shared" si="3"/>
        <v>18.36495343221801</v>
      </c>
      <c r="G14" s="367">
        <f t="shared" si="4"/>
        <v>94829</v>
      </c>
      <c r="H14" s="365">
        <v>5</v>
      </c>
      <c r="I14" s="261">
        <f t="shared" si="7"/>
        <v>135.47</v>
      </c>
      <c r="J14" s="270">
        <f t="shared" si="1"/>
        <v>0.23364953432218008</v>
      </c>
      <c r="K14" s="276">
        <f t="shared" si="5"/>
        <v>4.7763899375</v>
      </c>
      <c r="L14" s="262">
        <f t="shared" si="6"/>
        <v>26.161365122094406</v>
      </c>
      <c r="M14" s="256">
        <v>76.422239</v>
      </c>
    </row>
    <row r="15" spans="1:13" s="9" customFormat="1" ht="15">
      <c r="A15" s="239" t="s">
        <v>216</v>
      </c>
      <c r="B15" s="211">
        <v>200</v>
      </c>
      <c r="C15" s="345">
        <f>Volume!J15</f>
        <v>2741.15</v>
      </c>
      <c r="D15" s="461">
        <v>484.7</v>
      </c>
      <c r="E15" s="260">
        <f t="shared" si="2"/>
        <v>96940</v>
      </c>
      <c r="F15" s="265">
        <f t="shared" si="3"/>
        <v>17.682359593601223</v>
      </c>
      <c r="G15" s="367">
        <f t="shared" si="4"/>
        <v>124351.5</v>
      </c>
      <c r="H15" s="365">
        <v>5</v>
      </c>
      <c r="I15" s="261">
        <f t="shared" si="7"/>
        <v>621.7575</v>
      </c>
      <c r="J15" s="270">
        <f t="shared" si="1"/>
        <v>0.22682359593601226</v>
      </c>
      <c r="K15" s="276">
        <f t="shared" si="5"/>
        <v>1.622505625</v>
      </c>
      <c r="L15" s="262">
        <f t="shared" si="6"/>
        <v>8.88682930491518</v>
      </c>
      <c r="M15" s="277">
        <v>25.96009</v>
      </c>
    </row>
    <row r="16" spans="1:13" s="9" customFormat="1" ht="15">
      <c r="A16" s="239" t="s">
        <v>92</v>
      </c>
      <c r="B16" s="211">
        <v>1400</v>
      </c>
      <c r="C16" s="345">
        <f>Volume!J16</f>
        <v>227.1</v>
      </c>
      <c r="D16" s="461">
        <v>40</v>
      </c>
      <c r="E16" s="260">
        <f t="shared" si="2"/>
        <v>56000</v>
      </c>
      <c r="F16" s="265">
        <f t="shared" si="3"/>
        <v>17.613386173491854</v>
      </c>
      <c r="G16" s="367">
        <f t="shared" si="4"/>
        <v>71897</v>
      </c>
      <c r="H16" s="365">
        <v>5</v>
      </c>
      <c r="I16" s="261">
        <f t="shared" si="7"/>
        <v>51.355</v>
      </c>
      <c r="J16" s="270">
        <f t="shared" si="1"/>
        <v>0.22613386173491853</v>
      </c>
      <c r="K16" s="276">
        <f t="shared" si="5"/>
        <v>2.3687595</v>
      </c>
      <c r="L16" s="262">
        <f t="shared" si="6"/>
        <v>12.974230114546584</v>
      </c>
      <c r="M16" s="277">
        <v>37.900152</v>
      </c>
    </row>
    <row r="17" spans="1:13" s="9" customFormat="1" ht="15">
      <c r="A17" s="239" t="s">
        <v>93</v>
      </c>
      <c r="B17" s="211">
        <v>1900</v>
      </c>
      <c r="C17" s="345">
        <f>Volume!J17</f>
        <v>114.05</v>
      </c>
      <c r="D17" s="461">
        <v>25.88</v>
      </c>
      <c r="E17" s="260">
        <f t="shared" si="2"/>
        <v>49172</v>
      </c>
      <c r="F17" s="265">
        <f t="shared" si="3"/>
        <v>22.691801841297675</v>
      </c>
      <c r="G17" s="367">
        <f t="shared" si="4"/>
        <v>60006.75</v>
      </c>
      <c r="H17" s="365">
        <v>5</v>
      </c>
      <c r="I17" s="261">
        <f t="shared" si="7"/>
        <v>31.5825</v>
      </c>
      <c r="J17" s="270">
        <f t="shared" si="1"/>
        <v>0.27691801841297675</v>
      </c>
      <c r="K17" s="276">
        <f t="shared" si="5"/>
        <v>3.6955543125</v>
      </c>
      <c r="L17" s="262">
        <f t="shared" si="6"/>
        <v>20.24138459441746</v>
      </c>
      <c r="M17" s="277">
        <v>59.128869</v>
      </c>
    </row>
    <row r="18" spans="1:13" s="9" customFormat="1" ht="15">
      <c r="A18" s="239" t="s">
        <v>46</v>
      </c>
      <c r="B18" s="211">
        <v>550</v>
      </c>
      <c r="C18" s="345">
        <f>Volume!J18</f>
        <v>1095.5</v>
      </c>
      <c r="D18" s="461">
        <v>234.16</v>
      </c>
      <c r="E18" s="260">
        <f t="shared" si="2"/>
        <v>128788</v>
      </c>
      <c r="F18" s="265">
        <f t="shared" si="3"/>
        <v>21.374714742126883</v>
      </c>
      <c r="G18" s="367">
        <f t="shared" si="4"/>
        <v>158914.25</v>
      </c>
      <c r="H18" s="365">
        <v>5</v>
      </c>
      <c r="I18" s="261">
        <f t="shared" si="7"/>
        <v>288.935</v>
      </c>
      <c r="J18" s="270">
        <f t="shared" si="1"/>
        <v>0.2637471474212688</v>
      </c>
      <c r="K18" s="276">
        <f t="shared" si="5"/>
        <v>2.68034225</v>
      </c>
      <c r="L18" s="262">
        <f t="shared" si="6"/>
        <v>14.680839121591513</v>
      </c>
      <c r="M18" s="277">
        <v>42.885476</v>
      </c>
    </row>
    <row r="19" spans="1:13" s="9" customFormat="1" ht="15">
      <c r="A19" s="239" t="s">
        <v>155</v>
      </c>
      <c r="B19" s="211">
        <v>1000</v>
      </c>
      <c r="C19" s="345">
        <f>Volume!J19</f>
        <v>338.35</v>
      </c>
      <c r="D19" s="461">
        <v>56.23</v>
      </c>
      <c r="E19" s="260">
        <f t="shared" si="2"/>
        <v>56230</v>
      </c>
      <c r="F19" s="265">
        <f t="shared" si="3"/>
        <v>16.61888576917393</v>
      </c>
      <c r="G19" s="367">
        <f t="shared" si="4"/>
        <v>73147.5</v>
      </c>
      <c r="H19" s="365">
        <v>5</v>
      </c>
      <c r="I19" s="261">
        <f t="shared" si="7"/>
        <v>73.1475</v>
      </c>
      <c r="J19" s="270">
        <f t="shared" si="1"/>
        <v>0.2161888576917393</v>
      </c>
      <c r="K19" s="276">
        <f t="shared" si="5"/>
        <v>1.8359223125</v>
      </c>
      <c r="L19" s="262">
        <f t="shared" si="6"/>
        <v>10.055760643832988</v>
      </c>
      <c r="M19" s="277">
        <v>29.374757</v>
      </c>
    </row>
    <row r="20" spans="1:13" s="9" customFormat="1" ht="15">
      <c r="A20" s="239" t="s">
        <v>156</v>
      </c>
      <c r="B20" s="211">
        <v>1000</v>
      </c>
      <c r="C20" s="345">
        <f>Volume!J20</f>
        <v>366.6</v>
      </c>
      <c r="D20" s="461">
        <v>72.22</v>
      </c>
      <c r="E20" s="260">
        <f t="shared" si="2"/>
        <v>72220</v>
      </c>
      <c r="F20" s="265">
        <f t="shared" si="3"/>
        <v>19.699945444626294</v>
      </c>
      <c r="G20" s="367">
        <f t="shared" si="4"/>
        <v>90550</v>
      </c>
      <c r="H20" s="365">
        <v>5</v>
      </c>
      <c r="I20" s="261">
        <f t="shared" si="7"/>
        <v>90.55</v>
      </c>
      <c r="J20" s="270">
        <f t="shared" si="1"/>
        <v>0.24699945444626292</v>
      </c>
      <c r="K20" s="276">
        <f t="shared" si="5"/>
        <v>2.3655361875</v>
      </c>
      <c r="L20" s="262">
        <f t="shared" si="6"/>
        <v>12.956575304885202</v>
      </c>
      <c r="M20" s="277">
        <v>37.848579</v>
      </c>
    </row>
    <row r="21" spans="1:13" s="9" customFormat="1" ht="15">
      <c r="A21" s="239" t="s">
        <v>1</v>
      </c>
      <c r="B21" s="211">
        <v>300</v>
      </c>
      <c r="C21" s="345">
        <f>Volume!J21</f>
        <v>1903.3</v>
      </c>
      <c r="D21" s="461">
        <v>364.94</v>
      </c>
      <c r="E21" s="260">
        <f t="shared" si="2"/>
        <v>109482</v>
      </c>
      <c r="F21" s="265">
        <f t="shared" si="3"/>
        <v>19.174066095728474</v>
      </c>
      <c r="G21" s="367">
        <f t="shared" si="4"/>
        <v>138031.5</v>
      </c>
      <c r="H21" s="365">
        <v>5</v>
      </c>
      <c r="I21" s="261">
        <f t="shared" si="7"/>
        <v>460.105</v>
      </c>
      <c r="J21" s="270">
        <f t="shared" si="1"/>
        <v>0.24174066095728472</v>
      </c>
      <c r="K21" s="276">
        <f t="shared" si="5"/>
        <v>2.3422436875</v>
      </c>
      <c r="L21" s="262">
        <f t="shared" si="6"/>
        <v>12.82899702817831</v>
      </c>
      <c r="M21" s="277">
        <v>37.475899</v>
      </c>
    </row>
    <row r="22" spans="1:13" s="8" customFormat="1" ht="15">
      <c r="A22" s="239" t="s">
        <v>180</v>
      </c>
      <c r="B22" s="211">
        <v>1900</v>
      </c>
      <c r="C22" s="345">
        <f>Volume!J22</f>
        <v>122.25</v>
      </c>
      <c r="D22" s="461">
        <v>21.86</v>
      </c>
      <c r="E22" s="260">
        <f t="shared" si="2"/>
        <v>41534</v>
      </c>
      <c r="F22" s="265">
        <f t="shared" si="3"/>
        <v>17.881390593047033</v>
      </c>
      <c r="G22" s="367">
        <f t="shared" si="4"/>
        <v>53147.75</v>
      </c>
      <c r="H22" s="365">
        <v>5</v>
      </c>
      <c r="I22" s="261">
        <f t="shared" si="7"/>
        <v>27.9725</v>
      </c>
      <c r="J22" s="270">
        <f t="shared" si="1"/>
        <v>0.22881390593047035</v>
      </c>
      <c r="K22" s="276">
        <f t="shared" si="5"/>
        <v>2.15831525</v>
      </c>
      <c r="L22" s="262">
        <f t="shared" si="6"/>
        <v>11.82157948632402</v>
      </c>
      <c r="M22" s="256">
        <v>34.533044</v>
      </c>
    </row>
    <row r="23" spans="1:13" s="8" customFormat="1" ht="15">
      <c r="A23" s="239" t="s">
        <v>181</v>
      </c>
      <c r="B23" s="211">
        <v>2250</v>
      </c>
      <c r="C23" s="345">
        <f>Volume!J23</f>
        <v>56.65</v>
      </c>
      <c r="D23" s="461">
        <v>14</v>
      </c>
      <c r="E23" s="260">
        <f t="shared" si="2"/>
        <v>31500</v>
      </c>
      <c r="F23" s="265">
        <f t="shared" si="3"/>
        <v>24.71315092674316</v>
      </c>
      <c r="G23" s="367">
        <f t="shared" si="4"/>
        <v>37873.125</v>
      </c>
      <c r="H23" s="365">
        <v>5</v>
      </c>
      <c r="I23" s="261">
        <f t="shared" si="7"/>
        <v>16.8325</v>
      </c>
      <c r="J23" s="270">
        <f t="shared" si="1"/>
        <v>0.2971315092674316</v>
      </c>
      <c r="K23" s="276">
        <f t="shared" si="5"/>
        <v>1.9961886875</v>
      </c>
      <c r="L23" s="262">
        <f t="shared" si="6"/>
        <v>10.933575731803808</v>
      </c>
      <c r="M23" s="256">
        <v>31.939019</v>
      </c>
    </row>
    <row r="24" spans="1:13" s="9" customFormat="1" ht="15">
      <c r="A24" s="239" t="s">
        <v>2</v>
      </c>
      <c r="B24" s="211">
        <v>550</v>
      </c>
      <c r="C24" s="345">
        <f>Volume!J24</f>
        <v>396.25</v>
      </c>
      <c r="D24" s="461">
        <v>64.39</v>
      </c>
      <c r="E24" s="260">
        <f t="shared" si="2"/>
        <v>35414.5</v>
      </c>
      <c r="F24" s="265">
        <f t="shared" si="3"/>
        <v>16.249842271293375</v>
      </c>
      <c r="G24" s="367">
        <f t="shared" si="4"/>
        <v>46311.375</v>
      </c>
      <c r="H24" s="365">
        <v>5</v>
      </c>
      <c r="I24" s="261">
        <f t="shared" si="7"/>
        <v>84.2025</v>
      </c>
      <c r="J24" s="270">
        <f t="shared" si="1"/>
        <v>0.21249842271293376</v>
      </c>
      <c r="K24" s="276">
        <f t="shared" si="5"/>
        <v>1.9308050625</v>
      </c>
      <c r="L24" s="262">
        <f t="shared" si="6"/>
        <v>10.57545486876422</v>
      </c>
      <c r="M24" s="277">
        <v>30.892881</v>
      </c>
    </row>
    <row r="25" spans="1:13" s="9" customFormat="1" ht="15">
      <c r="A25" s="239" t="s">
        <v>94</v>
      </c>
      <c r="B25" s="211">
        <v>1600</v>
      </c>
      <c r="C25" s="345">
        <f>Volume!J25</f>
        <v>228.7</v>
      </c>
      <c r="D25" s="461">
        <v>47.94</v>
      </c>
      <c r="E25" s="260">
        <f t="shared" si="2"/>
        <v>76704</v>
      </c>
      <c r="F25" s="265">
        <f t="shared" si="3"/>
        <v>20.961958898119807</v>
      </c>
      <c r="G25" s="367">
        <f t="shared" si="4"/>
        <v>95000</v>
      </c>
      <c r="H25" s="365">
        <v>5</v>
      </c>
      <c r="I25" s="261">
        <f t="shared" si="7"/>
        <v>59.375</v>
      </c>
      <c r="J25" s="270">
        <f t="shared" si="1"/>
        <v>0.2596195889811981</v>
      </c>
      <c r="K25" s="276">
        <f t="shared" si="5"/>
        <v>3.0089745625</v>
      </c>
      <c r="L25" s="262">
        <f t="shared" si="6"/>
        <v>16.480832428404884</v>
      </c>
      <c r="M25" s="277">
        <v>48.143593</v>
      </c>
    </row>
    <row r="26" spans="1:13" s="8" customFormat="1" ht="15">
      <c r="A26" s="239" t="s">
        <v>157</v>
      </c>
      <c r="B26" s="211">
        <v>850</v>
      </c>
      <c r="C26" s="345">
        <f>Volume!J26</f>
        <v>402.4</v>
      </c>
      <c r="D26" s="461">
        <v>138.39</v>
      </c>
      <c r="E26" s="260">
        <f t="shared" si="2"/>
        <v>117631.49999999999</v>
      </c>
      <c r="F26" s="265">
        <f t="shared" si="3"/>
        <v>34.391153081510936</v>
      </c>
      <c r="G26" s="367">
        <f t="shared" si="4"/>
        <v>134733.5</v>
      </c>
      <c r="H26" s="365">
        <v>5</v>
      </c>
      <c r="I26" s="261">
        <f t="shared" si="7"/>
        <v>158.51</v>
      </c>
      <c r="J26" s="270">
        <f t="shared" si="1"/>
        <v>0.3939115308151093</v>
      </c>
      <c r="K26" s="276">
        <f t="shared" si="5"/>
        <v>1.9778185</v>
      </c>
      <c r="L26" s="262">
        <f t="shared" si="6"/>
        <v>10.832958071010314</v>
      </c>
      <c r="M26" s="277">
        <v>31.645096</v>
      </c>
    </row>
    <row r="27" spans="1:13" s="8" customFormat="1" ht="15">
      <c r="A27" s="239" t="s">
        <v>182</v>
      </c>
      <c r="B27" s="211">
        <v>1100</v>
      </c>
      <c r="C27" s="345">
        <f>Volume!J27</f>
        <v>295.35</v>
      </c>
      <c r="D27" s="461">
        <v>46.36</v>
      </c>
      <c r="E27" s="260">
        <f t="shared" si="2"/>
        <v>50996</v>
      </c>
      <c r="F27" s="265">
        <f t="shared" si="3"/>
        <v>15.696631115625529</v>
      </c>
      <c r="G27" s="367">
        <f t="shared" si="4"/>
        <v>67240.25</v>
      </c>
      <c r="H27" s="365">
        <v>5</v>
      </c>
      <c r="I27" s="261">
        <f t="shared" si="7"/>
        <v>61.1275</v>
      </c>
      <c r="J27" s="270">
        <f t="shared" si="1"/>
        <v>0.20696631115625527</v>
      </c>
      <c r="K27" s="276">
        <f t="shared" si="5"/>
        <v>2.50633025</v>
      </c>
      <c r="L27" s="262">
        <f t="shared" si="6"/>
        <v>13.727736144825624</v>
      </c>
      <c r="M27" s="256">
        <v>40.101284</v>
      </c>
    </row>
    <row r="28" spans="1:13" s="8" customFormat="1" ht="15">
      <c r="A28" s="239" t="s">
        <v>183</v>
      </c>
      <c r="B28" s="211">
        <v>6900</v>
      </c>
      <c r="C28" s="345">
        <f>Volume!J28</f>
        <v>37.2</v>
      </c>
      <c r="D28" s="461">
        <v>8.46</v>
      </c>
      <c r="E28" s="260">
        <f t="shared" si="2"/>
        <v>58374.00000000001</v>
      </c>
      <c r="F28" s="265">
        <f t="shared" si="3"/>
        <v>22.741935483870968</v>
      </c>
      <c r="G28" s="367">
        <f t="shared" si="4"/>
        <v>71208.00000000001</v>
      </c>
      <c r="H28" s="365">
        <v>5</v>
      </c>
      <c r="I28" s="261">
        <f t="shared" si="7"/>
        <v>10.320000000000002</v>
      </c>
      <c r="J28" s="270">
        <f t="shared" si="1"/>
        <v>0.2774193548387097</v>
      </c>
      <c r="K28" s="276">
        <f t="shared" si="5"/>
        <v>2.6727703125</v>
      </c>
      <c r="L28" s="262">
        <f t="shared" si="6"/>
        <v>14.63936591186382</v>
      </c>
      <c r="M28" s="256">
        <v>42.764325</v>
      </c>
    </row>
    <row r="29" spans="1:13" s="8" customFormat="1" ht="15">
      <c r="A29" s="239" t="s">
        <v>158</v>
      </c>
      <c r="B29" s="211">
        <v>950</v>
      </c>
      <c r="C29" s="345">
        <f>Volume!J29</f>
        <v>219.95</v>
      </c>
      <c r="D29" s="461">
        <v>36.37</v>
      </c>
      <c r="E29" s="260">
        <f t="shared" si="2"/>
        <v>34551.5</v>
      </c>
      <c r="F29" s="265">
        <f t="shared" si="3"/>
        <v>16.535576267333486</v>
      </c>
      <c r="G29" s="367">
        <f t="shared" si="4"/>
        <v>44999.125</v>
      </c>
      <c r="H29" s="365">
        <v>5</v>
      </c>
      <c r="I29" s="261">
        <f t="shared" si="7"/>
        <v>47.3675</v>
      </c>
      <c r="J29" s="270">
        <f t="shared" si="1"/>
        <v>0.21535576267333487</v>
      </c>
      <c r="K29" s="276">
        <f t="shared" si="5"/>
        <v>2.0115625625</v>
      </c>
      <c r="L29" s="262">
        <f t="shared" si="6"/>
        <v>11.017781913141455</v>
      </c>
      <c r="M29" s="277">
        <v>32.185001</v>
      </c>
    </row>
    <row r="30" spans="1:13" s="9" customFormat="1" ht="15">
      <c r="A30" s="239" t="s">
        <v>3</v>
      </c>
      <c r="B30" s="211">
        <v>2500</v>
      </c>
      <c r="C30" s="345">
        <f>Volume!J30</f>
        <v>229.35</v>
      </c>
      <c r="D30" s="461">
        <v>42.31</v>
      </c>
      <c r="E30" s="260">
        <f t="shared" si="2"/>
        <v>105775</v>
      </c>
      <c r="F30" s="265">
        <f t="shared" si="3"/>
        <v>18.447787224765644</v>
      </c>
      <c r="G30" s="367">
        <f t="shared" si="4"/>
        <v>134443.75</v>
      </c>
      <c r="H30" s="365">
        <v>5</v>
      </c>
      <c r="I30" s="261">
        <f t="shared" si="7"/>
        <v>53.7775</v>
      </c>
      <c r="J30" s="270">
        <f t="shared" si="1"/>
        <v>0.23447787224765645</v>
      </c>
      <c r="K30" s="276">
        <f t="shared" si="5"/>
        <v>1.569496625</v>
      </c>
      <c r="L30" s="262">
        <f t="shared" si="6"/>
        <v>8.596487054407266</v>
      </c>
      <c r="M30" s="277">
        <v>25.111946</v>
      </c>
    </row>
    <row r="31" spans="1:13" s="8" customFormat="1" ht="15">
      <c r="A31" s="239" t="s">
        <v>159</v>
      </c>
      <c r="B31" s="211">
        <v>1300</v>
      </c>
      <c r="C31" s="345">
        <f>Volume!J31</f>
        <v>160.95</v>
      </c>
      <c r="D31" s="461">
        <v>31.93</v>
      </c>
      <c r="E31" s="260">
        <f t="shared" si="2"/>
        <v>41509</v>
      </c>
      <c r="F31" s="265">
        <f t="shared" si="3"/>
        <v>19.838459148803977</v>
      </c>
      <c r="G31" s="367">
        <f t="shared" si="4"/>
        <v>51970.75</v>
      </c>
      <c r="H31" s="365">
        <v>5</v>
      </c>
      <c r="I31" s="261">
        <f t="shared" si="7"/>
        <v>39.9775</v>
      </c>
      <c r="J31" s="270">
        <f t="shared" si="1"/>
        <v>0.24838459148803976</v>
      </c>
      <c r="K31" s="276">
        <f t="shared" si="5"/>
        <v>1.660863125</v>
      </c>
      <c r="L31" s="262">
        <f t="shared" si="6"/>
        <v>9.096921984910225</v>
      </c>
      <c r="M31" s="277">
        <v>26.57381</v>
      </c>
    </row>
    <row r="32" spans="1:13" s="8" customFormat="1" ht="15">
      <c r="A32" s="239" t="s">
        <v>244</v>
      </c>
      <c r="B32" s="211">
        <v>1050</v>
      </c>
      <c r="C32" s="345">
        <f>Volume!J32</f>
        <v>366.1</v>
      </c>
      <c r="D32" s="461">
        <v>75.94</v>
      </c>
      <c r="E32" s="260">
        <f t="shared" si="2"/>
        <v>79737</v>
      </c>
      <c r="F32" s="265">
        <f t="shared" si="3"/>
        <v>20.74296640262223</v>
      </c>
      <c r="G32" s="367">
        <f t="shared" si="4"/>
        <v>98957.25</v>
      </c>
      <c r="H32" s="365">
        <v>5</v>
      </c>
      <c r="I32" s="261">
        <f t="shared" si="7"/>
        <v>94.245</v>
      </c>
      <c r="J32" s="270">
        <f t="shared" si="1"/>
        <v>0.25742966402622236</v>
      </c>
      <c r="K32" s="276">
        <f t="shared" si="5"/>
        <v>2.1442865</v>
      </c>
      <c r="L32" s="262">
        <f t="shared" si="6"/>
        <v>11.744740858038014</v>
      </c>
      <c r="M32" s="277">
        <v>34.308584</v>
      </c>
    </row>
    <row r="33" spans="1:13" s="8" customFormat="1" ht="15">
      <c r="A33" s="239" t="s">
        <v>184</v>
      </c>
      <c r="B33" s="211">
        <v>600</v>
      </c>
      <c r="C33" s="345">
        <f>Volume!J33</f>
        <v>302.95</v>
      </c>
      <c r="D33" s="461">
        <v>78.32</v>
      </c>
      <c r="E33" s="260">
        <f t="shared" si="2"/>
        <v>46991.99999999999</v>
      </c>
      <c r="F33" s="265">
        <f t="shared" si="3"/>
        <v>25.85245089948836</v>
      </c>
      <c r="G33" s="367">
        <f t="shared" si="4"/>
        <v>56080.49999999999</v>
      </c>
      <c r="H33" s="365">
        <v>5</v>
      </c>
      <c r="I33" s="261">
        <f t="shared" si="7"/>
        <v>93.46749999999999</v>
      </c>
      <c r="J33" s="270">
        <f t="shared" si="1"/>
        <v>0.3085245089948836</v>
      </c>
      <c r="K33" s="276">
        <f t="shared" si="5"/>
        <v>2.4969513125</v>
      </c>
      <c r="L33" s="262">
        <f t="shared" si="6"/>
        <v>13.676365588483812</v>
      </c>
      <c r="M33" s="256">
        <v>39.951221</v>
      </c>
    </row>
    <row r="34" spans="1:13" s="8" customFormat="1" ht="15">
      <c r="A34" s="239" t="s">
        <v>206</v>
      </c>
      <c r="B34" s="211">
        <v>1900</v>
      </c>
      <c r="C34" s="345">
        <f>Volume!J34</f>
        <v>186.25</v>
      </c>
      <c r="D34" s="461">
        <v>33.54</v>
      </c>
      <c r="E34" s="260">
        <f t="shared" si="2"/>
        <v>63726</v>
      </c>
      <c r="F34" s="265">
        <f t="shared" si="3"/>
        <v>18.008053691275165</v>
      </c>
      <c r="G34" s="367">
        <f t="shared" si="4"/>
        <v>81419.75</v>
      </c>
      <c r="H34" s="365">
        <v>5</v>
      </c>
      <c r="I34" s="261">
        <f>G34/B34</f>
        <v>42.8525</v>
      </c>
      <c r="J34" s="270">
        <f t="shared" si="1"/>
        <v>0.23008053691275168</v>
      </c>
      <c r="K34" s="276">
        <f>M34/16</f>
        <v>2.2397535</v>
      </c>
      <c r="L34" s="262">
        <f>K34*SQRT(30)</f>
        <v>12.26763515201147</v>
      </c>
      <c r="M34" s="277">
        <v>35.836056</v>
      </c>
    </row>
    <row r="35" spans="1:13" s="8" customFormat="1" ht="15">
      <c r="A35" s="239" t="s">
        <v>245</v>
      </c>
      <c r="B35" s="211">
        <v>3600</v>
      </c>
      <c r="C35" s="345">
        <f>Volume!J35</f>
        <v>134.9</v>
      </c>
      <c r="D35" s="461">
        <v>34.84</v>
      </c>
      <c r="E35" s="260">
        <f t="shared" si="2"/>
        <v>125424.00000000001</v>
      </c>
      <c r="F35" s="265">
        <f t="shared" si="3"/>
        <v>25.826538176426983</v>
      </c>
      <c r="G35" s="367">
        <f t="shared" si="4"/>
        <v>149706</v>
      </c>
      <c r="H35" s="365">
        <v>5</v>
      </c>
      <c r="I35" s="261">
        <f t="shared" si="7"/>
        <v>41.585</v>
      </c>
      <c r="J35" s="270">
        <f t="shared" si="1"/>
        <v>0.3082653817642698</v>
      </c>
      <c r="K35" s="276">
        <f t="shared" si="5"/>
        <v>2.4717550625</v>
      </c>
      <c r="L35" s="262">
        <f t="shared" si="6"/>
        <v>13.538360043588419</v>
      </c>
      <c r="M35" s="277">
        <v>39.548081</v>
      </c>
    </row>
    <row r="36" spans="1:13" s="8" customFormat="1" ht="15">
      <c r="A36" s="239" t="s">
        <v>185</v>
      </c>
      <c r="B36" s="211">
        <v>250</v>
      </c>
      <c r="C36" s="345">
        <f>Volume!J36</f>
        <v>1380.05</v>
      </c>
      <c r="D36" s="461">
        <v>367.37</v>
      </c>
      <c r="E36" s="260">
        <f t="shared" si="2"/>
        <v>91842.5</v>
      </c>
      <c r="F36" s="265">
        <f t="shared" si="3"/>
        <v>26.62004999818847</v>
      </c>
      <c r="G36" s="367">
        <f t="shared" si="4"/>
        <v>109093.125</v>
      </c>
      <c r="H36" s="365">
        <v>5</v>
      </c>
      <c r="I36" s="261">
        <f t="shared" si="7"/>
        <v>436.3725</v>
      </c>
      <c r="J36" s="270">
        <f t="shared" si="1"/>
        <v>0.3162004999818847</v>
      </c>
      <c r="K36" s="276">
        <f t="shared" si="5"/>
        <v>1.899083625</v>
      </c>
      <c r="L36" s="262">
        <f t="shared" si="6"/>
        <v>10.401709400011818</v>
      </c>
      <c r="M36" s="256">
        <v>30.385338</v>
      </c>
    </row>
    <row r="37" spans="1:13" s="9" customFormat="1" ht="15">
      <c r="A37" s="239" t="s">
        <v>217</v>
      </c>
      <c r="B37" s="211">
        <v>400</v>
      </c>
      <c r="C37" s="345">
        <f>Volume!J37</f>
        <v>1357.1</v>
      </c>
      <c r="D37" s="461">
        <v>237.36</v>
      </c>
      <c r="E37" s="260">
        <f t="shared" si="2"/>
        <v>94944</v>
      </c>
      <c r="F37" s="265">
        <f t="shared" si="3"/>
        <v>17.490236533785282</v>
      </c>
      <c r="G37" s="367">
        <f t="shared" si="4"/>
        <v>122086</v>
      </c>
      <c r="H37" s="365">
        <v>5</v>
      </c>
      <c r="I37" s="261">
        <f t="shared" si="7"/>
        <v>305.215</v>
      </c>
      <c r="J37" s="270">
        <f t="shared" si="1"/>
        <v>0.22490236533785277</v>
      </c>
      <c r="K37" s="276">
        <f t="shared" si="5"/>
        <v>2.1296369375</v>
      </c>
      <c r="L37" s="262">
        <f t="shared" si="6"/>
        <v>11.664501899649697</v>
      </c>
      <c r="M37" s="277">
        <v>34.074191</v>
      </c>
    </row>
    <row r="38" spans="1:13" s="8" customFormat="1" ht="15">
      <c r="A38" s="239" t="s">
        <v>246</v>
      </c>
      <c r="B38" s="211">
        <v>2400</v>
      </c>
      <c r="C38" s="345">
        <f>Volume!J38</f>
        <v>80.25</v>
      </c>
      <c r="D38" s="226">
        <v>26.77</v>
      </c>
      <c r="E38" s="260">
        <f t="shared" si="2"/>
        <v>64248</v>
      </c>
      <c r="F38" s="265">
        <f t="shared" si="3"/>
        <v>33.3582554517134</v>
      </c>
      <c r="G38" s="367">
        <f t="shared" si="4"/>
        <v>73878</v>
      </c>
      <c r="H38" s="365">
        <v>5</v>
      </c>
      <c r="I38" s="261">
        <f t="shared" si="7"/>
        <v>30.7825</v>
      </c>
      <c r="J38" s="270">
        <f t="shared" si="1"/>
        <v>0.38358255451713397</v>
      </c>
      <c r="K38" s="276">
        <f t="shared" si="5"/>
        <v>3.516833375</v>
      </c>
      <c r="L38" s="262">
        <f t="shared" si="6"/>
        <v>19.26248970474525</v>
      </c>
      <c r="M38" s="256">
        <v>56.269334</v>
      </c>
    </row>
    <row r="39" spans="1:13" s="8" customFormat="1" ht="15">
      <c r="A39" s="239" t="s">
        <v>186</v>
      </c>
      <c r="B39" s="211">
        <v>5650</v>
      </c>
      <c r="C39" s="345">
        <f>Volume!J39</f>
        <v>52.2</v>
      </c>
      <c r="D39" s="461">
        <v>23.54</v>
      </c>
      <c r="E39" s="260">
        <f t="shared" si="2"/>
        <v>133001</v>
      </c>
      <c r="F39" s="265">
        <f t="shared" si="3"/>
        <v>45.09578544061302</v>
      </c>
      <c r="G39" s="367">
        <f t="shared" si="4"/>
        <v>147747.5</v>
      </c>
      <c r="H39" s="365">
        <v>5</v>
      </c>
      <c r="I39" s="261">
        <f t="shared" si="7"/>
        <v>26.15</v>
      </c>
      <c r="J39" s="270">
        <f t="shared" si="1"/>
        <v>0.5009578544061302</v>
      </c>
      <c r="K39" s="276">
        <f t="shared" si="5"/>
        <v>3.8372424375</v>
      </c>
      <c r="L39" s="262">
        <f t="shared" si="6"/>
        <v>21.017442416348576</v>
      </c>
      <c r="M39" s="256">
        <v>61.395879</v>
      </c>
    </row>
    <row r="40" spans="1:13" s="8" customFormat="1" ht="15">
      <c r="A40" s="239" t="s">
        <v>187</v>
      </c>
      <c r="B40" s="211">
        <v>1300</v>
      </c>
      <c r="C40" s="345">
        <f>Volume!J40</f>
        <v>190.05</v>
      </c>
      <c r="D40" s="461">
        <v>35.76</v>
      </c>
      <c r="E40" s="260">
        <f t="shared" si="2"/>
        <v>46488</v>
      </c>
      <c r="F40" s="265">
        <f t="shared" si="3"/>
        <v>18.816101026045775</v>
      </c>
      <c r="G40" s="367">
        <f t="shared" si="4"/>
        <v>58841.25</v>
      </c>
      <c r="H40" s="365">
        <v>5</v>
      </c>
      <c r="I40" s="261">
        <f t="shared" si="7"/>
        <v>45.2625</v>
      </c>
      <c r="J40" s="270">
        <f t="shared" si="1"/>
        <v>0.23816101026045777</v>
      </c>
      <c r="K40" s="276">
        <f t="shared" si="5"/>
        <v>2.5182943125</v>
      </c>
      <c r="L40" s="262">
        <f t="shared" si="6"/>
        <v>13.793266013932142</v>
      </c>
      <c r="M40" s="256">
        <v>40.292709</v>
      </c>
    </row>
    <row r="41" spans="1:13" s="9" customFormat="1" ht="15">
      <c r="A41" s="239" t="s">
        <v>105</v>
      </c>
      <c r="B41" s="211">
        <v>1500</v>
      </c>
      <c r="C41" s="345">
        <f>Volume!J41</f>
        <v>236.25</v>
      </c>
      <c r="D41" s="461">
        <v>45.63</v>
      </c>
      <c r="E41" s="260">
        <f t="shared" si="2"/>
        <v>68445</v>
      </c>
      <c r="F41" s="265">
        <f t="shared" si="3"/>
        <v>19.314285714285713</v>
      </c>
      <c r="G41" s="367">
        <f t="shared" si="4"/>
        <v>86163.75</v>
      </c>
      <c r="H41" s="365">
        <v>5</v>
      </c>
      <c r="I41" s="261">
        <f t="shared" si="7"/>
        <v>57.4425</v>
      </c>
      <c r="J41" s="270">
        <f t="shared" si="1"/>
        <v>0.24314285714285716</v>
      </c>
      <c r="K41" s="276">
        <f t="shared" si="5"/>
        <v>1.957323625</v>
      </c>
      <c r="L41" s="262">
        <f t="shared" si="6"/>
        <v>10.720703017502826</v>
      </c>
      <c r="M41" s="277">
        <v>31.317178</v>
      </c>
    </row>
    <row r="42" spans="1:13" s="8" customFormat="1" ht="15">
      <c r="A42" s="239" t="s">
        <v>161</v>
      </c>
      <c r="B42" s="211">
        <v>1350</v>
      </c>
      <c r="C42" s="345">
        <f>Volume!J42</f>
        <v>237</v>
      </c>
      <c r="D42" s="461">
        <v>56.99</v>
      </c>
      <c r="E42" s="260">
        <f t="shared" si="2"/>
        <v>76936.5</v>
      </c>
      <c r="F42" s="265">
        <f t="shared" si="3"/>
        <v>24.046413502109708</v>
      </c>
      <c r="G42" s="367">
        <f t="shared" si="4"/>
        <v>92934</v>
      </c>
      <c r="H42" s="365">
        <v>5</v>
      </c>
      <c r="I42" s="261">
        <f t="shared" si="7"/>
        <v>68.84</v>
      </c>
      <c r="J42" s="270">
        <f t="shared" si="1"/>
        <v>0.2904641350210971</v>
      </c>
      <c r="K42" s="276">
        <f t="shared" si="5"/>
        <v>2.3570685625</v>
      </c>
      <c r="L42" s="262">
        <f t="shared" si="6"/>
        <v>12.910196212675254</v>
      </c>
      <c r="M42" s="277">
        <v>37.713097</v>
      </c>
    </row>
    <row r="43" spans="1:13" s="8" customFormat="1" ht="15">
      <c r="A43" s="239" t="s">
        <v>247</v>
      </c>
      <c r="B43" s="211">
        <v>300</v>
      </c>
      <c r="C43" s="345">
        <f>Volume!J43</f>
        <v>1130</v>
      </c>
      <c r="D43" s="461">
        <v>265.32</v>
      </c>
      <c r="E43" s="260">
        <f t="shared" si="2"/>
        <v>79596</v>
      </c>
      <c r="F43" s="265">
        <f t="shared" si="3"/>
        <v>23.479646017699114</v>
      </c>
      <c r="G43" s="367">
        <f t="shared" si="4"/>
        <v>96546</v>
      </c>
      <c r="H43" s="365">
        <v>5</v>
      </c>
      <c r="I43" s="261">
        <f t="shared" si="7"/>
        <v>321.82</v>
      </c>
      <c r="J43" s="270">
        <f t="shared" si="1"/>
        <v>0.2847964601769911</v>
      </c>
      <c r="K43" s="276">
        <f t="shared" si="5"/>
        <v>2.3306816875</v>
      </c>
      <c r="L43" s="262">
        <f t="shared" si="6"/>
        <v>12.765669346079562</v>
      </c>
      <c r="M43" s="277">
        <v>37.290907</v>
      </c>
    </row>
    <row r="44" spans="1:13" s="8" customFormat="1" ht="15">
      <c r="A44" s="239" t="s">
        <v>188</v>
      </c>
      <c r="B44" s="211">
        <v>2950</v>
      </c>
      <c r="C44" s="345">
        <f>Volume!J44</f>
        <v>113.9</v>
      </c>
      <c r="D44" s="462">
        <v>28.69</v>
      </c>
      <c r="E44" s="260">
        <f t="shared" si="2"/>
        <v>84635.5</v>
      </c>
      <c r="F44" s="265">
        <f t="shared" si="3"/>
        <v>25.188762071992976</v>
      </c>
      <c r="G44" s="367">
        <f t="shared" si="4"/>
        <v>101435.75</v>
      </c>
      <c r="H44" s="365">
        <v>5</v>
      </c>
      <c r="I44" s="261">
        <f t="shared" si="7"/>
        <v>34.385</v>
      </c>
      <c r="J44" s="270">
        <f t="shared" si="1"/>
        <v>0.30188762071992975</v>
      </c>
      <c r="K44" s="276">
        <f t="shared" si="5"/>
        <v>3.9440149375</v>
      </c>
      <c r="L44" s="262">
        <f t="shared" si="6"/>
        <v>21.602259484060777</v>
      </c>
      <c r="M44" s="256">
        <v>63.104239</v>
      </c>
    </row>
    <row r="45" spans="1:13" s="9" customFormat="1" ht="15">
      <c r="A45" s="239" t="s">
        <v>248</v>
      </c>
      <c r="B45" s="211">
        <v>175</v>
      </c>
      <c r="C45" s="345">
        <f>Volume!J45</f>
        <v>1773.25</v>
      </c>
      <c r="D45" s="461">
        <v>399.9</v>
      </c>
      <c r="E45" s="260">
        <f t="shared" si="2"/>
        <v>69982.5</v>
      </c>
      <c r="F45" s="265">
        <f t="shared" si="3"/>
        <v>22.551811645284083</v>
      </c>
      <c r="G45" s="367">
        <f t="shared" si="4"/>
        <v>85498.4375</v>
      </c>
      <c r="H45" s="365">
        <v>5</v>
      </c>
      <c r="I45" s="261">
        <f t="shared" si="7"/>
        <v>488.5625</v>
      </c>
      <c r="J45" s="270">
        <f t="shared" si="1"/>
        <v>0.27551811645284086</v>
      </c>
      <c r="K45" s="276">
        <f t="shared" si="5"/>
        <v>2.0517983125</v>
      </c>
      <c r="L45" s="262">
        <f t="shared" si="6"/>
        <v>11.23816219207284</v>
      </c>
      <c r="M45" s="277">
        <v>32.828773</v>
      </c>
    </row>
    <row r="46" spans="1:13" s="9" customFormat="1" ht="15">
      <c r="A46" s="239" t="s">
        <v>218</v>
      </c>
      <c r="B46" s="211">
        <v>4125</v>
      </c>
      <c r="C46" s="345">
        <f>Volume!J46</f>
        <v>92.8</v>
      </c>
      <c r="D46" s="461">
        <v>19.64</v>
      </c>
      <c r="E46" s="260">
        <f t="shared" si="2"/>
        <v>81015</v>
      </c>
      <c r="F46" s="265">
        <f t="shared" si="3"/>
        <v>21.163793103448278</v>
      </c>
      <c r="G46" s="367">
        <f t="shared" si="4"/>
        <v>100155</v>
      </c>
      <c r="H46" s="365">
        <v>5</v>
      </c>
      <c r="I46" s="261">
        <f t="shared" si="7"/>
        <v>24.28</v>
      </c>
      <c r="J46" s="270">
        <f t="shared" si="1"/>
        <v>0.2616379310344828</v>
      </c>
      <c r="K46" s="276">
        <f t="shared" si="5"/>
        <v>2.5755325625</v>
      </c>
      <c r="L46" s="262">
        <f t="shared" si="6"/>
        <v>14.10677282070334</v>
      </c>
      <c r="M46" s="277">
        <v>41.208521</v>
      </c>
    </row>
    <row r="47" spans="1:13" s="9" customFormat="1" ht="15">
      <c r="A47" s="239" t="s">
        <v>220</v>
      </c>
      <c r="B47" s="211">
        <v>650</v>
      </c>
      <c r="C47" s="345">
        <f>Volume!J47</f>
        <v>504.2</v>
      </c>
      <c r="D47" s="461">
        <v>129.27</v>
      </c>
      <c r="E47" s="260">
        <f t="shared" si="2"/>
        <v>84025.5</v>
      </c>
      <c r="F47" s="265">
        <f t="shared" si="3"/>
        <v>25.63863546211821</v>
      </c>
      <c r="G47" s="367">
        <f t="shared" si="4"/>
        <v>100412</v>
      </c>
      <c r="H47" s="365">
        <v>5</v>
      </c>
      <c r="I47" s="261">
        <f t="shared" si="7"/>
        <v>154.48</v>
      </c>
      <c r="J47" s="270">
        <f t="shared" si="1"/>
        <v>0.3063863546211821</v>
      </c>
      <c r="K47" s="276">
        <f t="shared" si="5"/>
        <v>1.9766821875</v>
      </c>
      <c r="L47" s="262">
        <f t="shared" si="6"/>
        <v>10.826734231124064</v>
      </c>
      <c r="M47" s="277">
        <v>31.626915</v>
      </c>
    </row>
    <row r="48" spans="1:13" s="9" customFormat="1" ht="15">
      <c r="A48" s="239" t="s">
        <v>4</v>
      </c>
      <c r="B48" s="211">
        <v>300</v>
      </c>
      <c r="C48" s="345">
        <f>Volume!J48</f>
        <v>1123.55</v>
      </c>
      <c r="D48" s="461">
        <v>148.42</v>
      </c>
      <c r="E48" s="260">
        <f t="shared" si="2"/>
        <v>44525.99999999999</v>
      </c>
      <c r="F48" s="265">
        <f t="shared" si="3"/>
        <v>13.209915001557562</v>
      </c>
      <c r="G48" s="367">
        <f t="shared" si="4"/>
        <v>61379.24999999999</v>
      </c>
      <c r="H48" s="365">
        <v>5</v>
      </c>
      <c r="I48" s="261">
        <f t="shared" si="7"/>
        <v>204.59749999999997</v>
      </c>
      <c r="J48" s="270">
        <f t="shared" si="1"/>
        <v>0.1820991500155756</v>
      </c>
      <c r="K48" s="276">
        <f t="shared" si="5"/>
        <v>2.54707625</v>
      </c>
      <c r="L48" s="262">
        <f t="shared" si="6"/>
        <v>13.950911178106677</v>
      </c>
      <c r="M48" s="277">
        <v>40.75322</v>
      </c>
    </row>
    <row r="49" spans="1:13" s="9" customFormat="1" ht="15">
      <c r="A49" s="239" t="s">
        <v>95</v>
      </c>
      <c r="B49" s="211">
        <v>400</v>
      </c>
      <c r="C49" s="345">
        <f>Volume!J49</f>
        <v>745.2</v>
      </c>
      <c r="D49" s="461">
        <v>80.8</v>
      </c>
      <c r="E49" s="260">
        <f t="shared" si="2"/>
        <v>32320</v>
      </c>
      <c r="F49" s="265">
        <f t="shared" si="3"/>
        <v>10.84272678475577</v>
      </c>
      <c r="G49" s="367">
        <f t="shared" si="4"/>
        <v>47224</v>
      </c>
      <c r="H49" s="365">
        <v>5</v>
      </c>
      <c r="I49" s="261">
        <f t="shared" si="7"/>
        <v>118.06</v>
      </c>
      <c r="J49" s="270">
        <f t="shared" si="1"/>
        <v>0.1584272678475577</v>
      </c>
      <c r="K49" s="276">
        <f t="shared" si="5"/>
        <v>2.0710245625</v>
      </c>
      <c r="L49" s="262">
        <f t="shared" si="6"/>
        <v>11.343468700285177</v>
      </c>
      <c r="M49" s="277">
        <v>33.136393</v>
      </c>
    </row>
    <row r="50" spans="1:13" s="9" customFormat="1" ht="15">
      <c r="A50" s="239" t="s">
        <v>219</v>
      </c>
      <c r="B50" s="211">
        <v>400</v>
      </c>
      <c r="C50" s="345">
        <f>Volume!J50</f>
        <v>770.2</v>
      </c>
      <c r="D50" s="461">
        <v>114.8</v>
      </c>
      <c r="E50" s="260">
        <f t="shared" si="2"/>
        <v>45920</v>
      </c>
      <c r="F50" s="265">
        <f t="shared" si="3"/>
        <v>14.905219423526356</v>
      </c>
      <c r="G50" s="367">
        <f t="shared" si="4"/>
        <v>61324</v>
      </c>
      <c r="H50" s="365">
        <v>5</v>
      </c>
      <c r="I50" s="261">
        <f t="shared" si="7"/>
        <v>153.31</v>
      </c>
      <c r="J50" s="270">
        <f t="shared" si="1"/>
        <v>0.19905219423526355</v>
      </c>
      <c r="K50" s="276">
        <f t="shared" si="5"/>
        <v>1.8244164375</v>
      </c>
      <c r="L50" s="262">
        <f t="shared" si="6"/>
        <v>9.992740371019641</v>
      </c>
      <c r="M50" s="277">
        <v>29.190663</v>
      </c>
    </row>
    <row r="51" spans="1:13" s="9" customFormat="1" ht="15">
      <c r="A51" s="239" t="s">
        <v>5</v>
      </c>
      <c r="B51" s="211">
        <v>1595</v>
      </c>
      <c r="C51" s="345">
        <f>Volume!J51</f>
        <v>177.6</v>
      </c>
      <c r="D51" s="461">
        <v>45.21</v>
      </c>
      <c r="E51" s="260">
        <f t="shared" si="2"/>
        <v>72109.95</v>
      </c>
      <c r="F51" s="265">
        <f t="shared" si="3"/>
        <v>25.456081081081084</v>
      </c>
      <c r="G51" s="367">
        <f t="shared" si="4"/>
        <v>86273.55</v>
      </c>
      <c r="H51" s="365">
        <v>5</v>
      </c>
      <c r="I51" s="261">
        <f t="shared" si="7"/>
        <v>54.09</v>
      </c>
      <c r="J51" s="270">
        <f t="shared" si="1"/>
        <v>0.3045608108108108</v>
      </c>
      <c r="K51" s="276">
        <f t="shared" si="5"/>
        <v>2.4790638125</v>
      </c>
      <c r="L51" s="262">
        <f t="shared" si="6"/>
        <v>13.578391716010078</v>
      </c>
      <c r="M51" s="277">
        <v>39.665021</v>
      </c>
    </row>
    <row r="52" spans="1:13" s="9" customFormat="1" ht="15">
      <c r="A52" s="239" t="s">
        <v>221</v>
      </c>
      <c r="B52" s="211">
        <v>2000</v>
      </c>
      <c r="C52" s="345">
        <f>Volume!J52</f>
        <v>233.45</v>
      </c>
      <c r="D52" s="461">
        <v>41.21</v>
      </c>
      <c r="E52" s="260">
        <f t="shared" si="2"/>
        <v>82420</v>
      </c>
      <c r="F52" s="265">
        <f t="shared" si="3"/>
        <v>17.65260227029343</v>
      </c>
      <c r="G52" s="367">
        <f t="shared" si="4"/>
        <v>105765</v>
      </c>
      <c r="H52" s="365">
        <v>5</v>
      </c>
      <c r="I52" s="261">
        <f t="shared" si="7"/>
        <v>52.8825</v>
      </c>
      <c r="J52" s="270">
        <f t="shared" si="1"/>
        <v>0.22652602270293426</v>
      </c>
      <c r="K52" s="276">
        <f t="shared" si="5"/>
        <v>1.5857181875</v>
      </c>
      <c r="L52" s="262">
        <f t="shared" si="6"/>
        <v>8.685336211399566</v>
      </c>
      <c r="M52" s="277">
        <v>25.371491</v>
      </c>
    </row>
    <row r="53" spans="1:13" s="9" customFormat="1" ht="15">
      <c r="A53" s="239" t="s">
        <v>222</v>
      </c>
      <c r="B53" s="211">
        <v>650</v>
      </c>
      <c r="C53" s="345">
        <f>Volume!J53</f>
        <v>306.75</v>
      </c>
      <c r="D53" s="461">
        <v>64.96</v>
      </c>
      <c r="E53" s="260">
        <f t="shared" si="2"/>
        <v>42223.99999999999</v>
      </c>
      <c r="F53" s="265">
        <f t="shared" si="3"/>
        <v>21.17685411572942</v>
      </c>
      <c r="G53" s="367">
        <f t="shared" si="4"/>
        <v>52193.37499999999</v>
      </c>
      <c r="H53" s="365">
        <v>5</v>
      </c>
      <c r="I53" s="261">
        <f t="shared" si="7"/>
        <v>80.29749999999999</v>
      </c>
      <c r="J53" s="270">
        <f t="shared" si="1"/>
        <v>0.26176854115729414</v>
      </c>
      <c r="K53" s="276">
        <f t="shared" si="5"/>
        <v>1.8256170625</v>
      </c>
      <c r="L53" s="262">
        <f t="shared" si="6"/>
        <v>9.999316464975687</v>
      </c>
      <c r="M53" s="277">
        <v>29.209873</v>
      </c>
    </row>
    <row r="54" spans="1:13" s="9" customFormat="1" ht="15">
      <c r="A54" s="239" t="s">
        <v>59</v>
      </c>
      <c r="B54" s="211">
        <v>600</v>
      </c>
      <c r="C54" s="345">
        <f>Volume!J54</f>
        <v>1130.05</v>
      </c>
      <c r="D54" s="226">
        <v>212.66</v>
      </c>
      <c r="E54" s="260">
        <f t="shared" si="2"/>
        <v>127596</v>
      </c>
      <c r="F54" s="265">
        <f t="shared" si="3"/>
        <v>18.818636343524624</v>
      </c>
      <c r="G54" s="367">
        <f t="shared" si="4"/>
        <v>161497.5</v>
      </c>
      <c r="H54" s="365">
        <v>5</v>
      </c>
      <c r="I54" s="261">
        <f t="shared" si="7"/>
        <v>269.1625</v>
      </c>
      <c r="J54" s="270">
        <f t="shared" si="1"/>
        <v>0.23818636343524627</v>
      </c>
      <c r="K54" s="276">
        <f t="shared" si="5"/>
        <v>1.9883809375</v>
      </c>
      <c r="L54" s="262">
        <f t="shared" si="6"/>
        <v>10.890810923820197</v>
      </c>
      <c r="M54" s="277">
        <v>31.814095</v>
      </c>
    </row>
    <row r="55" spans="1:13" s="9" customFormat="1" ht="15">
      <c r="A55" s="239" t="s">
        <v>223</v>
      </c>
      <c r="B55" s="211">
        <v>700</v>
      </c>
      <c r="C55" s="345">
        <f>Volume!J55</f>
        <v>537.5</v>
      </c>
      <c r="D55" s="461">
        <v>84.66</v>
      </c>
      <c r="E55" s="260">
        <f t="shared" si="2"/>
        <v>59262</v>
      </c>
      <c r="F55" s="265">
        <f t="shared" si="3"/>
        <v>15.750697674418603</v>
      </c>
      <c r="G55" s="367">
        <f t="shared" si="4"/>
        <v>78074.5</v>
      </c>
      <c r="H55" s="365">
        <v>5</v>
      </c>
      <c r="I55" s="261">
        <f t="shared" si="7"/>
        <v>111.535</v>
      </c>
      <c r="J55" s="270">
        <f t="shared" si="1"/>
        <v>0.20750697674418603</v>
      </c>
      <c r="K55" s="276">
        <f t="shared" si="5"/>
        <v>1.9703373125</v>
      </c>
      <c r="L55" s="262">
        <f t="shared" si="6"/>
        <v>10.791981919503558</v>
      </c>
      <c r="M55" s="277">
        <v>31.525397</v>
      </c>
    </row>
    <row r="56" spans="1:13" s="8" customFormat="1" ht="15">
      <c r="A56" s="239" t="s">
        <v>163</v>
      </c>
      <c r="B56" s="211">
        <v>2400</v>
      </c>
      <c r="C56" s="345">
        <f>Volume!J56</f>
        <v>70.45</v>
      </c>
      <c r="D56" s="461">
        <v>14.6</v>
      </c>
      <c r="E56" s="260">
        <f t="shared" si="2"/>
        <v>35040</v>
      </c>
      <c r="F56" s="265">
        <f t="shared" si="3"/>
        <v>20.723917672107877</v>
      </c>
      <c r="G56" s="367">
        <f t="shared" si="4"/>
        <v>43494</v>
      </c>
      <c r="H56" s="365">
        <v>5</v>
      </c>
      <c r="I56" s="261">
        <f t="shared" si="7"/>
        <v>18.1225</v>
      </c>
      <c r="J56" s="270">
        <f t="shared" si="1"/>
        <v>0.25723917672107877</v>
      </c>
      <c r="K56" s="276">
        <f t="shared" si="5"/>
        <v>2.9129004375</v>
      </c>
      <c r="L56" s="262">
        <f t="shared" si="6"/>
        <v>15.954612773854173</v>
      </c>
      <c r="M56" s="277">
        <v>46.606407</v>
      </c>
    </row>
    <row r="57" spans="1:13" s="8" customFormat="1" ht="15">
      <c r="A57" s="239" t="s">
        <v>207</v>
      </c>
      <c r="B57" s="211">
        <v>5900</v>
      </c>
      <c r="C57" s="345">
        <f>Volume!J57</f>
        <v>55</v>
      </c>
      <c r="D57" s="461">
        <v>9.97</v>
      </c>
      <c r="E57" s="260">
        <f t="shared" si="2"/>
        <v>58823.00000000001</v>
      </c>
      <c r="F57" s="265">
        <f t="shared" si="3"/>
        <v>18.12727272727273</v>
      </c>
      <c r="G57" s="367">
        <f>(B57*C57)*H57%+E57</f>
        <v>75048</v>
      </c>
      <c r="H57" s="365">
        <v>5</v>
      </c>
      <c r="I57" s="261">
        <f>G57/B57</f>
        <v>12.72</v>
      </c>
      <c r="J57" s="270">
        <f>I57/C57</f>
        <v>0.2312727272727273</v>
      </c>
      <c r="K57" s="276">
        <f>M57/16</f>
        <v>2.0515198125</v>
      </c>
      <c r="L57" s="262">
        <f t="shared" si="6"/>
        <v>11.23663678475019</v>
      </c>
      <c r="M57" s="277">
        <v>32.824317</v>
      </c>
    </row>
    <row r="58" spans="1:13" s="8" customFormat="1" ht="15">
      <c r="A58" s="239" t="s">
        <v>198</v>
      </c>
      <c r="B58" s="211">
        <v>15750</v>
      </c>
      <c r="C58" s="345">
        <f>Volume!J58</f>
        <v>11.1</v>
      </c>
      <c r="D58" s="462">
        <v>3.62</v>
      </c>
      <c r="E58" s="260">
        <f t="shared" si="2"/>
        <v>57015</v>
      </c>
      <c r="F58" s="265">
        <f t="shared" si="3"/>
        <v>32.612612612612615</v>
      </c>
      <c r="G58" s="367">
        <f t="shared" si="4"/>
        <v>65756.25</v>
      </c>
      <c r="H58" s="365">
        <v>5</v>
      </c>
      <c r="I58" s="261">
        <f t="shared" si="7"/>
        <v>4.175</v>
      </c>
      <c r="J58" s="270">
        <f t="shared" si="1"/>
        <v>0.3761261261261261</v>
      </c>
      <c r="K58" s="276">
        <f t="shared" si="5"/>
        <v>4.2404976875</v>
      </c>
      <c r="L58" s="262">
        <f t="shared" si="6"/>
        <v>23.226162384922425</v>
      </c>
      <c r="M58" s="256">
        <v>67.847963</v>
      </c>
    </row>
    <row r="59" spans="1:13" s="8" customFormat="1" ht="15">
      <c r="A59" s="239" t="s">
        <v>164</v>
      </c>
      <c r="B59" s="211">
        <v>350</v>
      </c>
      <c r="C59" s="345">
        <f>Volume!J59</f>
        <v>1202.4</v>
      </c>
      <c r="D59" s="461">
        <v>330.08</v>
      </c>
      <c r="E59" s="260">
        <f t="shared" si="2"/>
        <v>115528</v>
      </c>
      <c r="F59" s="265">
        <f t="shared" si="3"/>
        <v>27.451763140385893</v>
      </c>
      <c r="G59" s="367">
        <f t="shared" si="4"/>
        <v>136570</v>
      </c>
      <c r="H59" s="365">
        <v>5</v>
      </c>
      <c r="I59" s="261">
        <f t="shared" si="7"/>
        <v>390.2</v>
      </c>
      <c r="J59" s="270">
        <f t="shared" si="1"/>
        <v>0.3245176314038589</v>
      </c>
      <c r="K59" s="276">
        <f t="shared" si="5"/>
        <v>2.46829475</v>
      </c>
      <c r="L59" s="262">
        <f t="shared" si="6"/>
        <v>13.519407131465746</v>
      </c>
      <c r="M59" s="277">
        <v>39.492716</v>
      </c>
    </row>
    <row r="60" spans="1:13" s="8" customFormat="1" ht="15">
      <c r="A60" s="239" t="s">
        <v>199</v>
      </c>
      <c r="B60" s="211">
        <v>2900</v>
      </c>
      <c r="C60" s="345">
        <f>Volume!J60</f>
        <v>160.9</v>
      </c>
      <c r="D60" s="226">
        <v>53.54</v>
      </c>
      <c r="E60" s="260">
        <f t="shared" si="2"/>
        <v>155266</v>
      </c>
      <c r="F60" s="265">
        <f t="shared" si="3"/>
        <v>33.275326289620885</v>
      </c>
      <c r="G60" s="367">
        <f t="shared" si="4"/>
        <v>178596.5</v>
      </c>
      <c r="H60" s="365">
        <v>5</v>
      </c>
      <c r="I60" s="261">
        <f t="shared" si="7"/>
        <v>61.585</v>
      </c>
      <c r="J60" s="270">
        <f t="shared" si="1"/>
        <v>0.3827532628962088</v>
      </c>
      <c r="K60" s="276">
        <f t="shared" si="5"/>
        <v>4.2871013125</v>
      </c>
      <c r="L60" s="262">
        <f t="shared" si="6"/>
        <v>23.481420951662543</v>
      </c>
      <c r="M60" s="256">
        <v>68.593621</v>
      </c>
    </row>
    <row r="61" spans="1:13" s="8" customFormat="1" ht="15">
      <c r="A61" s="239" t="s">
        <v>189</v>
      </c>
      <c r="B61" s="211">
        <v>3850</v>
      </c>
      <c r="C61" s="345">
        <f>Volume!J61</f>
        <v>46.05</v>
      </c>
      <c r="D61" s="461">
        <v>15.4</v>
      </c>
      <c r="E61" s="260">
        <f t="shared" si="2"/>
        <v>59290</v>
      </c>
      <c r="F61" s="265">
        <f t="shared" si="3"/>
        <v>33.441910966340934</v>
      </c>
      <c r="G61" s="367">
        <f t="shared" si="4"/>
        <v>68154.625</v>
      </c>
      <c r="H61" s="365">
        <v>5</v>
      </c>
      <c r="I61" s="261">
        <f t="shared" si="7"/>
        <v>17.7025</v>
      </c>
      <c r="J61" s="270">
        <f t="shared" si="1"/>
        <v>0.38441910966340936</v>
      </c>
      <c r="K61" s="276">
        <f t="shared" si="5"/>
        <v>2.628129625</v>
      </c>
      <c r="L61" s="262">
        <f t="shared" si="6"/>
        <v>14.394858796600932</v>
      </c>
      <c r="M61" s="256">
        <v>42.050074</v>
      </c>
    </row>
    <row r="62" spans="1:13" s="9" customFormat="1" ht="15">
      <c r="A62" s="239" t="s">
        <v>224</v>
      </c>
      <c r="B62" s="211">
        <v>100</v>
      </c>
      <c r="C62" s="345">
        <f>Volume!J62</f>
        <v>2909.85</v>
      </c>
      <c r="D62" s="461">
        <v>390.38</v>
      </c>
      <c r="E62" s="260">
        <f t="shared" si="2"/>
        <v>39038</v>
      </c>
      <c r="F62" s="265">
        <f t="shared" si="3"/>
        <v>13.41581181160541</v>
      </c>
      <c r="G62" s="367">
        <f t="shared" si="4"/>
        <v>53587.25</v>
      </c>
      <c r="H62" s="365">
        <v>5</v>
      </c>
      <c r="I62" s="261">
        <f t="shared" si="7"/>
        <v>535.8725</v>
      </c>
      <c r="J62" s="270">
        <f t="shared" si="1"/>
        <v>0.1841581181160541</v>
      </c>
      <c r="K62" s="276">
        <f t="shared" si="5"/>
        <v>2.032421875</v>
      </c>
      <c r="L62" s="262">
        <f t="shared" si="6"/>
        <v>11.13203307304445</v>
      </c>
      <c r="M62" s="277">
        <v>32.51875</v>
      </c>
    </row>
    <row r="63" spans="1:13" s="8" customFormat="1" ht="15">
      <c r="A63" s="239" t="s">
        <v>165</v>
      </c>
      <c r="B63" s="211">
        <v>2950</v>
      </c>
      <c r="C63" s="345">
        <f>Volume!J63</f>
        <v>84.25</v>
      </c>
      <c r="D63" s="461">
        <v>22.75</v>
      </c>
      <c r="E63" s="260">
        <f t="shared" si="2"/>
        <v>67112.5</v>
      </c>
      <c r="F63" s="265">
        <f t="shared" si="3"/>
        <v>27.002967359050444</v>
      </c>
      <c r="G63" s="367">
        <f t="shared" si="4"/>
        <v>79539.375</v>
      </c>
      <c r="H63" s="365">
        <v>5</v>
      </c>
      <c r="I63" s="261">
        <f t="shared" si="7"/>
        <v>26.9625</v>
      </c>
      <c r="J63" s="270">
        <f t="shared" si="1"/>
        <v>0.32002967359050444</v>
      </c>
      <c r="K63" s="276">
        <f t="shared" si="5"/>
        <v>3.251137875</v>
      </c>
      <c r="L63" s="262">
        <f t="shared" si="6"/>
        <v>17.807215516969112</v>
      </c>
      <c r="M63" s="277">
        <v>52.018206</v>
      </c>
    </row>
    <row r="64" spans="1:13" s="9" customFormat="1" ht="15">
      <c r="A64" s="239" t="s">
        <v>106</v>
      </c>
      <c r="B64" s="211">
        <v>600</v>
      </c>
      <c r="C64" s="345">
        <f>Volume!J64</f>
        <v>454.5</v>
      </c>
      <c r="D64" s="461">
        <v>62.5</v>
      </c>
      <c r="E64" s="260">
        <f t="shared" si="2"/>
        <v>37500</v>
      </c>
      <c r="F64" s="265">
        <f t="shared" si="3"/>
        <v>13.751375137513753</v>
      </c>
      <c r="G64" s="367">
        <f t="shared" si="4"/>
        <v>51135</v>
      </c>
      <c r="H64" s="365">
        <v>5</v>
      </c>
      <c r="I64" s="261">
        <f t="shared" si="7"/>
        <v>85.225</v>
      </c>
      <c r="J64" s="270">
        <f t="shared" si="1"/>
        <v>0.1875137513751375</v>
      </c>
      <c r="K64" s="276">
        <f t="shared" si="5"/>
        <v>1.4907551875</v>
      </c>
      <c r="L64" s="262">
        <f t="shared" si="6"/>
        <v>8.165202439115935</v>
      </c>
      <c r="M64" s="277">
        <v>23.852083</v>
      </c>
    </row>
    <row r="65" spans="1:13" s="9" customFormat="1" ht="15">
      <c r="A65" s="239" t="s">
        <v>50</v>
      </c>
      <c r="B65" s="211">
        <v>2200</v>
      </c>
      <c r="C65" s="345">
        <f>Volume!J65</f>
        <v>238.95</v>
      </c>
      <c r="D65" s="461">
        <v>55.58</v>
      </c>
      <c r="E65" s="260">
        <f t="shared" si="2"/>
        <v>122276</v>
      </c>
      <c r="F65" s="265">
        <f t="shared" si="3"/>
        <v>23.260096254446538</v>
      </c>
      <c r="G65" s="367">
        <f t="shared" si="4"/>
        <v>148560.5</v>
      </c>
      <c r="H65" s="365">
        <v>5</v>
      </c>
      <c r="I65" s="261">
        <f t="shared" si="7"/>
        <v>67.5275</v>
      </c>
      <c r="J65" s="270">
        <f t="shared" si="1"/>
        <v>0.2826009625444654</v>
      </c>
      <c r="K65" s="276">
        <f t="shared" si="5"/>
        <v>2.5674725625</v>
      </c>
      <c r="L65" s="262">
        <f t="shared" si="6"/>
        <v>14.062626382568425</v>
      </c>
      <c r="M65" s="277">
        <v>41.079561</v>
      </c>
    </row>
    <row r="66" spans="1:13" s="9" customFormat="1" ht="15">
      <c r="A66" s="239" t="s">
        <v>6</v>
      </c>
      <c r="B66" s="211">
        <v>2250</v>
      </c>
      <c r="C66" s="345">
        <f>Volume!J66</f>
        <v>165.4</v>
      </c>
      <c r="D66" s="461">
        <v>29.62</v>
      </c>
      <c r="E66" s="260">
        <f t="shared" si="2"/>
        <v>66645</v>
      </c>
      <c r="F66" s="265">
        <f t="shared" si="3"/>
        <v>17.908101571946798</v>
      </c>
      <c r="G66" s="367">
        <f>(B66*C66)*H66%+E66</f>
        <v>85252.5</v>
      </c>
      <c r="H66" s="365">
        <v>5</v>
      </c>
      <c r="I66" s="261">
        <f>G66/B66</f>
        <v>37.89</v>
      </c>
      <c r="J66" s="270">
        <f t="shared" si="1"/>
        <v>0.22908101571946796</v>
      </c>
      <c r="K66" s="276">
        <f t="shared" si="5"/>
        <v>1.8437914375</v>
      </c>
      <c r="L66" s="262">
        <f t="shared" si="6"/>
        <v>10.098861616536267</v>
      </c>
      <c r="M66" s="277">
        <v>29.500663</v>
      </c>
    </row>
    <row r="67" spans="1:13" s="8" customFormat="1" ht="15">
      <c r="A67" s="239" t="s">
        <v>200</v>
      </c>
      <c r="B67" s="211">
        <v>2000</v>
      </c>
      <c r="C67" s="345">
        <f>Volume!J67</f>
        <v>237.3</v>
      </c>
      <c r="D67" s="226">
        <v>82.02</v>
      </c>
      <c r="E67" s="260">
        <f t="shared" si="2"/>
        <v>164040</v>
      </c>
      <c r="F67" s="265">
        <f t="shared" si="3"/>
        <v>34.5638432364096</v>
      </c>
      <c r="G67" s="367">
        <f t="shared" si="4"/>
        <v>187770</v>
      </c>
      <c r="H67" s="365">
        <v>5</v>
      </c>
      <c r="I67" s="261">
        <f t="shared" si="7"/>
        <v>93.885</v>
      </c>
      <c r="J67" s="270">
        <f aca="true" t="shared" si="8" ref="J67:J113">I67/C67</f>
        <v>0.39563843236409607</v>
      </c>
      <c r="K67" s="276">
        <f t="shared" si="5"/>
        <v>2.9814259375</v>
      </c>
      <c r="L67" s="262">
        <f t="shared" si="6"/>
        <v>16.329942394997374</v>
      </c>
      <c r="M67" s="256">
        <v>47.702815</v>
      </c>
    </row>
    <row r="68" spans="1:13" s="8" customFormat="1" ht="15">
      <c r="A68" s="239" t="s">
        <v>190</v>
      </c>
      <c r="B68" s="211">
        <v>600</v>
      </c>
      <c r="C68" s="345">
        <f>Volume!J68</f>
        <v>386.5</v>
      </c>
      <c r="D68" s="461">
        <v>103.08</v>
      </c>
      <c r="E68" s="260">
        <f t="shared" si="2"/>
        <v>61848</v>
      </c>
      <c r="F68" s="265">
        <f t="shared" si="3"/>
        <v>26.670116429495472</v>
      </c>
      <c r="G68" s="367">
        <f aca="true" t="shared" si="9" ref="G68:G113">(B68*C68)*H68%+E68</f>
        <v>73443</v>
      </c>
      <c r="H68" s="365">
        <v>5</v>
      </c>
      <c r="I68" s="261">
        <f t="shared" si="7"/>
        <v>122.405</v>
      </c>
      <c r="J68" s="270">
        <f t="shared" si="8"/>
        <v>0.3167011642949547</v>
      </c>
      <c r="K68" s="276">
        <f t="shared" si="5"/>
        <v>2.6487720625</v>
      </c>
      <c r="L68" s="262">
        <f t="shared" si="6"/>
        <v>14.507922083207337</v>
      </c>
      <c r="M68" s="256">
        <v>42.380353</v>
      </c>
    </row>
    <row r="69" spans="1:13" s="9" customFormat="1" ht="15">
      <c r="A69" s="239" t="s">
        <v>150</v>
      </c>
      <c r="B69" s="211">
        <v>200</v>
      </c>
      <c r="C69" s="345">
        <f>Volume!J69</f>
        <v>738.6</v>
      </c>
      <c r="D69" s="461">
        <v>164.35</v>
      </c>
      <c r="E69" s="260">
        <f aca="true" t="shared" si="10" ref="E69:E124">D69*B69</f>
        <v>32870</v>
      </c>
      <c r="F69" s="265">
        <f aca="true" t="shared" si="11" ref="F69:F124">D69/C69*100</f>
        <v>22.251556999729218</v>
      </c>
      <c r="G69" s="367">
        <f t="shared" si="9"/>
        <v>40256</v>
      </c>
      <c r="H69" s="365">
        <v>5</v>
      </c>
      <c r="I69" s="261">
        <f t="shared" si="7"/>
        <v>201.28</v>
      </c>
      <c r="J69" s="270">
        <f t="shared" si="8"/>
        <v>0.27251556999729215</v>
      </c>
      <c r="K69" s="276">
        <f t="shared" si="5"/>
        <v>2.286104</v>
      </c>
      <c r="L69" s="262">
        <f t="shared" si="6"/>
        <v>12.521507296027902</v>
      </c>
      <c r="M69" s="277">
        <v>36.577664</v>
      </c>
    </row>
    <row r="70" spans="1:13" s="8" customFormat="1" ht="15">
      <c r="A70" s="239" t="s">
        <v>166</v>
      </c>
      <c r="B70" s="211">
        <v>250</v>
      </c>
      <c r="C70" s="345">
        <f>Volume!J70</f>
        <v>1807.1</v>
      </c>
      <c r="D70" s="461">
        <v>363.37</v>
      </c>
      <c r="E70" s="260">
        <f t="shared" si="10"/>
        <v>90842.5</v>
      </c>
      <c r="F70" s="265">
        <f t="shared" si="11"/>
        <v>20.10790769741575</v>
      </c>
      <c r="G70" s="367">
        <f t="shared" si="9"/>
        <v>113431.25</v>
      </c>
      <c r="H70" s="365">
        <v>5</v>
      </c>
      <c r="I70" s="261">
        <f t="shared" si="7"/>
        <v>453.725</v>
      </c>
      <c r="J70" s="270">
        <f t="shared" si="8"/>
        <v>0.2510790769741575</v>
      </c>
      <c r="K70" s="276">
        <f aca="true" t="shared" si="12" ref="K70:K113">M70/16</f>
        <v>2.0563596875</v>
      </c>
      <c r="L70" s="262">
        <f aca="true" t="shared" si="13" ref="L70:L113">K70*SQRT(30)</f>
        <v>11.263145871880242</v>
      </c>
      <c r="M70" s="277">
        <v>32.901755</v>
      </c>
    </row>
    <row r="71" spans="1:13" s="9" customFormat="1" ht="15">
      <c r="A71" s="239" t="s">
        <v>151</v>
      </c>
      <c r="B71" s="211">
        <v>6250</v>
      </c>
      <c r="C71" s="345">
        <f>Volume!J71</f>
        <v>28.8</v>
      </c>
      <c r="D71" s="461">
        <v>6.85</v>
      </c>
      <c r="E71" s="260">
        <f t="shared" si="10"/>
        <v>42812.5</v>
      </c>
      <c r="F71" s="265">
        <f t="shared" si="11"/>
        <v>23.78472222222222</v>
      </c>
      <c r="G71" s="367">
        <f t="shared" si="9"/>
        <v>51812.5</v>
      </c>
      <c r="H71" s="365">
        <v>5</v>
      </c>
      <c r="I71" s="261">
        <f t="shared" si="7"/>
        <v>8.29</v>
      </c>
      <c r="J71" s="270">
        <f t="shared" si="8"/>
        <v>0.2878472222222222</v>
      </c>
      <c r="K71" s="276">
        <f t="shared" si="12"/>
        <v>1.318279625</v>
      </c>
      <c r="L71" s="262">
        <f t="shared" si="13"/>
        <v>7.220514877119513</v>
      </c>
      <c r="M71" s="277">
        <v>21.092474</v>
      </c>
    </row>
    <row r="72" spans="1:13" s="8" customFormat="1" ht="15">
      <c r="A72" s="239" t="s">
        <v>191</v>
      </c>
      <c r="B72" s="211">
        <v>2000</v>
      </c>
      <c r="C72" s="345">
        <f>Volume!J72</f>
        <v>87.2</v>
      </c>
      <c r="D72" s="461">
        <v>29.49</v>
      </c>
      <c r="E72" s="260">
        <f t="shared" si="10"/>
        <v>58980</v>
      </c>
      <c r="F72" s="265">
        <f t="shared" si="11"/>
        <v>33.818807339449535</v>
      </c>
      <c r="G72" s="367">
        <f t="shared" si="9"/>
        <v>67700</v>
      </c>
      <c r="H72" s="365">
        <v>5</v>
      </c>
      <c r="I72" s="261">
        <f t="shared" si="7"/>
        <v>33.85</v>
      </c>
      <c r="J72" s="270">
        <f t="shared" si="8"/>
        <v>0.3881880733944954</v>
      </c>
      <c r="K72" s="276">
        <f t="shared" si="12"/>
        <v>3.029816125</v>
      </c>
      <c r="L72" s="262">
        <f t="shared" si="13"/>
        <v>16.594986367553922</v>
      </c>
      <c r="M72" s="256">
        <v>48.477058</v>
      </c>
    </row>
    <row r="73" spans="1:13" s="8" customFormat="1" ht="15">
      <c r="A73" s="239" t="s">
        <v>201</v>
      </c>
      <c r="B73" s="211">
        <v>2500</v>
      </c>
      <c r="C73" s="345">
        <f>Volume!J73</f>
        <v>98.55</v>
      </c>
      <c r="D73" s="226">
        <v>23.46</v>
      </c>
      <c r="E73" s="260">
        <f t="shared" si="10"/>
        <v>58650</v>
      </c>
      <c r="F73" s="265">
        <f t="shared" si="11"/>
        <v>23.80517503805175</v>
      </c>
      <c r="G73" s="367">
        <f t="shared" si="9"/>
        <v>70968.75</v>
      </c>
      <c r="H73" s="365">
        <v>5</v>
      </c>
      <c r="I73" s="261">
        <f aca="true" t="shared" si="14" ref="I73:I124">G73/B73</f>
        <v>28.3875</v>
      </c>
      <c r="J73" s="270">
        <f t="shared" si="8"/>
        <v>0.2880517503805175</v>
      </c>
      <c r="K73" s="276">
        <f t="shared" si="12"/>
        <v>2.449027375</v>
      </c>
      <c r="L73" s="262">
        <f t="shared" si="13"/>
        <v>13.413875372351635</v>
      </c>
      <c r="M73" s="256">
        <v>39.184438</v>
      </c>
    </row>
    <row r="74" spans="1:13" s="8" customFormat="1" ht="15">
      <c r="A74" s="239" t="s">
        <v>167</v>
      </c>
      <c r="B74" s="211">
        <v>850</v>
      </c>
      <c r="C74" s="345">
        <f>Volume!J74</f>
        <v>179.45</v>
      </c>
      <c r="D74" s="461">
        <v>34.25</v>
      </c>
      <c r="E74" s="260">
        <f t="shared" si="10"/>
        <v>29112.5</v>
      </c>
      <c r="F74" s="265">
        <f t="shared" si="11"/>
        <v>19.086096405684035</v>
      </c>
      <c r="G74" s="367">
        <f t="shared" si="9"/>
        <v>36739.125</v>
      </c>
      <c r="H74" s="365">
        <v>5</v>
      </c>
      <c r="I74" s="261">
        <f t="shared" si="14"/>
        <v>43.2225</v>
      </c>
      <c r="J74" s="270">
        <f t="shared" si="8"/>
        <v>0.24086096405684035</v>
      </c>
      <c r="K74" s="276">
        <f t="shared" si="12"/>
        <v>1.7379801875</v>
      </c>
      <c r="L74" s="262">
        <f t="shared" si="13"/>
        <v>9.519309531908082</v>
      </c>
      <c r="M74" s="277">
        <v>27.807683</v>
      </c>
    </row>
    <row r="75" spans="1:13" s="9" customFormat="1" ht="15">
      <c r="A75" s="239" t="s">
        <v>7</v>
      </c>
      <c r="B75" s="211">
        <v>1250</v>
      </c>
      <c r="C75" s="345">
        <f>Volume!J75</f>
        <v>610.9</v>
      </c>
      <c r="D75" s="461">
        <v>100.56</v>
      </c>
      <c r="E75" s="260">
        <f t="shared" si="10"/>
        <v>125700</v>
      </c>
      <c r="F75" s="265">
        <f t="shared" si="11"/>
        <v>16.460959240464888</v>
      </c>
      <c r="G75" s="367">
        <f t="shared" si="9"/>
        <v>163881.25</v>
      </c>
      <c r="H75" s="365">
        <v>5</v>
      </c>
      <c r="I75" s="261">
        <f t="shared" si="14"/>
        <v>131.105</v>
      </c>
      <c r="J75" s="270">
        <f t="shared" si="8"/>
        <v>0.21460959240464886</v>
      </c>
      <c r="K75" s="276">
        <f t="shared" si="12"/>
        <v>2.0338194375</v>
      </c>
      <c r="L75" s="262">
        <f t="shared" si="13"/>
        <v>11.139687838112184</v>
      </c>
      <c r="M75" s="277">
        <v>32.541111</v>
      </c>
    </row>
    <row r="76" spans="1:13" s="8" customFormat="1" ht="15">
      <c r="A76" s="239" t="s">
        <v>192</v>
      </c>
      <c r="B76" s="211">
        <v>1200</v>
      </c>
      <c r="C76" s="345">
        <f>Volume!J76</f>
        <v>301.05</v>
      </c>
      <c r="D76" s="461">
        <v>102.26</v>
      </c>
      <c r="E76" s="260">
        <f t="shared" si="10"/>
        <v>122712</v>
      </c>
      <c r="F76" s="265">
        <f t="shared" si="11"/>
        <v>33.96777943863146</v>
      </c>
      <c r="G76" s="367">
        <f t="shared" si="9"/>
        <v>140775</v>
      </c>
      <c r="H76" s="365">
        <v>5</v>
      </c>
      <c r="I76" s="261">
        <f t="shared" si="14"/>
        <v>117.3125</v>
      </c>
      <c r="J76" s="270">
        <f t="shared" si="8"/>
        <v>0.38967779438631456</v>
      </c>
      <c r="K76" s="276">
        <f t="shared" si="12"/>
        <v>2.4084019375</v>
      </c>
      <c r="L76" s="262">
        <f t="shared" si="13"/>
        <v>13.191360687078971</v>
      </c>
      <c r="M76" s="256">
        <v>38.534431</v>
      </c>
    </row>
    <row r="77" spans="1:13" s="8" customFormat="1" ht="15">
      <c r="A77" s="239" t="s">
        <v>249</v>
      </c>
      <c r="B77" s="211">
        <v>800</v>
      </c>
      <c r="C77" s="345">
        <f>Volume!J77</f>
        <v>735</v>
      </c>
      <c r="D77" s="461">
        <v>161.73</v>
      </c>
      <c r="E77" s="260">
        <f t="shared" si="10"/>
        <v>129383.99999999999</v>
      </c>
      <c r="F77" s="265">
        <f t="shared" si="11"/>
        <v>22.00408163265306</v>
      </c>
      <c r="G77" s="367">
        <f t="shared" si="9"/>
        <v>158784</v>
      </c>
      <c r="H77" s="365">
        <v>5</v>
      </c>
      <c r="I77" s="261">
        <f t="shared" si="14"/>
        <v>198.48</v>
      </c>
      <c r="J77" s="270">
        <f t="shared" si="8"/>
        <v>0.2700408163265306</v>
      </c>
      <c r="K77" s="276">
        <f t="shared" si="12"/>
        <v>1.941140375</v>
      </c>
      <c r="L77" s="262">
        <f t="shared" si="13"/>
        <v>10.632063706715373</v>
      </c>
      <c r="M77" s="277">
        <v>31.058246</v>
      </c>
    </row>
    <row r="78" spans="1:13" s="9" customFormat="1" ht="15">
      <c r="A78" s="239" t="s">
        <v>230</v>
      </c>
      <c r="B78" s="211">
        <v>1250</v>
      </c>
      <c r="C78" s="345">
        <f>Volume!J78</f>
        <v>241.9</v>
      </c>
      <c r="D78" s="461">
        <v>50.76</v>
      </c>
      <c r="E78" s="260">
        <f t="shared" si="10"/>
        <v>63450</v>
      </c>
      <c r="F78" s="265">
        <f t="shared" si="11"/>
        <v>20.983877635386524</v>
      </c>
      <c r="G78" s="367">
        <f t="shared" si="9"/>
        <v>78568.75</v>
      </c>
      <c r="H78" s="365">
        <v>5</v>
      </c>
      <c r="I78" s="261">
        <f t="shared" si="14"/>
        <v>62.855</v>
      </c>
      <c r="J78" s="270">
        <f t="shared" si="8"/>
        <v>0.2598387763538652</v>
      </c>
      <c r="K78" s="276">
        <f t="shared" si="12"/>
        <v>3.49888425</v>
      </c>
      <c r="L78" s="262">
        <f t="shared" si="13"/>
        <v>19.16417829824545</v>
      </c>
      <c r="M78" s="277">
        <v>55.982148</v>
      </c>
    </row>
    <row r="79" spans="1:13" s="8" customFormat="1" ht="15">
      <c r="A79" s="239" t="s">
        <v>193</v>
      </c>
      <c r="B79" s="211">
        <v>1600</v>
      </c>
      <c r="C79" s="345">
        <f>Volume!J79</f>
        <v>191</v>
      </c>
      <c r="D79" s="461">
        <v>20.78</v>
      </c>
      <c r="E79" s="260">
        <f t="shared" si="10"/>
        <v>33248</v>
      </c>
      <c r="F79" s="265">
        <f t="shared" si="11"/>
        <v>10.879581151832461</v>
      </c>
      <c r="G79" s="367">
        <f t="shared" si="9"/>
        <v>48528</v>
      </c>
      <c r="H79" s="365">
        <v>5</v>
      </c>
      <c r="I79" s="261">
        <f t="shared" si="14"/>
        <v>30.33</v>
      </c>
      <c r="J79" s="270">
        <f t="shared" si="8"/>
        <v>0.1587958115183246</v>
      </c>
      <c r="K79" s="276">
        <f t="shared" si="12"/>
        <v>2.4298685</v>
      </c>
      <c r="L79" s="262">
        <f t="shared" si="13"/>
        <v>13.308937892212418</v>
      </c>
      <c r="M79" s="256">
        <v>38.877896</v>
      </c>
    </row>
    <row r="80" spans="1:13" s="8" customFormat="1" ht="15">
      <c r="A80" s="239" t="s">
        <v>168</v>
      </c>
      <c r="B80" s="211">
        <v>4450</v>
      </c>
      <c r="C80" s="345">
        <f>Volume!J80</f>
        <v>42.75</v>
      </c>
      <c r="D80" s="461">
        <v>12.68</v>
      </c>
      <c r="E80" s="260">
        <f t="shared" si="10"/>
        <v>56426</v>
      </c>
      <c r="F80" s="265">
        <f t="shared" si="11"/>
        <v>29.660818713450293</v>
      </c>
      <c r="G80" s="367">
        <f t="shared" si="9"/>
        <v>65937.875</v>
      </c>
      <c r="H80" s="365">
        <v>5</v>
      </c>
      <c r="I80" s="261">
        <f t="shared" si="14"/>
        <v>14.8175</v>
      </c>
      <c r="J80" s="270">
        <f t="shared" si="8"/>
        <v>0.3466081871345029</v>
      </c>
      <c r="K80" s="276">
        <f t="shared" si="12"/>
        <v>2.00400875</v>
      </c>
      <c r="L80" s="262">
        <f t="shared" si="13"/>
        <v>10.97640797812731</v>
      </c>
      <c r="M80" s="277">
        <v>32.06414</v>
      </c>
    </row>
    <row r="81" spans="1:13" s="9" customFormat="1" ht="15">
      <c r="A81" s="239" t="s">
        <v>8</v>
      </c>
      <c r="B81" s="211">
        <v>1600</v>
      </c>
      <c r="C81" s="345">
        <f>Volume!J81</f>
        <v>157.5</v>
      </c>
      <c r="D81" s="461">
        <v>44.19</v>
      </c>
      <c r="E81" s="260">
        <f t="shared" si="10"/>
        <v>70704</v>
      </c>
      <c r="F81" s="265">
        <f t="shared" si="11"/>
        <v>28.057142857142857</v>
      </c>
      <c r="G81" s="367">
        <f t="shared" si="9"/>
        <v>83304</v>
      </c>
      <c r="H81" s="365">
        <v>5</v>
      </c>
      <c r="I81" s="261">
        <f t="shared" si="14"/>
        <v>52.065</v>
      </c>
      <c r="J81" s="270">
        <f t="shared" si="8"/>
        <v>0.33057142857142857</v>
      </c>
      <c r="K81" s="276">
        <f t="shared" si="12"/>
        <v>2.87971125</v>
      </c>
      <c r="L81" s="262">
        <f t="shared" si="13"/>
        <v>15.772828107263988</v>
      </c>
      <c r="M81" s="277">
        <v>46.07538</v>
      </c>
    </row>
    <row r="82" spans="1:13" s="8" customFormat="1" ht="15">
      <c r="A82" s="239" t="s">
        <v>202</v>
      </c>
      <c r="B82" s="211">
        <v>14000</v>
      </c>
      <c r="C82" s="345">
        <f>Volume!J82</f>
        <v>14.2</v>
      </c>
      <c r="D82" s="226">
        <v>4.53</v>
      </c>
      <c r="E82" s="260">
        <f t="shared" si="10"/>
        <v>63420</v>
      </c>
      <c r="F82" s="265">
        <f t="shared" si="11"/>
        <v>31.901408450704228</v>
      </c>
      <c r="G82" s="367">
        <f t="shared" si="9"/>
        <v>73360</v>
      </c>
      <c r="H82" s="365">
        <v>5</v>
      </c>
      <c r="I82" s="261">
        <f t="shared" si="14"/>
        <v>5.24</v>
      </c>
      <c r="J82" s="270">
        <f t="shared" si="8"/>
        <v>0.36901408450704226</v>
      </c>
      <c r="K82" s="276">
        <f t="shared" si="12"/>
        <v>2.3320794375</v>
      </c>
      <c r="L82" s="262">
        <f t="shared" si="13"/>
        <v>12.773325138127092</v>
      </c>
      <c r="M82" s="256">
        <v>37.313271</v>
      </c>
    </row>
    <row r="83" spans="1:13" s="9" customFormat="1" ht="15">
      <c r="A83" s="239" t="s">
        <v>225</v>
      </c>
      <c r="B83" s="211">
        <v>1150</v>
      </c>
      <c r="C83" s="345">
        <f>Volume!J83</f>
        <v>222.7</v>
      </c>
      <c r="D83" s="461">
        <v>78.3</v>
      </c>
      <c r="E83" s="260">
        <f t="shared" si="10"/>
        <v>90045</v>
      </c>
      <c r="F83" s="265">
        <f t="shared" si="11"/>
        <v>35.15940727436013</v>
      </c>
      <c r="G83" s="367">
        <f t="shared" si="9"/>
        <v>102850.25</v>
      </c>
      <c r="H83" s="365">
        <v>5</v>
      </c>
      <c r="I83" s="261">
        <f t="shared" si="14"/>
        <v>89.435</v>
      </c>
      <c r="J83" s="270">
        <f t="shared" si="8"/>
        <v>0.40159407274360126</v>
      </c>
      <c r="K83" s="276">
        <f t="shared" si="12"/>
        <v>2.3567065625</v>
      </c>
      <c r="L83" s="262">
        <f t="shared" si="13"/>
        <v>12.908213457017085</v>
      </c>
      <c r="M83" s="277">
        <v>37.707305</v>
      </c>
    </row>
    <row r="84" spans="1:13" s="8" customFormat="1" ht="15">
      <c r="A84" s="239" t="s">
        <v>194</v>
      </c>
      <c r="B84" s="211">
        <v>1100</v>
      </c>
      <c r="C84" s="345">
        <f>Volume!J84</f>
        <v>203.15</v>
      </c>
      <c r="D84" s="461">
        <v>54.06</v>
      </c>
      <c r="E84" s="260">
        <f t="shared" si="10"/>
        <v>59466</v>
      </c>
      <c r="F84" s="265">
        <f t="shared" si="11"/>
        <v>26.610878661087867</v>
      </c>
      <c r="G84" s="367">
        <f t="shared" si="9"/>
        <v>70639.25</v>
      </c>
      <c r="H84" s="365">
        <v>5</v>
      </c>
      <c r="I84" s="261">
        <f t="shared" si="14"/>
        <v>64.2175</v>
      </c>
      <c r="J84" s="270">
        <f t="shared" si="8"/>
        <v>0.31610878661087866</v>
      </c>
      <c r="K84" s="276">
        <f t="shared" si="12"/>
        <v>3.8065883125</v>
      </c>
      <c r="L84" s="262">
        <f t="shared" si="13"/>
        <v>20.849542858917747</v>
      </c>
      <c r="M84" s="256">
        <v>60.905413</v>
      </c>
    </row>
    <row r="85" spans="1:13" s="8" customFormat="1" ht="15">
      <c r="A85" s="239" t="s">
        <v>169</v>
      </c>
      <c r="B85" s="211">
        <v>2950</v>
      </c>
      <c r="C85" s="345">
        <f>Volume!J85</f>
        <v>75.55</v>
      </c>
      <c r="D85" s="461">
        <v>20.03</v>
      </c>
      <c r="E85" s="260">
        <f t="shared" si="10"/>
        <v>59088.5</v>
      </c>
      <c r="F85" s="265">
        <f t="shared" si="11"/>
        <v>26.51224354731966</v>
      </c>
      <c r="G85" s="367">
        <f t="shared" si="9"/>
        <v>70232.125</v>
      </c>
      <c r="H85" s="365">
        <v>5</v>
      </c>
      <c r="I85" s="261">
        <f t="shared" si="14"/>
        <v>23.8075</v>
      </c>
      <c r="J85" s="270">
        <f t="shared" si="8"/>
        <v>0.31512243547319657</v>
      </c>
      <c r="K85" s="276">
        <f t="shared" si="12"/>
        <v>2.416310875</v>
      </c>
      <c r="L85" s="262">
        <f t="shared" si="13"/>
        <v>13.234679721825458</v>
      </c>
      <c r="M85" s="277">
        <v>38.660974</v>
      </c>
    </row>
    <row r="86" spans="1:13" s="8" customFormat="1" ht="15">
      <c r="A86" s="239" t="s">
        <v>170</v>
      </c>
      <c r="B86" s="211">
        <v>1045</v>
      </c>
      <c r="C86" s="345">
        <f>Volume!J86</f>
        <v>191.5</v>
      </c>
      <c r="D86" s="461">
        <v>52.25</v>
      </c>
      <c r="E86" s="260">
        <f t="shared" si="10"/>
        <v>54601.25</v>
      </c>
      <c r="F86" s="265">
        <f t="shared" si="11"/>
        <v>27.284595300261095</v>
      </c>
      <c r="G86" s="367">
        <f t="shared" si="9"/>
        <v>64607.125</v>
      </c>
      <c r="H86" s="365">
        <v>5</v>
      </c>
      <c r="I86" s="261">
        <f t="shared" si="14"/>
        <v>61.825</v>
      </c>
      <c r="J86" s="270">
        <f t="shared" si="8"/>
        <v>0.322845953002611</v>
      </c>
      <c r="K86" s="276">
        <f t="shared" si="12"/>
        <v>2.2823721875</v>
      </c>
      <c r="L86" s="262">
        <f t="shared" si="13"/>
        <v>12.501067317161606</v>
      </c>
      <c r="M86" s="277">
        <v>36.517955</v>
      </c>
    </row>
    <row r="87" spans="1:13" s="9" customFormat="1" ht="15">
      <c r="A87" s="239" t="s">
        <v>140</v>
      </c>
      <c r="B87" s="211">
        <v>3250</v>
      </c>
      <c r="C87" s="345">
        <f>Volume!J87</f>
        <v>112.4</v>
      </c>
      <c r="D87" s="461">
        <v>15.93</v>
      </c>
      <c r="E87" s="260">
        <f t="shared" si="10"/>
        <v>51772.5</v>
      </c>
      <c r="F87" s="265">
        <f t="shared" si="11"/>
        <v>14.172597864768683</v>
      </c>
      <c r="G87" s="367">
        <f t="shared" si="9"/>
        <v>70037.5</v>
      </c>
      <c r="H87" s="365">
        <v>5</v>
      </c>
      <c r="I87" s="261">
        <f t="shared" si="14"/>
        <v>21.55</v>
      </c>
      <c r="J87" s="270">
        <f t="shared" si="8"/>
        <v>0.19172597864768684</v>
      </c>
      <c r="K87" s="276">
        <f t="shared" si="12"/>
        <v>2.0264920625</v>
      </c>
      <c r="L87" s="262">
        <f t="shared" si="13"/>
        <v>11.09955415236419</v>
      </c>
      <c r="M87" s="277">
        <v>32.423873</v>
      </c>
    </row>
    <row r="88" spans="1:13" s="9" customFormat="1" ht="15">
      <c r="A88" s="239" t="s">
        <v>52</v>
      </c>
      <c r="B88" s="211">
        <v>300</v>
      </c>
      <c r="C88" s="345">
        <f>Volume!J88</f>
        <v>1116.25</v>
      </c>
      <c r="D88" s="461">
        <v>216.07</v>
      </c>
      <c r="E88" s="260">
        <f t="shared" si="10"/>
        <v>64821</v>
      </c>
      <c r="F88" s="265">
        <f t="shared" si="11"/>
        <v>19.356774916013435</v>
      </c>
      <c r="G88" s="367">
        <f t="shared" si="9"/>
        <v>81564.75</v>
      </c>
      <c r="H88" s="365">
        <v>5</v>
      </c>
      <c r="I88" s="261">
        <f t="shared" si="14"/>
        <v>271.8825</v>
      </c>
      <c r="J88" s="270">
        <f t="shared" si="8"/>
        <v>0.24356774916013438</v>
      </c>
      <c r="K88" s="276">
        <f t="shared" si="12"/>
        <v>1.8829678125</v>
      </c>
      <c r="L88" s="262">
        <f t="shared" si="13"/>
        <v>10.313439459624082</v>
      </c>
      <c r="M88" s="277">
        <v>30.127485</v>
      </c>
    </row>
    <row r="89" spans="1:13" s="8" customFormat="1" ht="15">
      <c r="A89" s="239" t="s">
        <v>195</v>
      </c>
      <c r="B89" s="211">
        <v>1050</v>
      </c>
      <c r="C89" s="345">
        <f>Volume!J89</f>
        <v>224.95</v>
      </c>
      <c r="D89" s="461">
        <v>66.64</v>
      </c>
      <c r="E89" s="260">
        <f t="shared" si="10"/>
        <v>69972</v>
      </c>
      <c r="F89" s="265">
        <f t="shared" si="11"/>
        <v>29.624360969104245</v>
      </c>
      <c r="G89" s="367">
        <f>(B89*C89)*H89%+E89</f>
        <v>81781.875</v>
      </c>
      <c r="H89" s="365">
        <v>5</v>
      </c>
      <c r="I89" s="261">
        <f>G89/B89</f>
        <v>77.8875</v>
      </c>
      <c r="J89" s="270">
        <f t="shared" si="8"/>
        <v>0.3462436096910425</v>
      </c>
      <c r="K89" s="276">
        <f t="shared" si="12"/>
        <v>2.1313848125</v>
      </c>
      <c r="L89" s="262">
        <f t="shared" si="13"/>
        <v>11.67407540530169</v>
      </c>
      <c r="M89" s="256">
        <v>34.102157</v>
      </c>
    </row>
    <row r="90" spans="1:13" s="9" customFormat="1" ht="15">
      <c r="A90" s="239" t="s">
        <v>96</v>
      </c>
      <c r="B90" s="211">
        <v>600</v>
      </c>
      <c r="C90" s="345">
        <f>Volume!J90</f>
        <v>202.45</v>
      </c>
      <c r="D90" s="461">
        <v>32.35</v>
      </c>
      <c r="E90" s="260">
        <f t="shared" si="10"/>
        <v>19410</v>
      </c>
      <c r="F90" s="265">
        <f t="shared" si="11"/>
        <v>15.97925413682391</v>
      </c>
      <c r="G90" s="367">
        <f t="shared" si="9"/>
        <v>25483.5</v>
      </c>
      <c r="H90" s="365">
        <v>5</v>
      </c>
      <c r="I90" s="261">
        <f t="shared" si="14"/>
        <v>42.4725</v>
      </c>
      <c r="J90" s="270">
        <f t="shared" si="8"/>
        <v>0.20979254136823908</v>
      </c>
      <c r="K90" s="276">
        <f t="shared" si="12"/>
        <v>2.0108650625</v>
      </c>
      <c r="L90" s="262">
        <f t="shared" si="13"/>
        <v>11.013961548302857</v>
      </c>
      <c r="M90" s="277">
        <v>32.173841</v>
      </c>
    </row>
    <row r="91" spans="1:13" s="8" customFormat="1" ht="15">
      <c r="A91" s="239" t="s">
        <v>250</v>
      </c>
      <c r="B91" s="211">
        <v>650</v>
      </c>
      <c r="C91" s="345">
        <f>Volume!J91</f>
        <v>370.15</v>
      </c>
      <c r="D91" s="461">
        <v>75.13</v>
      </c>
      <c r="E91" s="260">
        <f t="shared" si="10"/>
        <v>48834.5</v>
      </c>
      <c r="F91" s="265">
        <f t="shared" si="11"/>
        <v>20.297176820208023</v>
      </c>
      <c r="G91" s="367">
        <f t="shared" si="9"/>
        <v>60864.375</v>
      </c>
      <c r="H91" s="365">
        <v>5</v>
      </c>
      <c r="I91" s="261">
        <f t="shared" si="14"/>
        <v>93.6375</v>
      </c>
      <c r="J91" s="270">
        <f t="shared" si="8"/>
        <v>0.2529717682020803</v>
      </c>
      <c r="K91" s="276">
        <f t="shared" si="12"/>
        <v>2.3200560625</v>
      </c>
      <c r="L91" s="262">
        <f t="shared" si="13"/>
        <v>12.707470401078655</v>
      </c>
      <c r="M91" s="277">
        <v>37.120897</v>
      </c>
    </row>
    <row r="92" spans="1:13" s="9" customFormat="1" ht="15">
      <c r="A92" s="239" t="s">
        <v>97</v>
      </c>
      <c r="B92" s="211">
        <v>600</v>
      </c>
      <c r="C92" s="345">
        <f>Volume!J92</f>
        <v>404.95</v>
      </c>
      <c r="D92" s="461">
        <v>64.29</v>
      </c>
      <c r="E92" s="260">
        <f t="shared" si="10"/>
        <v>38574.00000000001</v>
      </c>
      <c r="F92" s="265">
        <f t="shared" si="11"/>
        <v>15.87603407828127</v>
      </c>
      <c r="G92" s="367">
        <f t="shared" si="9"/>
        <v>50722.50000000001</v>
      </c>
      <c r="H92" s="365">
        <v>5</v>
      </c>
      <c r="I92" s="261">
        <f t="shared" si="14"/>
        <v>84.53750000000001</v>
      </c>
      <c r="J92" s="270">
        <f t="shared" si="8"/>
        <v>0.20876034078281272</v>
      </c>
      <c r="K92" s="276">
        <f t="shared" si="12"/>
        <v>2.156410125</v>
      </c>
      <c r="L92" s="262">
        <f t="shared" si="13"/>
        <v>11.81114468695035</v>
      </c>
      <c r="M92" s="277">
        <v>34.502562</v>
      </c>
    </row>
    <row r="93" spans="1:13" s="9" customFormat="1" ht="15">
      <c r="A93" s="239" t="s">
        <v>251</v>
      </c>
      <c r="B93" s="211">
        <v>2800</v>
      </c>
      <c r="C93" s="345">
        <f>Volume!J93</f>
        <v>86.35</v>
      </c>
      <c r="D93" s="461">
        <v>20.74</v>
      </c>
      <c r="E93" s="260">
        <f t="shared" si="10"/>
        <v>58071.99999999999</v>
      </c>
      <c r="F93" s="265">
        <f t="shared" si="11"/>
        <v>24.018529241459177</v>
      </c>
      <c r="G93" s="367">
        <f t="shared" si="9"/>
        <v>70161</v>
      </c>
      <c r="H93" s="365">
        <v>5</v>
      </c>
      <c r="I93" s="261">
        <f t="shared" si="14"/>
        <v>25.0575</v>
      </c>
      <c r="J93" s="270">
        <f t="shared" si="8"/>
        <v>0.2901852924145918</v>
      </c>
      <c r="K93" s="276">
        <f t="shared" si="12"/>
        <v>2.8480510625</v>
      </c>
      <c r="L93" s="262">
        <f t="shared" si="13"/>
        <v>15.599418118578058</v>
      </c>
      <c r="M93" s="277">
        <v>45.568817</v>
      </c>
    </row>
    <row r="94" spans="1:13" s="9" customFormat="1" ht="15">
      <c r="A94" s="239" t="s">
        <v>252</v>
      </c>
      <c r="B94" s="211">
        <v>300</v>
      </c>
      <c r="C94" s="345">
        <f>Volume!J94</f>
        <v>884.45</v>
      </c>
      <c r="D94" s="461">
        <v>299.82</v>
      </c>
      <c r="E94" s="260">
        <f t="shared" si="10"/>
        <v>89946</v>
      </c>
      <c r="F94" s="265">
        <f t="shared" si="11"/>
        <v>33.899033297529535</v>
      </c>
      <c r="G94" s="367">
        <f t="shared" si="9"/>
        <v>103212.75</v>
      </c>
      <c r="H94" s="365">
        <v>5</v>
      </c>
      <c r="I94" s="261">
        <f t="shared" si="14"/>
        <v>344.0425</v>
      </c>
      <c r="J94" s="270">
        <f t="shared" si="8"/>
        <v>0.3889903329752954</v>
      </c>
      <c r="K94" s="276">
        <f t="shared" si="12"/>
        <v>1.8929418125</v>
      </c>
      <c r="L94" s="262">
        <f t="shared" si="13"/>
        <v>10.368069307509646</v>
      </c>
      <c r="M94" s="277">
        <v>30.287069</v>
      </c>
    </row>
    <row r="95" spans="1:13" s="9" customFormat="1" ht="15">
      <c r="A95" s="239" t="s">
        <v>253</v>
      </c>
      <c r="B95" s="211">
        <v>400</v>
      </c>
      <c r="C95" s="345">
        <f>Volume!J95</f>
        <v>411.3</v>
      </c>
      <c r="D95" s="461">
        <v>71.93</v>
      </c>
      <c r="E95" s="260">
        <f t="shared" si="10"/>
        <v>28772.000000000004</v>
      </c>
      <c r="F95" s="265">
        <f t="shared" si="11"/>
        <v>17.4884512521274</v>
      </c>
      <c r="G95" s="367">
        <f t="shared" si="9"/>
        <v>36998</v>
      </c>
      <c r="H95" s="365">
        <v>5</v>
      </c>
      <c r="I95" s="261">
        <f t="shared" si="14"/>
        <v>92.495</v>
      </c>
      <c r="J95" s="270">
        <f t="shared" si="8"/>
        <v>0.224884512521274</v>
      </c>
      <c r="K95" s="276">
        <f t="shared" si="12"/>
        <v>2.2527251875</v>
      </c>
      <c r="L95" s="262">
        <f t="shared" si="13"/>
        <v>12.338684010538048</v>
      </c>
      <c r="M95" s="277">
        <v>36.043603</v>
      </c>
    </row>
    <row r="96" spans="1:13" s="9" customFormat="1" ht="15">
      <c r="A96" s="239" t="s">
        <v>115</v>
      </c>
      <c r="B96" s="211">
        <v>550</v>
      </c>
      <c r="C96" s="345">
        <f>Volume!J96</f>
        <v>492.55</v>
      </c>
      <c r="D96" s="461">
        <v>106.65</v>
      </c>
      <c r="E96" s="260">
        <f t="shared" si="10"/>
        <v>58657.5</v>
      </c>
      <c r="F96" s="265">
        <f t="shared" si="11"/>
        <v>21.652624099076238</v>
      </c>
      <c r="G96" s="367">
        <f t="shared" si="9"/>
        <v>72202.625</v>
      </c>
      <c r="H96" s="365">
        <v>5</v>
      </c>
      <c r="I96" s="261">
        <f t="shared" si="14"/>
        <v>131.2775</v>
      </c>
      <c r="J96" s="270">
        <f t="shared" si="8"/>
        <v>0.2665262409907624</v>
      </c>
      <c r="K96" s="276">
        <f t="shared" si="12"/>
        <v>2.349818375</v>
      </c>
      <c r="L96" s="262">
        <f t="shared" si="13"/>
        <v>12.870485300276334</v>
      </c>
      <c r="M96" s="277">
        <v>37.597094</v>
      </c>
    </row>
    <row r="97" spans="1:13" s="8" customFormat="1" ht="15">
      <c r="A97" s="239" t="s">
        <v>171</v>
      </c>
      <c r="B97" s="211">
        <v>1100</v>
      </c>
      <c r="C97" s="345">
        <f>Volume!J97</f>
        <v>513.55</v>
      </c>
      <c r="D97" s="461">
        <v>117.6</v>
      </c>
      <c r="E97" s="260">
        <f t="shared" si="10"/>
        <v>129360</v>
      </c>
      <c r="F97" s="265">
        <f t="shared" si="11"/>
        <v>22.899425567130756</v>
      </c>
      <c r="G97" s="367">
        <f t="shared" si="9"/>
        <v>157605.25</v>
      </c>
      <c r="H97" s="365">
        <v>5</v>
      </c>
      <c r="I97" s="261">
        <f t="shared" si="14"/>
        <v>143.2775</v>
      </c>
      <c r="J97" s="270">
        <f t="shared" si="8"/>
        <v>0.2789942556713076</v>
      </c>
      <c r="K97" s="276">
        <f t="shared" si="12"/>
        <v>2.7307569375</v>
      </c>
      <c r="L97" s="262">
        <f t="shared" si="13"/>
        <v>14.95697173732475</v>
      </c>
      <c r="M97" s="277">
        <v>43.692111</v>
      </c>
    </row>
    <row r="98" spans="1:13" s="9" customFormat="1" ht="15">
      <c r="A98" s="239" t="s">
        <v>226</v>
      </c>
      <c r="B98" s="211">
        <v>600</v>
      </c>
      <c r="C98" s="345">
        <f>Volume!J98</f>
        <v>954.15</v>
      </c>
      <c r="D98" s="461">
        <v>155.37</v>
      </c>
      <c r="E98" s="260">
        <f t="shared" si="10"/>
        <v>93222</v>
      </c>
      <c r="F98" s="265">
        <f t="shared" si="11"/>
        <v>16.28360320704292</v>
      </c>
      <c r="G98" s="367">
        <f t="shared" si="9"/>
        <v>121846.5</v>
      </c>
      <c r="H98" s="365">
        <v>5</v>
      </c>
      <c r="I98" s="261">
        <f t="shared" si="14"/>
        <v>203.0775</v>
      </c>
      <c r="J98" s="270">
        <f t="shared" si="8"/>
        <v>0.21283603207042917</v>
      </c>
      <c r="K98" s="276">
        <f t="shared" si="12"/>
        <v>1.491602375</v>
      </c>
      <c r="L98" s="262">
        <f t="shared" si="13"/>
        <v>8.1698426761578</v>
      </c>
      <c r="M98" s="277">
        <v>23.865638</v>
      </c>
    </row>
    <row r="99" spans="1:13" s="9" customFormat="1" ht="15">
      <c r="A99" s="239" t="s">
        <v>242</v>
      </c>
      <c r="B99" s="211">
        <v>3350</v>
      </c>
      <c r="C99" s="345">
        <f>Volume!J99</f>
        <v>68.6</v>
      </c>
      <c r="D99" s="461">
        <v>10.58</v>
      </c>
      <c r="E99" s="260">
        <f>D99*B99</f>
        <v>35443</v>
      </c>
      <c r="F99" s="265">
        <f>D99/C99*100</f>
        <v>15.422740524781343</v>
      </c>
      <c r="G99" s="367">
        <f>(B99*C99)*H99%+E99</f>
        <v>46933.5</v>
      </c>
      <c r="H99" s="365">
        <v>5</v>
      </c>
      <c r="I99" s="261">
        <f>G99/B99</f>
        <v>14.01</v>
      </c>
      <c r="J99" s="270">
        <f>I99/C99</f>
        <v>0.20422740524781344</v>
      </c>
      <c r="K99" s="276">
        <f>M99/16</f>
        <v>1.491602375</v>
      </c>
      <c r="L99" s="262">
        <f t="shared" si="13"/>
        <v>8.1698426761578</v>
      </c>
      <c r="M99" s="277">
        <v>23.865638</v>
      </c>
    </row>
    <row r="100" spans="1:13" s="9" customFormat="1" ht="15">
      <c r="A100" s="239" t="s">
        <v>227</v>
      </c>
      <c r="B100" s="211">
        <v>600</v>
      </c>
      <c r="C100" s="345">
        <f>Volume!J100</f>
        <v>691.65</v>
      </c>
      <c r="D100" s="226">
        <v>103.71</v>
      </c>
      <c r="E100" s="260">
        <f t="shared" si="10"/>
        <v>62225.99999999999</v>
      </c>
      <c r="F100" s="265">
        <f t="shared" si="11"/>
        <v>14.99457818260681</v>
      </c>
      <c r="G100" s="367">
        <f t="shared" si="9"/>
        <v>82975.5</v>
      </c>
      <c r="H100" s="365">
        <v>5</v>
      </c>
      <c r="I100" s="261">
        <f t="shared" si="14"/>
        <v>138.2925</v>
      </c>
      <c r="J100" s="270">
        <f t="shared" si="8"/>
        <v>0.1999457818260681</v>
      </c>
      <c r="K100" s="276">
        <f t="shared" si="12"/>
        <v>2.334646</v>
      </c>
      <c r="L100" s="262">
        <f t="shared" si="13"/>
        <v>12.787382779892061</v>
      </c>
      <c r="M100" s="277">
        <v>37.354336</v>
      </c>
    </row>
    <row r="101" spans="1:13" s="9" customFormat="1" ht="15">
      <c r="A101" s="239" t="s">
        <v>228</v>
      </c>
      <c r="B101" s="211">
        <v>500</v>
      </c>
      <c r="C101" s="345">
        <f>Volume!J101</f>
        <v>832.65</v>
      </c>
      <c r="D101" s="226">
        <v>128.7</v>
      </c>
      <c r="E101" s="260">
        <f t="shared" si="10"/>
        <v>64349.99999999999</v>
      </c>
      <c r="F101" s="265">
        <f t="shared" si="11"/>
        <v>15.456674473067913</v>
      </c>
      <c r="G101" s="367">
        <f t="shared" si="9"/>
        <v>85166.25</v>
      </c>
      <c r="H101" s="365">
        <v>5</v>
      </c>
      <c r="I101" s="261">
        <f t="shared" si="14"/>
        <v>170.3325</v>
      </c>
      <c r="J101" s="270">
        <f t="shared" si="8"/>
        <v>0.20456674473067918</v>
      </c>
      <c r="K101" s="276">
        <f t="shared" si="12"/>
        <v>2.008872625</v>
      </c>
      <c r="L101" s="262">
        <f t="shared" si="13"/>
        <v>11.003048518671164</v>
      </c>
      <c r="M101" s="277">
        <v>32.141962</v>
      </c>
    </row>
    <row r="102" spans="1:13" s="8" customFormat="1" ht="15">
      <c r="A102" s="239" t="s">
        <v>53</v>
      </c>
      <c r="B102" s="211">
        <v>1600</v>
      </c>
      <c r="C102" s="345">
        <f>Volume!J102</f>
        <v>137.15</v>
      </c>
      <c r="D102" s="226">
        <v>26.59</v>
      </c>
      <c r="E102" s="260">
        <f t="shared" si="10"/>
        <v>42544</v>
      </c>
      <c r="F102" s="265">
        <f t="shared" si="11"/>
        <v>19.38753189938024</v>
      </c>
      <c r="G102" s="367">
        <f t="shared" si="9"/>
        <v>53516</v>
      </c>
      <c r="H102" s="365">
        <v>5</v>
      </c>
      <c r="I102" s="261">
        <f t="shared" si="14"/>
        <v>33.4475</v>
      </c>
      <c r="J102" s="270">
        <f t="shared" si="8"/>
        <v>0.24387531899380238</v>
      </c>
      <c r="K102" s="276">
        <f t="shared" si="12"/>
        <v>1.7991241875</v>
      </c>
      <c r="L102" s="262">
        <f t="shared" si="13"/>
        <v>9.85420901246904</v>
      </c>
      <c r="M102" s="277">
        <v>28.785987</v>
      </c>
    </row>
    <row r="103" spans="1:13" s="8" customFormat="1" ht="15">
      <c r="A103" s="239" t="s">
        <v>254</v>
      </c>
      <c r="B103" s="211">
        <v>150</v>
      </c>
      <c r="C103" s="345">
        <f>Volume!J103</f>
        <v>4917.05</v>
      </c>
      <c r="D103" s="226">
        <v>1253.01</v>
      </c>
      <c r="E103" s="260">
        <f t="shared" si="10"/>
        <v>187951.5</v>
      </c>
      <c r="F103" s="265">
        <f t="shared" si="11"/>
        <v>25.482962345308668</v>
      </c>
      <c r="G103" s="367">
        <f t="shared" si="9"/>
        <v>224829.375</v>
      </c>
      <c r="H103" s="365">
        <v>5</v>
      </c>
      <c r="I103" s="261">
        <f t="shared" si="14"/>
        <v>1498.8625</v>
      </c>
      <c r="J103" s="270">
        <f t="shared" si="8"/>
        <v>0.3048296234530867</v>
      </c>
      <c r="K103" s="276">
        <f t="shared" si="12"/>
        <v>2.2710314375</v>
      </c>
      <c r="L103" s="262">
        <f t="shared" si="13"/>
        <v>12.438951471221339</v>
      </c>
      <c r="M103" s="277">
        <v>36.336503</v>
      </c>
    </row>
    <row r="104" spans="1:13" s="8" customFormat="1" ht="15">
      <c r="A104" s="239" t="s">
        <v>203</v>
      </c>
      <c r="B104" s="211">
        <v>1500</v>
      </c>
      <c r="C104" s="345">
        <f>Volume!J104</f>
        <v>217.15</v>
      </c>
      <c r="D104" s="226">
        <v>73.07</v>
      </c>
      <c r="E104" s="260">
        <f t="shared" si="10"/>
        <v>109604.99999999999</v>
      </c>
      <c r="F104" s="265">
        <f t="shared" si="11"/>
        <v>33.64955100161178</v>
      </c>
      <c r="G104" s="367">
        <f t="shared" si="9"/>
        <v>125891.24999999999</v>
      </c>
      <c r="H104" s="365">
        <v>5</v>
      </c>
      <c r="I104" s="261">
        <f t="shared" si="14"/>
        <v>83.9275</v>
      </c>
      <c r="J104" s="270">
        <f t="shared" si="8"/>
        <v>0.38649551001611787</v>
      </c>
      <c r="K104" s="276">
        <f t="shared" si="12"/>
        <v>2.63304325</v>
      </c>
      <c r="L104" s="262">
        <f t="shared" si="13"/>
        <v>14.421771829117144</v>
      </c>
      <c r="M104" s="256">
        <v>42.128692</v>
      </c>
    </row>
    <row r="105" spans="1:13" s="8" customFormat="1" ht="15">
      <c r="A105" s="239" t="s">
        <v>204</v>
      </c>
      <c r="B105" s="211">
        <v>850</v>
      </c>
      <c r="C105" s="345">
        <f>Volume!J105</f>
        <v>268</v>
      </c>
      <c r="D105" s="226">
        <v>70.37</v>
      </c>
      <c r="E105" s="260">
        <f t="shared" si="10"/>
        <v>59814.50000000001</v>
      </c>
      <c r="F105" s="265">
        <f t="shared" si="11"/>
        <v>26.257462686567166</v>
      </c>
      <c r="G105" s="367">
        <f t="shared" si="9"/>
        <v>71204.5</v>
      </c>
      <c r="H105" s="365">
        <v>5</v>
      </c>
      <c r="I105" s="261">
        <f t="shared" si="14"/>
        <v>83.77</v>
      </c>
      <c r="J105" s="270">
        <f t="shared" si="8"/>
        <v>0.3125746268656716</v>
      </c>
      <c r="K105" s="276">
        <f t="shared" si="12"/>
        <v>3.8531335625</v>
      </c>
      <c r="L105" s="262">
        <f t="shared" si="13"/>
        <v>21.104481692614918</v>
      </c>
      <c r="M105" s="256">
        <v>61.650137</v>
      </c>
    </row>
    <row r="106" spans="1:13" s="8" customFormat="1" ht="15">
      <c r="A106" s="239" t="s">
        <v>172</v>
      </c>
      <c r="B106" s="211">
        <v>1750</v>
      </c>
      <c r="C106" s="345">
        <f>Volume!J106</f>
        <v>430.35</v>
      </c>
      <c r="D106" s="226">
        <v>173.07</v>
      </c>
      <c r="E106" s="260">
        <f t="shared" si="10"/>
        <v>302872.5</v>
      </c>
      <c r="F106" s="265">
        <f t="shared" si="11"/>
        <v>40.21610317183688</v>
      </c>
      <c r="G106" s="367">
        <f t="shared" si="9"/>
        <v>340528.125</v>
      </c>
      <c r="H106" s="365">
        <v>5</v>
      </c>
      <c r="I106" s="261">
        <f t="shared" si="14"/>
        <v>194.5875</v>
      </c>
      <c r="J106" s="270">
        <f t="shared" si="8"/>
        <v>0.45216103171836874</v>
      </c>
      <c r="K106" s="276">
        <f t="shared" si="12"/>
        <v>3.7626370625</v>
      </c>
      <c r="L106" s="262">
        <f t="shared" si="13"/>
        <v>20.608811948362256</v>
      </c>
      <c r="M106" s="277">
        <v>60.202193</v>
      </c>
    </row>
    <row r="107" spans="1:13" s="8" customFormat="1" ht="15">
      <c r="A107" s="239" t="s">
        <v>173</v>
      </c>
      <c r="B107" s="211">
        <v>450</v>
      </c>
      <c r="C107" s="345">
        <f>Volume!J107</f>
        <v>805.4</v>
      </c>
      <c r="D107" s="226">
        <v>107.17</v>
      </c>
      <c r="E107" s="260">
        <f t="shared" si="10"/>
        <v>48226.5</v>
      </c>
      <c r="F107" s="265">
        <f t="shared" si="11"/>
        <v>13.306431586789175</v>
      </c>
      <c r="G107" s="367">
        <f t="shared" si="9"/>
        <v>66348</v>
      </c>
      <c r="H107" s="365">
        <v>5</v>
      </c>
      <c r="I107" s="261">
        <f t="shared" si="14"/>
        <v>147.44</v>
      </c>
      <c r="J107" s="270">
        <f t="shared" si="8"/>
        <v>0.18306431586789174</v>
      </c>
      <c r="K107" s="276">
        <f t="shared" si="12"/>
        <v>1.40567225</v>
      </c>
      <c r="L107" s="262">
        <f t="shared" si="13"/>
        <v>7.699183997840413</v>
      </c>
      <c r="M107" s="277">
        <v>22.490756</v>
      </c>
    </row>
    <row r="108" spans="1:13" s="8" customFormat="1" ht="15">
      <c r="A108" s="239" t="s">
        <v>239</v>
      </c>
      <c r="B108" s="211">
        <v>250</v>
      </c>
      <c r="C108" s="345">
        <f>Volume!J108</f>
        <v>1210.6</v>
      </c>
      <c r="D108" s="226">
        <v>229.25</v>
      </c>
      <c r="E108" s="260">
        <f>D108*B108</f>
        <v>57312.5</v>
      </c>
      <c r="F108" s="265">
        <f>D108/C108*100</f>
        <v>18.93689079795143</v>
      </c>
      <c r="G108" s="367">
        <f>(B108*C108)*H108%+E108</f>
        <v>72445</v>
      </c>
      <c r="H108" s="365">
        <v>5</v>
      </c>
      <c r="I108" s="261">
        <f>G108/B108</f>
        <v>289.78</v>
      </c>
      <c r="J108" s="270">
        <f>I108/C108</f>
        <v>0.2393689079795143</v>
      </c>
      <c r="K108" s="276">
        <f>M108/16</f>
        <v>1.40567225</v>
      </c>
      <c r="L108" s="262">
        <f t="shared" si="13"/>
        <v>7.699183997840413</v>
      </c>
      <c r="M108" s="277">
        <v>22.490756</v>
      </c>
    </row>
    <row r="109" spans="1:13" s="9" customFormat="1" ht="15">
      <c r="A109" s="239" t="s">
        <v>255</v>
      </c>
      <c r="B109" s="211">
        <v>400</v>
      </c>
      <c r="C109" s="345">
        <f>Volume!J109</f>
        <v>979.4</v>
      </c>
      <c r="D109" s="226">
        <v>229.29</v>
      </c>
      <c r="E109" s="260">
        <f t="shared" si="10"/>
        <v>91716</v>
      </c>
      <c r="F109" s="265">
        <f t="shared" si="11"/>
        <v>23.411272207473964</v>
      </c>
      <c r="G109" s="367">
        <f>(B109*C109)*H109%+E109</f>
        <v>111304</v>
      </c>
      <c r="H109" s="365">
        <v>5</v>
      </c>
      <c r="I109" s="261">
        <f>G109/B109</f>
        <v>278.26</v>
      </c>
      <c r="J109" s="270">
        <f>I109/C109</f>
        <v>0.28411272207473964</v>
      </c>
      <c r="K109" s="276">
        <f>M109/16</f>
        <v>2.9234956875</v>
      </c>
      <c r="L109" s="262">
        <f t="shared" si="13"/>
        <v>16.01264534812824</v>
      </c>
      <c r="M109" s="277">
        <v>46.775931</v>
      </c>
    </row>
    <row r="110" spans="1:13" s="8" customFormat="1" ht="15">
      <c r="A110" s="239" t="s">
        <v>107</v>
      </c>
      <c r="B110" s="211">
        <v>3800</v>
      </c>
      <c r="C110" s="345">
        <f>Volume!J110</f>
        <v>68.85</v>
      </c>
      <c r="D110" s="226">
        <v>18.42</v>
      </c>
      <c r="E110" s="260">
        <f t="shared" si="10"/>
        <v>69996</v>
      </c>
      <c r="F110" s="265">
        <f t="shared" si="11"/>
        <v>26.75381263616558</v>
      </c>
      <c r="G110" s="367">
        <f t="shared" si="9"/>
        <v>83077.5</v>
      </c>
      <c r="H110" s="365">
        <v>5</v>
      </c>
      <c r="I110" s="261">
        <f t="shared" si="14"/>
        <v>21.8625</v>
      </c>
      <c r="J110" s="270">
        <f t="shared" si="8"/>
        <v>0.3175381263616558</v>
      </c>
      <c r="K110" s="276">
        <f t="shared" si="12"/>
        <v>2.669121375</v>
      </c>
      <c r="L110" s="262">
        <f t="shared" si="13"/>
        <v>14.619379858067056</v>
      </c>
      <c r="M110" s="277">
        <v>42.705942</v>
      </c>
    </row>
    <row r="111" spans="1:13" s="9" customFormat="1" ht="15">
      <c r="A111" s="239" t="s">
        <v>174</v>
      </c>
      <c r="B111" s="211">
        <v>1350</v>
      </c>
      <c r="C111" s="345">
        <f>Volume!J111</f>
        <v>229.35</v>
      </c>
      <c r="D111" s="226">
        <v>58.29</v>
      </c>
      <c r="E111" s="260">
        <f t="shared" si="10"/>
        <v>78691.5</v>
      </c>
      <c r="F111" s="265">
        <f t="shared" si="11"/>
        <v>25.415304120340092</v>
      </c>
      <c r="G111" s="367">
        <f t="shared" si="9"/>
        <v>94172.625</v>
      </c>
      <c r="H111" s="365">
        <v>5</v>
      </c>
      <c r="I111" s="261">
        <f t="shared" si="14"/>
        <v>69.7575</v>
      </c>
      <c r="J111" s="270">
        <f t="shared" si="8"/>
        <v>0.3041530412034009</v>
      </c>
      <c r="K111" s="276">
        <f t="shared" si="12"/>
        <v>2.3790286875</v>
      </c>
      <c r="L111" s="262">
        <f t="shared" si="13"/>
        <v>13.030476770956586</v>
      </c>
      <c r="M111" s="277">
        <v>38.064459</v>
      </c>
    </row>
    <row r="112" spans="1:13" s="9" customFormat="1" ht="15">
      <c r="A112" s="239" t="s">
        <v>231</v>
      </c>
      <c r="B112" s="211">
        <v>825</v>
      </c>
      <c r="C112" s="345">
        <f>Volume!J112</f>
        <v>788.05</v>
      </c>
      <c r="D112" s="226">
        <v>182.95</v>
      </c>
      <c r="E112" s="260">
        <f t="shared" si="10"/>
        <v>150933.75</v>
      </c>
      <c r="F112" s="265">
        <f t="shared" si="11"/>
        <v>23.215532009390266</v>
      </c>
      <c r="G112" s="367">
        <f t="shared" si="9"/>
        <v>183440.8125</v>
      </c>
      <c r="H112" s="365">
        <v>5</v>
      </c>
      <c r="I112" s="261">
        <f t="shared" si="14"/>
        <v>222.3525</v>
      </c>
      <c r="J112" s="270">
        <f t="shared" si="8"/>
        <v>0.28215532009390265</v>
      </c>
      <c r="K112" s="276">
        <f t="shared" si="12"/>
        <v>2.3136475</v>
      </c>
      <c r="L112" s="262">
        <f t="shared" si="13"/>
        <v>12.672369258654339</v>
      </c>
      <c r="M112" s="277">
        <v>37.01836</v>
      </c>
    </row>
    <row r="113" spans="1:13" s="9" customFormat="1" ht="15">
      <c r="A113" s="239" t="s">
        <v>256</v>
      </c>
      <c r="B113" s="211">
        <v>800</v>
      </c>
      <c r="C113" s="345">
        <f>Volume!J113</f>
        <v>500.1</v>
      </c>
      <c r="D113" s="226">
        <v>97.1</v>
      </c>
      <c r="E113" s="260">
        <f t="shared" si="10"/>
        <v>77680</v>
      </c>
      <c r="F113" s="265">
        <f t="shared" si="11"/>
        <v>19.416116776644667</v>
      </c>
      <c r="G113" s="367">
        <f t="shared" si="9"/>
        <v>97684</v>
      </c>
      <c r="H113" s="365">
        <v>5</v>
      </c>
      <c r="I113" s="261">
        <f t="shared" si="14"/>
        <v>122.105</v>
      </c>
      <c r="J113" s="270">
        <f t="shared" si="8"/>
        <v>0.2441611677664467</v>
      </c>
      <c r="K113" s="276">
        <f t="shared" si="12"/>
        <v>1.9027798125</v>
      </c>
      <c r="L113" s="262">
        <f t="shared" si="13"/>
        <v>10.421954252717004</v>
      </c>
      <c r="M113" s="277">
        <v>30.444477</v>
      </c>
    </row>
    <row r="114" spans="1:13" s="9" customFormat="1" ht="15">
      <c r="A114" s="239" t="s">
        <v>208</v>
      </c>
      <c r="B114" s="211">
        <v>675</v>
      </c>
      <c r="C114" s="345">
        <f>Volume!J114</f>
        <v>517.2</v>
      </c>
      <c r="D114" s="226">
        <v>145.77</v>
      </c>
      <c r="E114" s="260">
        <f t="shared" si="10"/>
        <v>98394.75</v>
      </c>
      <c r="F114" s="265">
        <f t="shared" si="11"/>
        <v>28.18445475638051</v>
      </c>
      <c r="G114" s="367">
        <f>(B114*C114)*H114%+E114</f>
        <v>115850.25</v>
      </c>
      <c r="H114" s="365">
        <v>5</v>
      </c>
      <c r="I114" s="261">
        <f>G114/B114</f>
        <v>171.63</v>
      </c>
      <c r="J114" s="270">
        <f>I114/C114</f>
        <v>0.33184454756380505</v>
      </c>
      <c r="K114" s="276">
        <f>M114/16</f>
        <v>2.0888886875</v>
      </c>
      <c r="L114" s="262">
        <f>K114*SQRT(30)</f>
        <v>11.441314542611098</v>
      </c>
      <c r="M114" s="277">
        <v>33.422219</v>
      </c>
    </row>
    <row r="115" spans="1:13" s="9" customFormat="1" ht="15">
      <c r="A115" s="239" t="s">
        <v>229</v>
      </c>
      <c r="B115" s="211">
        <v>550</v>
      </c>
      <c r="C115" s="345">
        <f>Volume!J115</f>
        <v>716.25</v>
      </c>
      <c r="D115" s="226">
        <v>140.31</v>
      </c>
      <c r="E115" s="260">
        <f t="shared" si="10"/>
        <v>77170.5</v>
      </c>
      <c r="F115" s="265">
        <f t="shared" si="11"/>
        <v>19.58952879581152</v>
      </c>
      <c r="G115" s="367">
        <f aca="true" t="shared" si="15" ref="G115:G124">(B115*C115)*H115%+E115</f>
        <v>96867.375</v>
      </c>
      <c r="H115" s="365">
        <v>5</v>
      </c>
      <c r="I115" s="261">
        <f t="shared" si="14"/>
        <v>176.1225</v>
      </c>
      <c r="J115" s="270">
        <f aca="true" t="shared" si="16" ref="J115:J124">I115/C115</f>
        <v>0.2458952879581152</v>
      </c>
      <c r="K115" s="276">
        <f aca="true" t="shared" si="17" ref="K115:K124">M115/16</f>
        <v>1.4179453125</v>
      </c>
      <c r="L115" s="262">
        <f aca="true" t="shared" si="18" ref="L115:L124">K115*SQRT(30)</f>
        <v>7.76640632964962</v>
      </c>
      <c r="M115" s="277">
        <v>22.687125</v>
      </c>
    </row>
    <row r="116" spans="1:13" s="8" customFormat="1" ht="15">
      <c r="A116" s="239" t="s">
        <v>136</v>
      </c>
      <c r="B116" s="211">
        <v>250</v>
      </c>
      <c r="C116" s="345">
        <f>Volume!J116</f>
        <v>1782.9</v>
      </c>
      <c r="D116" s="226">
        <v>244.88</v>
      </c>
      <c r="E116" s="260">
        <f t="shared" si="10"/>
        <v>61220</v>
      </c>
      <c r="F116" s="265">
        <f t="shared" si="11"/>
        <v>13.734926243760166</v>
      </c>
      <c r="G116" s="367">
        <f t="shared" si="15"/>
        <v>83506.25</v>
      </c>
      <c r="H116" s="365">
        <v>5</v>
      </c>
      <c r="I116" s="261">
        <f t="shared" si="14"/>
        <v>334.025</v>
      </c>
      <c r="J116" s="270">
        <f t="shared" si="16"/>
        <v>0.18734926243760164</v>
      </c>
      <c r="K116" s="276">
        <f t="shared" si="17"/>
        <v>1.705155625</v>
      </c>
      <c r="L116" s="262">
        <f t="shared" si="18"/>
        <v>9.339521998693199</v>
      </c>
      <c r="M116" s="277">
        <v>27.28249</v>
      </c>
    </row>
    <row r="117" spans="1:13" s="8" customFormat="1" ht="15">
      <c r="A117" s="239" t="s">
        <v>257</v>
      </c>
      <c r="B117" s="211">
        <v>822</v>
      </c>
      <c r="C117" s="345">
        <f>Volume!J117</f>
        <v>696.9</v>
      </c>
      <c r="D117" s="226">
        <v>188.85</v>
      </c>
      <c r="E117" s="260">
        <f t="shared" si="10"/>
        <v>155234.69999999998</v>
      </c>
      <c r="F117" s="265">
        <f t="shared" si="11"/>
        <v>27.09857942315971</v>
      </c>
      <c r="G117" s="367">
        <f t="shared" si="15"/>
        <v>183877.28999999998</v>
      </c>
      <c r="H117" s="365">
        <v>5</v>
      </c>
      <c r="I117" s="261">
        <f t="shared" si="14"/>
        <v>223.69499999999996</v>
      </c>
      <c r="J117" s="270">
        <f t="shared" si="16"/>
        <v>0.320985794231597</v>
      </c>
      <c r="K117" s="276">
        <f t="shared" si="17"/>
        <v>3.4490265625</v>
      </c>
      <c r="L117" s="262">
        <f t="shared" si="18"/>
        <v>18.891096497157516</v>
      </c>
      <c r="M117" s="256">
        <v>55.184425</v>
      </c>
    </row>
    <row r="118" spans="1:13" s="9" customFormat="1" ht="15">
      <c r="A118" s="239" t="s">
        <v>196</v>
      </c>
      <c r="B118" s="211">
        <v>2950</v>
      </c>
      <c r="C118" s="345">
        <f>Volume!J118</f>
        <v>123.85</v>
      </c>
      <c r="D118" s="226">
        <v>29.7</v>
      </c>
      <c r="E118" s="260">
        <f t="shared" si="10"/>
        <v>87615</v>
      </c>
      <c r="F118" s="265">
        <f t="shared" si="11"/>
        <v>23.980621719822366</v>
      </c>
      <c r="G118" s="367">
        <f t="shared" si="15"/>
        <v>105882.875</v>
      </c>
      <c r="H118" s="365">
        <v>5</v>
      </c>
      <c r="I118" s="261">
        <f t="shared" si="14"/>
        <v>35.8925</v>
      </c>
      <c r="J118" s="270">
        <f t="shared" si="16"/>
        <v>0.28980621719822364</v>
      </c>
      <c r="K118" s="276">
        <f t="shared" si="17"/>
        <v>2.5099641875</v>
      </c>
      <c r="L118" s="262">
        <f t="shared" si="18"/>
        <v>13.747640040238764</v>
      </c>
      <c r="M118" s="256">
        <v>40.159427</v>
      </c>
    </row>
    <row r="119" spans="1:13" s="8" customFormat="1" ht="15">
      <c r="A119" s="239" t="s">
        <v>98</v>
      </c>
      <c r="B119" s="211">
        <v>2100</v>
      </c>
      <c r="C119" s="345">
        <f>Volume!J119</f>
        <v>106.95</v>
      </c>
      <c r="D119" s="226">
        <v>20.35</v>
      </c>
      <c r="E119" s="260">
        <f t="shared" si="10"/>
        <v>42735</v>
      </c>
      <c r="F119" s="265">
        <f t="shared" si="11"/>
        <v>19.0275829827022</v>
      </c>
      <c r="G119" s="367">
        <f t="shared" si="15"/>
        <v>53964.75</v>
      </c>
      <c r="H119" s="365">
        <v>5</v>
      </c>
      <c r="I119" s="261">
        <f t="shared" si="14"/>
        <v>25.6975</v>
      </c>
      <c r="J119" s="270">
        <f t="shared" si="16"/>
        <v>0.24027582982702198</v>
      </c>
      <c r="K119" s="276">
        <f t="shared" si="17"/>
        <v>3.002034875</v>
      </c>
      <c r="L119" s="262">
        <f t="shared" si="18"/>
        <v>16.442822194547016</v>
      </c>
      <c r="M119" s="277">
        <v>48.032558</v>
      </c>
    </row>
    <row r="120" spans="1:13" s="8" customFormat="1" ht="15">
      <c r="A120" s="239" t="s">
        <v>175</v>
      </c>
      <c r="B120" s="211">
        <v>900</v>
      </c>
      <c r="C120" s="345">
        <f>Volume!J120</f>
        <v>285.25</v>
      </c>
      <c r="D120" s="226">
        <v>45.95</v>
      </c>
      <c r="E120" s="260">
        <f t="shared" si="10"/>
        <v>41355</v>
      </c>
      <c r="F120" s="265">
        <f t="shared" si="11"/>
        <v>16.108676599474148</v>
      </c>
      <c r="G120" s="367">
        <f t="shared" si="15"/>
        <v>54191.25</v>
      </c>
      <c r="H120" s="365">
        <v>5</v>
      </c>
      <c r="I120" s="261">
        <f t="shared" si="14"/>
        <v>60.2125</v>
      </c>
      <c r="J120" s="270">
        <f t="shared" si="16"/>
        <v>0.21108676599474144</v>
      </c>
      <c r="K120" s="276">
        <f t="shared" si="17"/>
        <v>2.9103555</v>
      </c>
      <c r="L120" s="262">
        <f t="shared" si="18"/>
        <v>15.940673577092266</v>
      </c>
      <c r="M120" s="277">
        <v>46.565688</v>
      </c>
    </row>
    <row r="121" spans="1:13" s="8" customFormat="1" ht="15">
      <c r="A121" s="239" t="s">
        <v>176</v>
      </c>
      <c r="B121" s="211">
        <v>3450</v>
      </c>
      <c r="C121" s="345">
        <f>Volume!J121</f>
        <v>43.95</v>
      </c>
      <c r="D121" s="226">
        <v>11.98</v>
      </c>
      <c r="E121" s="260">
        <f t="shared" si="10"/>
        <v>41331</v>
      </c>
      <c r="F121" s="265">
        <f t="shared" si="11"/>
        <v>27.258248009101248</v>
      </c>
      <c r="G121" s="367">
        <f t="shared" si="15"/>
        <v>48912.375</v>
      </c>
      <c r="H121" s="365">
        <v>5</v>
      </c>
      <c r="I121" s="261">
        <f t="shared" si="14"/>
        <v>14.1775</v>
      </c>
      <c r="J121" s="270">
        <f t="shared" si="16"/>
        <v>0.3225824800910125</v>
      </c>
      <c r="K121" s="276">
        <f t="shared" si="17"/>
        <v>3.217672125</v>
      </c>
      <c r="L121" s="262">
        <f t="shared" si="18"/>
        <v>17.623916055180825</v>
      </c>
      <c r="M121" s="277">
        <v>51.482754</v>
      </c>
    </row>
    <row r="122" spans="1:13" s="9" customFormat="1" ht="15">
      <c r="A122" s="239" t="s">
        <v>177</v>
      </c>
      <c r="B122" s="211">
        <v>1050</v>
      </c>
      <c r="C122" s="345">
        <f>Volume!J122</f>
        <v>380.5</v>
      </c>
      <c r="D122" s="226">
        <v>102.29</v>
      </c>
      <c r="E122" s="260">
        <f t="shared" si="10"/>
        <v>107404.5</v>
      </c>
      <c r="F122" s="265">
        <f t="shared" si="11"/>
        <v>26.883048620236533</v>
      </c>
      <c r="G122" s="367">
        <f t="shared" si="15"/>
        <v>127380.75</v>
      </c>
      <c r="H122" s="365">
        <v>5</v>
      </c>
      <c r="I122" s="261">
        <f t="shared" si="14"/>
        <v>121.315</v>
      </c>
      <c r="J122" s="270">
        <f t="shared" si="16"/>
        <v>0.3188304862023653</v>
      </c>
      <c r="K122" s="276">
        <f t="shared" si="17"/>
        <v>3.5471505625</v>
      </c>
      <c r="L122" s="262">
        <f t="shared" si="18"/>
        <v>19.42854377948389</v>
      </c>
      <c r="M122" s="277">
        <v>56.754409</v>
      </c>
    </row>
    <row r="123" spans="1:13" s="8" customFormat="1" ht="15">
      <c r="A123" s="239" t="s">
        <v>54</v>
      </c>
      <c r="B123" s="211">
        <v>600</v>
      </c>
      <c r="C123" s="345">
        <f>Volume!J123</f>
        <v>449.7</v>
      </c>
      <c r="D123" s="226">
        <v>98.19</v>
      </c>
      <c r="E123" s="260">
        <f t="shared" si="10"/>
        <v>58914</v>
      </c>
      <c r="F123" s="265">
        <f t="shared" si="11"/>
        <v>21.834556370913944</v>
      </c>
      <c r="G123" s="367">
        <f t="shared" si="15"/>
        <v>72405</v>
      </c>
      <c r="H123" s="365">
        <v>5</v>
      </c>
      <c r="I123" s="261">
        <f t="shared" si="14"/>
        <v>120.675</v>
      </c>
      <c r="J123" s="270">
        <f t="shared" si="16"/>
        <v>0.2683455637091394</v>
      </c>
      <c r="K123" s="276">
        <f t="shared" si="17"/>
        <v>3.0278628125</v>
      </c>
      <c r="L123" s="262">
        <f t="shared" si="18"/>
        <v>16.584287634372853</v>
      </c>
      <c r="M123" s="277">
        <v>48.445805</v>
      </c>
    </row>
    <row r="124" spans="1:13" ht="15" thickBot="1">
      <c r="A124" s="240" t="s">
        <v>178</v>
      </c>
      <c r="B124" s="212">
        <v>600</v>
      </c>
      <c r="C124" s="346">
        <f>Volume!J124</f>
        <v>360.1</v>
      </c>
      <c r="D124" s="463">
        <v>68.2</v>
      </c>
      <c r="E124" s="266">
        <f t="shared" si="10"/>
        <v>40920</v>
      </c>
      <c r="F124" s="267">
        <f t="shared" si="11"/>
        <v>18.93918356012219</v>
      </c>
      <c r="G124" s="368">
        <f t="shared" si="15"/>
        <v>51723</v>
      </c>
      <c r="H124" s="365">
        <v>5</v>
      </c>
      <c r="I124" s="271">
        <f t="shared" si="14"/>
        <v>86.205</v>
      </c>
      <c r="J124" s="272">
        <f t="shared" si="16"/>
        <v>0.23939183560122188</v>
      </c>
      <c r="K124" s="278">
        <f t="shared" si="17"/>
        <v>1.8787441875</v>
      </c>
      <c r="L124" s="279">
        <f t="shared" si="18"/>
        <v>10.290305712754654</v>
      </c>
      <c r="M124" s="280">
        <v>30.059907</v>
      </c>
    </row>
    <row r="125" spans="3:13" ht="12.75">
      <c r="C125" s="3"/>
      <c r="D125" s="119"/>
      <c r="M125" s="75"/>
    </row>
    <row r="126" spans="3:13" ht="14.25">
      <c r="C126" s="3"/>
      <c r="D126" s="120"/>
      <c r="F126" s="71"/>
      <c r="M126" s="75"/>
    </row>
    <row r="127" spans="3:13" ht="12.75">
      <c r="C127" s="3"/>
      <c r="D127" s="121"/>
      <c r="M127" s="75"/>
    </row>
    <row r="128" spans="3:13" ht="12.75">
      <c r="C128" s="3"/>
      <c r="D128" s="121"/>
      <c r="M128" s="2"/>
    </row>
    <row r="129" spans="3:13" ht="12.75">
      <c r="C129" s="3"/>
      <c r="D129" s="121"/>
      <c r="M129" s="2"/>
    </row>
    <row r="130" spans="3:13" ht="12.75">
      <c r="C130" s="3"/>
      <c r="D130" s="121"/>
      <c r="M130" s="2"/>
    </row>
    <row r="131" spans="3:13" ht="12.75">
      <c r="C131" s="3"/>
      <c r="D131" s="121"/>
      <c r="M131" s="2"/>
    </row>
    <row r="132" spans="3:13" ht="12.75">
      <c r="C132" s="3"/>
      <c r="D132" s="121"/>
      <c r="E132" s="3"/>
      <c r="F132" s="6"/>
      <c r="M132" s="2"/>
    </row>
    <row r="133" spans="3:13" ht="12.75">
      <c r="C133" s="3"/>
      <c r="D133" s="121"/>
      <c r="M133" s="2"/>
    </row>
    <row r="134" spans="3:13" ht="12.75">
      <c r="C134" s="3"/>
      <c r="D134" s="120"/>
      <c r="M134" s="2"/>
    </row>
    <row r="135" spans="3:13" ht="12.75">
      <c r="C135" s="3"/>
      <c r="D135" s="120"/>
      <c r="M135" s="2"/>
    </row>
    <row r="136" spans="3:13" ht="12.75">
      <c r="C136" s="3"/>
      <c r="D136" s="120"/>
      <c r="M136" s="2"/>
    </row>
    <row r="137" spans="3:13" ht="12.75">
      <c r="C137" s="3"/>
      <c r="D137" s="120"/>
      <c r="M137" s="2"/>
    </row>
    <row r="138" spans="3:13" ht="12.75">
      <c r="C138" s="3"/>
      <c r="D138" s="120"/>
      <c r="M138" s="2"/>
    </row>
    <row r="139" spans="1:13" ht="12.75">
      <c r="A139" s="81"/>
      <c r="C139" s="3"/>
      <c r="D139" s="120"/>
      <c r="M139" s="2"/>
    </row>
    <row r="140" spans="3:13" ht="12.75">
      <c r="C140" s="3"/>
      <c r="D140" s="120"/>
      <c r="M140" s="2"/>
    </row>
    <row r="141" spans="3:13" ht="12.75">
      <c r="C141" s="3"/>
      <c r="D141" s="120"/>
      <c r="M141" s="2"/>
    </row>
    <row r="142" spans="3:13" ht="12.75">
      <c r="C142" s="3"/>
      <c r="D142" s="120"/>
      <c r="M142" s="2"/>
    </row>
    <row r="143" spans="3:13" ht="12.75">
      <c r="C143" s="3"/>
      <c r="D143" s="120"/>
      <c r="M143" s="2"/>
    </row>
    <row r="144" spans="3:13" ht="12.75">
      <c r="C144" s="3"/>
      <c r="D144" s="120"/>
      <c r="M144" s="2"/>
    </row>
    <row r="145" spans="3:13" ht="12.75">
      <c r="C145" s="3"/>
      <c r="D145" s="120"/>
      <c r="M145" s="2"/>
    </row>
    <row r="146" spans="3:13" ht="12.75">
      <c r="C146" s="3"/>
      <c r="D146" s="120"/>
      <c r="M146" s="2"/>
    </row>
    <row r="147" spans="3:13" ht="12.75">
      <c r="C147" s="3"/>
      <c r="D147" s="120"/>
      <c r="M147" s="2"/>
    </row>
    <row r="148" spans="3:13" ht="12.75">
      <c r="C148" s="3"/>
      <c r="D148" s="120"/>
      <c r="M148" s="2"/>
    </row>
    <row r="149" spans="3:13" ht="12.75">
      <c r="C149" s="3"/>
      <c r="D149" s="120"/>
      <c r="M149" s="2"/>
    </row>
    <row r="150" spans="3:13" ht="12.75">
      <c r="C150" s="3"/>
      <c r="D150" s="120"/>
      <c r="M150" s="2"/>
    </row>
    <row r="151" spans="3:13" ht="12.75">
      <c r="C151" s="3"/>
      <c r="D151" s="120"/>
      <c r="M151" s="2"/>
    </row>
    <row r="152" spans="3:13" ht="12.75">
      <c r="C152" s="3"/>
      <c r="D152" s="120"/>
      <c r="M152" s="2"/>
    </row>
    <row r="153" spans="3:13" ht="12.75">
      <c r="C153" s="3"/>
      <c r="D153" s="120"/>
      <c r="M153" s="2"/>
    </row>
    <row r="154" spans="3:13" ht="12.75">
      <c r="C154" s="3"/>
      <c r="D154" s="120"/>
      <c r="M154" s="2"/>
    </row>
    <row r="155" spans="3:13" ht="12.75">
      <c r="C155" s="3"/>
      <c r="D155" s="120"/>
      <c r="M155" s="2"/>
    </row>
    <row r="156" spans="3:13" ht="12.75">
      <c r="C156" s="3"/>
      <c r="M156" s="2"/>
    </row>
    <row r="157" spans="3:13" ht="12.75">
      <c r="C157" s="3"/>
      <c r="M157" s="2"/>
    </row>
    <row r="158" ht="12.75">
      <c r="M158" s="2"/>
    </row>
    <row r="159" ht="12.75">
      <c r="M159" s="2"/>
    </row>
    <row r="160" ht="12.75">
      <c r="M160" s="2"/>
    </row>
    <row r="161" ht="12.75">
      <c r="M161" s="2"/>
    </row>
    <row r="162" ht="12.75">
      <c r="M162" s="2"/>
    </row>
    <row r="163" ht="12.75">
      <c r="M163" s="2"/>
    </row>
    <row r="164" ht="12.75">
      <c r="M164" s="2"/>
    </row>
    <row r="165" ht="12.75">
      <c r="M165" s="2"/>
    </row>
    <row r="166" ht="12.75">
      <c r="M166" s="2"/>
    </row>
    <row r="167" ht="12.75">
      <c r="M167" s="2"/>
    </row>
    <row r="168" ht="12.75">
      <c r="M168" s="2"/>
    </row>
    <row r="169" ht="12.75">
      <c r="M169" s="2"/>
    </row>
    <row r="170" ht="12.75">
      <c r="M170" s="2"/>
    </row>
    <row r="171" ht="12.75">
      <c r="M171" s="2"/>
    </row>
    <row r="172" ht="12.75">
      <c r="M172" s="2"/>
    </row>
    <row r="173" ht="12.75">
      <c r="M173" s="2"/>
    </row>
    <row r="174" ht="12.75">
      <c r="M174" s="2"/>
    </row>
    <row r="175" ht="12.75">
      <c r="M175" s="2"/>
    </row>
    <row r="176" ht="12.75">
      <c r="M176" s="2"/>
    </row>
    <row r="177" ht="12.75">
      <c r="M177" s="2"/>
    </row>
    <row r="178" ht="12.75">
      <c r="M178" s="2"/>
    </row>
    <row r="179" ht="12.75">
      <c r="M179" s="2"/>
    </row>
    <row r="180" ht="12.75">
      <c r="M180" s="2"/>
    </row>
    <row r="181" ht="12.75">
      <c r="M181" s="2"/>
    </row>
    <row r="182" ht="12.75">
      <c r="M182" s="2"/>
    </row>
    <row r="183" ht="12.75">
      <c r="M183" s="2"/>
    </row>
    <row r="184" ht="12.75">
      <c r="M184" s="2"/>
    </row>
    <row r="185" ht="12.75">
      <c r="M185" s="2"/>
    </row>
    <row r="186" ht="12.75">
      <c r="M186" s="2"/>
    </row>
    <row r="187" ht="12.75">
      <c r="M187" s="2"/>
    </row>
    <row r="188" ht="12.75">
      <c r="M188" s="2"/>
    </row>
    <row r="189" ht="12.75">
      <c r="M189" s="2"/>
    </row>
    <row r="190" ht="12.75">
      <c r="M190" s="2"/>
    </row>
    <row r="191" ht="12.75">
      <c r="M191" s="2"/>
    </row>
    <row r="192" ht="12.75">
      <c r="M192" s="2"/>
    </row>
    <row r="193" ht="12.75">
      <c r="M193" s="2"/>
    </row>
    <row r="194" ht="12.75">
      <c r="M194" s="2"/>
    </row>
    <row r="195" ht="12.75">
      <c r="M195" s="2"/>
    </row>
    <row r="196" ht="12.75">
      <c r="M196" s="2"/>
    </row>
    <row r="197" ht="12.75">
      <c r="M197" s="2"/>
    </row>
    <row r="198" ht="12.75">
      <c r="M198" s="2"/>
    </row>
    <row r="199" ht="12.75">
      <c r="M199" s="2"/>
    </row>
    <row r="200" ht="12.75">
      <c r="M200" s="2"/>
    </row>
    <row r="201" ht="12.75">
      <c r="M201" s="2"/>
    </row>
    <row r="202" ht="12.75">
      <c r="M202" s="2"/>
    </row>
    <row r="203" ht="12.75">
      <c r="M203" s="2"/>
    </row>
    <row r="204" ht="12.75">
      <c r="M204" s="2"/>
    </row>
    <row r="205" ht="12.75">
      <c r="M205" s="2"/>
    </row>
    <row r="206" ht="12.75">
      <c r="M206" s="2"/>
    </row>
    <row r="207" ht="12.75">
      <c r="M207" s="2"/>
    </row>
    <row r="208" ht="12.75">
      <c r="M208" s="2"/>
    </row>
    <row r="209" ht="12.75">
      <c r="M209" s="2"/>
    </row>
    <row r="210" ht="12.75">
      <c r="M210" s="2"/>
    </row>
    <row r="211" ht="12.75">
      <c r="M211" s="2"/>
    </row>
    <row r="212" ht="12.75">
      <c r="M212" s="2"/>
    </row>
    <row r="213" ht="12.75">
      <c r="M213" s="2"/>
    </row>
    <row r="214" ht="12.75">
      <c r="M214" s="2"/>
    </row>
    <row r="215" ht="12.75">
      <c r="M215" s="2"/>
    </row>
    <row r="216" ht="12.75">
      <c r="M216" s="2"/>
    </row>
    <row r="217" ht="12.75">
      <c r="M217" s="2"/>
    </row>
    <row r="218" ht="12.75">
      <c r="M218" s="2"/>
    </row>
    <row r="219" ht="12.75">
      <c r="M219" s="2"/>
    </row>
    <row r="220" ht="12.75">
      <c r="M220" s="2"/>
    </row>
    <row r="221" ht="12.75">
      <c r="M221" s="2"/>
    </row>
    <row r="222" ht="12.75">
      <c r="M222" s="2"/>
    </row>
    <row r="223" ht="12.75">
      <c r="M223" s="2"/>
    </row>
    <row r="224" ht="12.75">
      <c r="M224" s="2"/>
    </row>
    <row r="225" ht="12.75">
      <c r="M225" s="2"/>
    </row>
    <row r="226" ht="12.75">
      <c r="M226" s="2"/>
    </row>
    <row r="227" ht="12.75">
      <c r="M227" s="2"/>
    </row>
    <row r="228" ht="12.75">
      <c r="M228" s="2"/>
    </row>
    <row r="229" ht="12.75">
      <c r="M229" s="2"/>
    </row>
    <row r="230" ht="12.75">
      <c r="M230" s="2"/>
    </row>
    <row r="231" ht="12.75">
      <c r="M231" s="2"/>
    </row>
    <row r="232" ht="12.75">
      <c r="M232" s="2"/>
    </row>
    <row r="233" ht="12.75">
      <c r="M233" s="2"/>
    </row>
    <row r="234" ht="12.75">
      <c r="M234" s="2"/>
    </row>
    <row r="235" ht="12.75">
      <c r="M235" s="2"/>
    </row>
    <row r="236" ht="12.75">
      <c r="M236" s="2"/>
    </row>
    <row r="237" ht="12.75">
      <c r="M237" s="2"/>
    </row>
    <row r="238" ht="12.75">
      <c r="M238" s="2"/>
    </row>
    <row r="239" ht="12.75">
      <c r="M239" s="2"/>
    </row>
    <row r="240" ht="12.75">
      <c r="M240" s="2"/>
    </row>
    <row r="241" ht="12.75">
      <c r="M241" s="2"/>
    </row>
    <row r="242" ht="12.75">
      <c r="M242" s="2"/>
    </row>
    <row r="243" ht="12.75">
      <c r="M243" s="2"/>
    </row>
    <row r="244" ht="12.75">
      <c r="M244" s="2"/>
    </row>
    <row r="245" ht="12.75">
      <c r="M245" s="2"/>
    </row>
    <row r="246" ht="12.75">
      <c r="M246" s="2"/>
    </row>
    <row r="247" ht="12.75">
      <c r="M247" s="2"/>
    </row>
    <row r="248" ht="12.75">
      <c r="M248" s="2"/>
    </row>
    <row r="249" ht="12.75">
      <c r="M249" s="2"/>
    </row>
    <row r="250" ht="12.75">
      <c r="M250" s="2"/>
    </row>
    <row r="251" ht="12.75">
      <c r="M251" s="2"/>
    </row>
    <row r="252" ht="12.75">
      <c r="M252" s="2"/>
    </row>
    <row r="253" ht="12.75">
      <c r="M253" s="2"/>
    </row>
    <row r="254" ht="12.75">
      <c r="M254" s="2"/>
    </row>
    <row r="255" ht="12.75">
      <c r="M255" s="2"/>
    </row>
    <row r="256" ht="12.75">
      <c r="M256" s="6"/>
    </row>
    <row r="257" ht="12.75">
      <c r="M257" s="6"/>
    </row>
    <row r="258" ht="12.75">
      <c r="M258" s="6"/>
    </row>
    <row r="259" ht="12.75">
      <c r="M259" s="6"/>
    </row>
    <row r="260" ht="12.75">
      <c r="M260" s="6"/>
    </row>
    <row r="261" ht="12.75">
      <c r="M261" s="6"/>
    </row>
    <row r="262" ht="12.75">
      <c r="M262" s="6"/>
    </row>
    <row r="263" ht="12.75">
      <c r="M263" s="6"/>
    </row>
    <row r="264" ht="12.75">
      <c r="M264" s="6"/>
    </row>
    <row r="265" ht="12.75">
      <c r="M265" s="6"/>
    </row>
    <row r="266" ht="12.75">
      <c r="M266" s="6"/>
    </row>
    <row r="267" ht="12.75">
      <c r="M267" s="6"/>
    </row>
    <row r="268" ht="12.75">
      <c r="M268" s="6"/>
    </row>
    <row r="269" ht="12.75">
      <c r="M269" s="6"/>
    </row>
    <row r="270" ht="12.75">
      <c r="M270" s="6"/>
    </row>
    <row r="271" ht="12.75">
      <c r="M271" s="6"/>
    </row>
    <row r="272" ht="12.75">
      <c r="M272" s="6"/>
    </row>
    <row r="273" ht="12.75">
      <c r="M273" s="6"/>
    </row>
    <row r="274" ht="12.75">
      <c r="M274" s="6"/>
    </row>
    <row r="275" ht="12.75">
      <c r="M275" s="6"/>
    </row>
    <row r="276" ht="12.75">
      <c r="M276" s="6"/>
    </row>
    <row r="277" ht="12.75">
      <c r="M277" s="6"/>
    </row>
    <row r="278" ht="12.75">
      <c r="M278" s="6"/>
    </row>
    <row r="279" ht="12.75">
      <c r="M279" s="6"/>
    </row>
    <row r="280" ht="12.75">
      <c r="M280" s="6"/>
    </row>
    <row r="281" ht="12.75">
      <c r="M281" s="6"/>
    </row>
    <row r="282" ht="12.75">
      <c r="M282" s="6"/>
    </row>
    <row r="283" ht="12.75">
      <c r="M283" s="6"/>
    </row>
    <row r="284" ht="12.75">
      <c r="M284" s="6"/>
    </row>
    <row r="285" ht="12.75">
      <c r="M285" s="6"/>
    </row>
    <row r="286" ht="12.75">
      <c r="M286" s="6"/>
    </row>
    <row r="287" ht="12.75">
      <c r="M287" s="6"/>
    </row>
    <row r="288" ht="12.75">
      <c r="M288" s="6"/>
    </row>
    <row r="289" ht="12.75">
      <c r="M289" s="6"/>
    </row>
    <row r="290" ht="12.75">
      <c r="M290" s="6"/>
    </row>
    <row r="291" ht="12.75">
      <c r="M291" s="6"/>
    </row>
    <row r="292" ht="12.75">
      <c r="M292" s="6"/>
    </row>
    <row r="293" ht="12.75">
      <c r="M293" s="6"/>
    </row>
    <row r="294" ht="12.75">
      <c r="M294" s="6"/>
    </row>
    <row r="295" ht="12.75">
      <c r="M295" s="6"/>
    </row>
    <row r="296" ht="12.75">
      <c r="M296" s="6"/>
    </row>
    <row r="297" ht="12.75">
      <c r="M297" s="6"/>
    </row>
    <row r="298" ht="12.75">
      <c r="M298" s="6"/>
    </row>
    <row r="299" ht="12.75">
      <c r="M299" s="6"/>
    </row>
    <row r="300" ht="12.75">
      <c r="M300" s="6"/>
    </row>
    <row r="301" ht="12.75">
      <c r="M301" s="6"/>
    </row>
    <row r="302" ht="12.75">
      <c r="M302" s="6"/>
    </row>
    <row r="303" ht="12.75">
      <c r="M303" s="6"/>
    </row>
    <row r="304" ht="12.75">
      <c r="M304" s="6"/>
    </row>
    <row r="305" ht="12.75">
      <c r="M305" s="6"/>
    </row>
    <row r="306" ht="12.75">
      <c r="M306" s="6"/>
    </row>
    <row r="307" ht="12.75">
      <c r="M307" s="6"/>
    </row>
    <row r="308" ht="12.75">
      <c r="M308" s="6"/>
    </row>
    <row r="309" ht="12.75">
      <c r="M309" s="6"/>
    </row>
    <row r="310" ht="12.75">
      <c r="M310" s="6"/>
    </row>
    <row r="311" ht="12.75">
      <c r="M311" s="6"/>
    </row>
    <row r="312" ht="12.75">
      <c r="M312" s="6"/>
    </row>
    <row r="313" ht="12.75">
      <c r="M313" s="6"/>
    </row>
    <row r="314" ht="12.75">
      <c r="M314" s="6"/>
    </row>
    <row r="315" ht="12.75">
      <c r="M315" s="6"/>
    </row>
    <row r="316" ht="12.75">
      <c r="M316" s="6"/>
    </row>
    <row r="317" ht="12.75">
      <c r="M317" s="6"/>
    </row>
    <row r="318" ht="12.75">
      <c r="M318" s="6"/>
    </row>
    <row r="319" ht="12.75">
      <c r="M319" s="6"/>
    </row>
    <row r="320" ht="12.75">
      <c r="M320" s="6"/>
    </row>
    <row r="321" ht="12.75">
      <c r="M321" s="6"/>
    </row>
    <row r="322" ht="12.75">
      <c r="M322" s="6"/>
    </row>
    <row r="323" ht="12.75">
      <c r="M323" s="6"/>
    </row>
    <row r="324" ht="12.75">
      <c r="M324" s="6"/>
    </row>
    <row r="325" ht="12.75">
      <c r="M325" s="6"/>
    </row>
    <row r="326" ht="12.75">
      <c r="M326" s="6"/>
    </row>
    <row r="327" ht="12.75">
      <c r="M327" s="6"/>
    </row>
    <row r="328" ht="12.75">
      <c r="M328" s="6"/>
    </row>
    <row r="329" ht="12.75">
      <c r="M329" s="6"/>
    </row>
    <row r="330" ht="12.75">
      <c r="M330" s="6"/>
    </row>
    <row r="331" ht="12.75">
      <c r="M331" s="6"/>
    </row>
    <row r="332" ht="12.75">
      <c r="M332" s="6"/>
    </row>
    <row r="333" ht="12.75">
      <c r="M333" s="6"/>
    </row>
    <row r="334" ht="12.75">
      <c r="M334" s="6"/>
    </row>
    <row r="335" ht="12.75">
      <c r="M335" s="6"/>
    </row>
    <row r="336" ht="12.75">
      <c r="M336" s="6"/>
    </row>
    <row r="337" ht="12.75">
      <c r="M337" s="6"/>
    </row>
    <row r="338" ht="12.75">
      <c r="M338" s="6"/>
    </row>
    <row r="339" ht="12.75">
      <c r="M339" s="6"/>
    </row>
    <row r="340" ht="12.75">
      <c r="M340" s="6"/>
    </row>
    <row r="341" ht="12.75">
      <c r="M341" s="6"/>
    </row>
    <row r="342" ht="12.75">
      <c r="M342" s="6"/>
    </row>
    <row r="343" ht="12.75">
      <c r="M343" s="6"/>
    </row>
    <row r="344" ht="12.75">
      <c r="M344" s="6"/>
    </row>
    <row r="345" ht="12.75">
      <c r="M345" s="6"/>
    </row>
    <row r="346" ht="12.75">
      <c r="M346" s="6"/>
    </row>
    <row r="347" ht="12.75">
      <c r="M347" s="6"/>
    </row>
    <row r="348" ht="12.75">
      <c r="M348" s="6"/>
    </row>
    <row r="349" ht="12.75">
      <c r="M349" s="6"/>
    </row>
    <row r="350" ht="12.75">
      <c r="M350" s="6"/>
    </row>
    <row r="351" ht="12.75">
      <c r="M351" s="6"/>
    </row>
    <row r="352" ht="12.75">
      <c r="M352" s="6"/>
    </row>
    <row r="353" ht="12.75">
      <c r="M353" s="6"/>
    </row>
    <row r="354" ht="12.75">
      <c r="M354" s="6"/>
    </row>
    <row r="355" ht="12.75">
      <c r="M355" s="6"/>
    </row>
    <row r="356" ht="12.75">
      <c r="M356" s="6"/>
    </row>
    <row r="357" ht="12.75">
      <c r="M357" s="6"/>
    </row>
    <row r="358" ht="12.75">
      <c r="M358" s="6"/>
    </row>
    <row r="359" ht="12.75">
      <c r="M359" s="6"/>
    </row>
    <row r="360" ht="12.75">
      <c r="M360" s="6"/>
    </row>
    <row r="361" ht="12.75">
      <c r="M361" s="6"/>
    </row>
    <row r="362" ht="12.75">
      <c r="M362" s="6"/>
    </row>
    <row r="363" ht="12.75">
      <c r="M363" s="6"/>
    </row>
    <row r="364" ht="12.75">
      <c r="M364" s="6"/>
    </row>
    <row r="365" ht="12.75">
      <c r="M365" s="6"/>
    </row>
    <row r="366" ht="12.75">
      <c r="M366" s="6"/>
    </row>
    <row r="367" ht="12.75">
      <c r="M367" s="6"/>
    </row>
    <row r="368" ht="12.75">
      <c r="M368" s="6"/>
    </row>
    <row r="369" ht="12.75">
      <c r="M369" s="6"/>
    </row>
    <row r="370" ht="12.75">
      <c r="M370" s="6"/>
    </row>
    <row r="371" ht="12.75">
      <c r="M371" s="6"/>
    </row>
    <row r="372" ht="12.75">
      <c r="M372" s="6"/>
    </row>
    <row r="373" ht="12.75">
      <c r="M373" s="6"/>
    </row>
    <row r="374" ht="12.75">
      <c r="M374" s="6"/>
    </row>
    <row r="375" ht="12.75">
      <c r="M375" s="6"/>
    </row>
    <row r="376" ht="12.75">
      <c r="M376" s="6"/>
    </row>
    <row r="377" ht="12.75">
      <c r="M377" s="6"/>
    </row>
    <row r="378" ht="12.75">
      <c r="M378" s="6"/>
    </row>
    <row r="379" ht="12.75">
      <c r="M379" s="6"/>
    </row>
    <row r="380" ht="12.75">
      <c r="M380" s="6"/>
    </row>
    <row r="381" ht="12.75">
      <c r="M381" s="6"/>
    </row>
    <row r="382" ht="12.75">
      <c r="M382" s="6"/>
    </row>
    <row r="383" ht="12.75">
      <c r="M383" s="6"/>
    </row>
    <row r="384" ht="12.75">
      <c r="M384" s="6"/>
    </row>
    <row r="385" ht="12.75">
      <c r="M385" s="6"/>
    </row>
    <row r="386" ht="12.75">
      <c r="M386" s="6"/>
    </row>
    <row r="387" ht="12.75">
      <c r="M387" s="6"/>
    </row>
    <row r="388" ht="12.75">
      <c r="M388" s="6"/>
    </row>
    <row r="389" ht="12.75">
      <c r="M389" s="6"/>
    </row>
    <row r="390" ht="12.75">
      <c r="M390" s="6"/>
    </row>
    <row r="391" ht="12.75">
      <c r="M391" s="6"/>
    </row>
    <row r="392" ht="12.75">
      <c r="M392" s="6"/>
    </row>
    <row r="393" ht="12.75">
      <c r="M393" s="6"/>
    </row>
    <row r="394" ht="12.75">
      <c r="M394" s="6"/>
    </row>
    <row r="395" ht="12.75">
      <c r="M395" s="6"/>
    </row>
    <row r="396" ht="12.75">
      <c r="M396" s="6"/>
    </row>
    <row r="397" ht="12.75">
      <c r="M397" s="6"/>
    </row>
    <row r="398" ht="12.75">
      <c r="M398" s="6"/>
    </row>
    <row r="399" ht="12.75">
      <c r="M399" s="6"/>
    </row>
    <row r="400" ht="12.75">
      <c r="M400" s="6"/>
    </row>
    <row r="401" ht="12.75">
      <c r="M401" s="6"/>
    </row>
    <row r="402" ht="12.75">
      <c r="M402" s="6"/>
    </row>
    <row r="403" ht="12.75">
      <c r="M403" s="6"/>
    </row>
    <row r="404" ht="12.75">
      <c r="M404" s="6"/>
    </row>
    <row r="405" ht="12.75">
      <c r="M405" s="6"/>
    </row>
    <row r="406" ht="12.75">
      <c r="M406" s="6"/>
    </row>
    <row r="407" ht="12.75">
      <c r="M407" s="6"/>
    </row>
    <row r="408" ht="12.75">
      <c r="M408" s="6"/>
    </row>
    <row r="409" ht="12.75">
      <c r="M409" s="3"/>
    </row>
    <row r="410" ht="12.75">
      <c r="M410" s="3"/>
    </row>
    <row r="411" ht="12.75">
      <c r="M411" s="3"/>
    </row>
    <row r="412" ht="12.75">
      <c r="M412" s="3"/>
    </row>
    <row r="413" ht="12.75">
      <c r="M413" s="3"/>
    </row>
    <row r="414" ht="12.75">
      <c r="M414" s="3"/>
    </row>
  </sheetData>
  <mergeCells count="7">
    <mergeCell ref="A1:F1"/>
    <mergeCell ref="K2:M2"/>
    <mergeCell ref="A2:A3"/>
    <mergeCell ref="B2:B3"/>
    <mergeCell ref="C2:C3"/>
    <mergeCell ref="D2:F2"/>
    <mergeCell ref="G2:J2"/>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D25"/>
  <sheetViews>
    <sheetView workbookViewId="0" topLeftCell="A1">
      <selection activeCell="A31" sqref="A31"/>
    </sheetView>
  </sheetViews>
  <sheetFormatPr defaultColWidth="9.140625" defaultRowHeight="12.75"/>
  <cols>
    <col min="1" max="1" width="20.28125" style="26" customWidth="1"/>
    <col min="2" max="2" width="14.7109375" style="26" customWidth="1"/>
    <col min="3" max="3" width="28.57421875" style="26" customWidth="1"/>
    <col min="4" max="4" width="14.7109375" style="26" hidden="1" customWidth="1"/>
    <col min="5" max="5" width="12.28125" style="26" customWidth="1"/>
    <col min="6" max="6" width="20.8515625" style="26" customWidth="1"/>
    <col min="7" max="16384" width="9.140625" style="26" customWidth="1"/>
  </cols>
  <sheetData>
    <row r="1" spans="1:4" ht="13.5">
      <c r="A1" s="519" t="s">
        <v>145</v>
      </c>
      <c r="B1" s="519"/>
      <c r="C1" s="519"/>
      <c r="D1" s="99">
        <f ca="1">NOW()</f>
        <v>38868.799375347226</v>
      </c>
    </row>
    <row r="2" spans="1:3" ht="13.5">
      <c r="A2" s="101" t="s">
        <v>146</v>
      </c>
      <c r="B2" s="101" t="s">
        <v>147</v>
      </c>
      <c r="C2" s="102" t="s">
        <v>148</v>
      </c>
    </row>
    <row r="3" spans="1:3" ht="13.5">
      <c r="A3" s="26" t="s">
        <v>238</v>
      </c>
      <c r="B3" s="99">
        <v>38897</v>
      </c>
      <c r="C3" s="100">
        <f>B3-D1</f>
        <v>28.200624652774422</v>
      </c>
    </row>
    <row r="4" spans="1:3" ht="13.5">
      <c r="A4" s="26" t="s">
        <v>240</v>
      </c>
      <c r="B4" s="99">
        <v>38925</v>
      </c>
      <c r="C4" s="100">
        <f>B4-D1</f>
        <v>56.20062465277442</v>
      </c>
    </row>
    <row r="5" spans="1:3" ht="13.5">
      <c r="A5" s="26" t="s">
        <v>275</v>
      </c>
      <c r="B5" s="99">
        <v>38960</v>
      </c>
      <c r="C5" s="100">
        <f>B5-D1</f>
        <v>91.20062465277442</v>
      </c>
    </row>
    <row r="6" spans="1:3" ht="13.5">
      <c r="A6" s="55"/>
      <c r="B6" s="104"/>
      <c r="C6" s="100"/>
    </row>
    <row r="7" spans="1:3" ht="13.5">
      <c r="A7" s="518" t="s">
        <v>149</v>
      </c>
      <c r="B7" s="518"/>
      <c r="C7" s="518"/>
    </row>
    <row r="8" spans="1:3" ht="13.5">
      <c r="A8" s="97" t="s">
        <v>131</v>
      </c>
      <c r="B8" s="98" t="s">
        <v>134</v>
      </c>
      <c r="C8" s="97" t="s">
        <v>143</v>
      </c>
    </row>
    <row r="9" spans="1:3" ht="13.5">
      <c r="A9" s="26" t="s">
        <v>226</v>
      </c>
      <c r="B9" s="465">
        <v>38869</v>
      </c>
      <c r="C9" s="26" t="s">
        <v>259</v>
      </c>
    </row>
    <row r="10" spans="1:3" ht="13.5">
      <c r="A10" s="26" t="s">
        <v>96</v>
      </c>
      <c r="B10" s="465">
        <v>38869</v>
      </c>
      <c r="C10" s="26" t="s">
        <v>260</v>
      </c>
    </row>
    <row r="11" spans="1:3" ht="13.5">
      <c r="A11" s="26" t="s">
        <v>204</v>
      </c>
      <c r="B11" s="465">
        <v>38874</v>
      </c>
      <c r="C11" s="26" t="s">
        <v>261</v>
      </c>
    </row>
    <row r="12" spans="1:3" ht="13.5">
      <c r="A12" s="26" t="s">
        <v>98</v>
      </c>
      <c r="B12" s="465">
        <v>38876</v>
      </c>
      <c r="C12" s="26" t="s">
        <v>262</v>
      </c>
    </row>
    <row r="13" spans="1:3" ht="13.5">
      <c r="A13" s="26" t="s">
        <v>254</v>
      </c>
      <c r="B13" s="465">
        <v>38881</v>
      </c>
      <c r="C13" s="26" t="s">
        <v>263</v>
      </c>
    </row>
    <row r="14" spans="1:3" ht="13.5">
      <c r="A14" s="26" t="s">
        <v>250</v>
      </c>
      <c r="B14" s="465">
        <v>38881</v>
      </c>
      <c r="C14" s="26" t="s">
        <v>264</v>
      </c>
    </row>
    <row r="15" spans="1:3" ht="13.5">
      <c r="A15" s="26" t="s">
        <v>253</v>
      </c>
      <c r="B15" s="465">
        <v>38883</v>
      </c>
      <c r="C15" s="26" t="s">
        <v>265</v>
      </c>
    </row>
    <row r="16" spans="1:3" ht="13.5">
      <c r="A16" s="26" t="s">
        <v>184</v>
      </c>
      <c r="B16" s="465">
        <v>38883</v>
      </c>
      <c r="C16" s="26" t="s">
        <v>266</v>
      </c>
    </row>
    <row r="17" spans="1:3" ht="13.5">
      <c r="A17" s="26" t="s">
        <v>170</v>
      </c>
      <c r="B17" s="465">
        <v>38883</v>
      </c>
      <c r="C17" s="26" t="s">
        <v>267</v>
      </c>
    </row>
    <row r="18" spans="1:3" ht="13.5">
      <c r="A18" s="26" t="s">
        <v>228</v>
      </c>
      <c r="B18" s="465">
        <v>38887</v>
      </c>
      <c r="C18" s="26" t="s">
        <v>268</v>
      </c>
    </row>
    <row r="19" spans="1:3" ht="13.5">
      <c r="A19" s="26" t="s">
        <v>107</v>
      </c>
      <c r="B19" s="465">
        <v>38887</v>
      </c>
      <c r="C19" s="26" t="s">
        <v>269</v>
      </c>
    </row>
    <row r="20" spans="1:3" ht="13.5">
      <c r="A20" s="26" t="s">
        <v>157</v>
      </c>
      <c r="B20" s="465">
        <v>38888</v>
      </c>
      <c r="C20" s="26" t="s">
        <v>258</v>
      </c>
    </row>
    <row r="21" spans="1:3" ht="13.5">
      <c r="A21" s="26" t="s">
        <v>178</v>
      </c>
      <c r="B21" s="465">
        <v>38889</v>
      </c>
      <c r="C21" s="26" t="s">
        <v>270</v>
      </c>
    </row>
    <row r="22" spans="1:3" ht="13.5">
      <c r="A22" s="26" t="s">
        <v>231</v>
      </c>
      <c r="B22" s="465">
        <v>38891</v>
      </c>
      <c r="C22" s="26" t="s">
        <v>271</v>
      </c>
    </row>
    <row r="23" spans="1:3" ht="13.5">
      <c r="A23" s="26" t="s">
        <v>54</v>
      </c>
      <c r="B23" s="465">
        <v>38897</v>
      </c>
      <c r="C23" s="26" t="s">
        <v>272</v>
      </c>
    </row>
    <row r="24" spans="1:3" ht="13.5">
      <c r="A24" s="26" t="s">
        <v>153</v>
      </c>
      <c r="B24" s="465">
        <v>38897</v>
      </c>
      <c r="C24" s="26" t="s">
        <v>273</v>
      </c>
    </row>
    <row r="25" spans="1:3" ht="13.5">
      <c r="A25" s="26" t="s">
        <v>4</v>
      </c>
      <c r="B25" s="465">
        <v>38898</v>
      </c>
      <c r="C25" s="26" t="s">
        <v>274</v>
      </c>
    </row>
  </sheetData>
  <mergeCells count="2">
    <mergeCell ref="A7:C7"/>
    <mergeCell ref="A1:C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suvro</dc:creator>
  <cp:keywords/>
  <dc:description/>
  <cp:lastModifiedBy>santoshkodere</cp:lastModifiedBy>
  <cp:lastPrinted>2006-05-10T06:53:57Z</cp:lastPrinted>
  <dcterms:created xsi:type="dcterms:W3CDTF">2003-08-14T05:49:12Z</dcterms:created>
  <dcterms:modified xsi:type="dcterms:W3CDTF">2006-05-31T13:41:10Z</dcterms:modified>
  <cp:category/>
  <cp:version/>
  <cp:contentType/>
  <cp:contentStatus/>
</cp:coreProperties>
</file>