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<sst xmlns="http://schemas.openxmlformats.org/spreadsheetml/2006/main" count="1491" uniqueCount="409">
  <si>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</si>
  <si>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</si>
  <si>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</si>
  <si>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</si>
  <si>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</si>
  <si>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</si>
  <si>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</si>
  <si>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</si>
  <si>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</si>
  <si>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</si>
  <si>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</si>
  <si>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</si>
  <si>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</si>
  <si>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</si>
  <si>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</si>
  <si>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</si>
  <si>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</si>
  <si>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</si>
  <si>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</si>
  <si>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</si>
  <si>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</si>
  <si>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</si>
  <si>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</si>
  <si>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</si>
  <si>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</si>
  <si>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</si>
  <si>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</si>
  <si>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</si>
  <si>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</si>
  <si>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</si>
  <si>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</si>
  <si>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</si>
  <si>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</si>
  <si>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</si>
  <si>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</si>
  <si>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</si>
  <si>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</si>
  <si>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</si>
  <si>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</si>
  <si>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</si>
  <si>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</si>
  <si>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</si>
  <si>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</si>
  <si>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</si>
  <si>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</si>
  <si>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</si>
  <si>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</si>
  <si>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</si>
  <si>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</si>
  <si>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</si>
  <si>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</si>
  <si>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</si>
  <si>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</si>
  <si>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</si>
  <si>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</si>
  <si>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</si>
  <si>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</si>
  <si>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</si>
  <si>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</si>
  <si>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</si>
  <si>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</si>
  <si>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</si>
  <si>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</si>
  <si>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</si>
  <si>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</si>
  <si>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</si>
  <si>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</si>
  <si>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</si>
  <si>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</si>
  <si>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</si>
  <si>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</si>
  <si>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</si>
  <si>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</si>
  <si>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</si>
  <si>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</si>
  <si>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</si>
  <si>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</si>
  <si>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</si>
  <si>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</si>
  <si>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</si>
  <si>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</si>
  <si>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</si>
  <si>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</si>
  <si>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</si>
  <si>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</si>
  <si>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</si>
  <si>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</si>
  <si>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</si>
  <si>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</si>
  <si>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</si>
  <si>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</si>
  <si>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</si>
  <si>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</si>
  <si>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</si>
  <si>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</si>
  <si>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</si>
  <si>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</si>
  <si>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</si>
  <si>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</si>
  <si>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</si>
  <si>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</si>
  <si>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</si>
  <si>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</si>
  <si>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</si>
  <si>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</si>
  <si>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</si>
  <si>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</si>
  <si>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</si>
  <si>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</si>
  <si>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</si>
  <si>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</si>
  <si>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</si>
  <si>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</si>
  <si>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</si>
  <si>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</si>
  <si>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</si>
  <si>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</si>
  <si>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</si>
  <si>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</si>
  <si>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</si>
  <si>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</si>
  <si>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</si>
  <si>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</si>
  <si>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</si>
  <si>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</si>
  <si>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</si>
  <si>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</si>
  <si>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</si>
  <si>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</si>
  <si>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</si>
  <si>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</si>
  <si>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</si>
  <si>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</si>
  <si>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</si>
  <si>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</si>
  <si>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</si>
  <si>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</si>
  <si>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</si>
  <si>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</si>
  <si>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</si>
  <si>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</si>
  <si>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</si>
  <si>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</si>
  <si>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</si>
  <si>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</si>
  <si>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</si>
  <si>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</si>
  <si>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</si>
  <si>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</si>
  <si>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</si>
  <si>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</si>
  <si>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</si>
  <si>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</si>
  <si>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</si>
  <si>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</si>
  <si>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</si>
  <si>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</si>
  <si>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</si>
  <si>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</si>
  <si>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</si>
  <si>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</si>
  <si>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</si>
  <si>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</si>
  <si>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</si>
  <si>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</si>
  <si>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</si>
  <si>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</si>
  <si>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</si>
  <si>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</si>
  <si>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</si>
  <si>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</si>
  <si>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</si>
  <si>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</si>
  <si>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</si>
  <si>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</si>
  <si>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</si>
  <si>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</si>
  <si>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</si>
  <si>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</si>
  <si>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</si>
  <si>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</si>
  <si>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</si>
  <si>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</si>
  <si>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</si>
  <si>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</si>
  <si>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</si>
  <si>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</si>
  <si>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</si>
  <si>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</si>
  <si>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</si>
  <si>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</si>
  <si>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</si>
  <si>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</si>
  <si>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</si>
  <si>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</si>
  <si>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</si>
  <si>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</si>
  <si>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</si>
  <si>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</si>
  <si>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</si>
  <si>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</si>
  <si>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</si>
  <si>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</si>
  <si>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</si>
  <si>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</si>
  <si>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</si>
  <si>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</si>
  <si>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</si>
  <si>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</si>
  <si>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</si>
  <si>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</si>
  <si>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</si>
  <si>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</si>
  <si>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</si>
  <si>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</si>
  <si>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</si>
  <si>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</si>
  <si>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</si>
  <si>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</si>
  <si>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</si>
  <si>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</si>
  <si>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</si>
  <si>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</si>
  <si>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</si>
  <si>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</si>
  <si>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</si>
  <si>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</si>
  <si>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</si>
  <si>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</si>
  <si>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</si>
  <si>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</si>
  <si>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</si>
  <si>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</si>
  <si>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</si>
  <si>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</si>
  <si>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</si>
  <si>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</si>
  <si>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</si>
  <si>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</si>
  <si>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</si>
  <si>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</si>
  <si>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</si>
  <si>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</si>
  <si>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</si>
  <si>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</si>
  <si>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</si>
  <si>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</si>
  <si>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</si>
  <si>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</si>
  <si>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</si>
  <si>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</si>
  <si>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</si>
  <si>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</si>
  <si>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</si>
  <si>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</si>
  <si>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</si>
  <si>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</si>
  <si>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</si>
  <si>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</si>
  <si>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</si>
  <si>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</si>
  <si>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</si>
  <si>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</si>
  <si>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</si>
  <si>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</si>
  <si>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</si>
  <si>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</si>
  <si>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</si>
  <si>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</si>
  <si>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</si>
  <si>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</si>
  <si>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</si>
  <si>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</si>
  <si>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</si>
  <si>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</si>
  <si>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</si>
  <si>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</si>
  <si>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</si>
  <si>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</si>
  <si>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</si>
  <si>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</si>
  <si>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</si>
  <si>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</si>
  <si>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</si>
  <si>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</si>
  <si>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</si>
  <si>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</si>
  <si>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</si>
  <si>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</si>
  <si>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</si>
  <si>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</si>
  <si>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</si>
  <si>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</si>
  <si>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</si>
  <si>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</si>
  <si>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</si>
  <si>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</si>
  <si>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</si>
  <si>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</si>
  <si>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</si>
  <si>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</si>
  <si>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</si>
  <si>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</si>
  <si>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</si>
  <si>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</si>
  <si>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</si>
  <si>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</si>
  <si>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</si>
  <si>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</si>
  <si>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</si>
  <si>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</si>
  <si>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</si>
  <si>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</si>
  <si>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</si>
  <si>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</si>
  <si>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</si>
  <si>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</si>
  <si>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</si>
  <si>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</si>
  <si>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</si>
  <si>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</si>
  <si>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</si>
  <si>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</si>
  <si>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</si>
  <si>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</si>
  <si>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</si>
  <si>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</si>
  <si>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</si>
  <si>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</si>
  <si>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</si>
  <si>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</si>
  <si>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</si>
  <si>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</si>
  <si>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</si>
  <si>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</si>
  <si>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</si>
  <si>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</si>
  <si>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</si>
  <si>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</si>
  <si>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</si>
  <si>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</si>
  <si>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</si>
  <si>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</si>
  <si>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</si>
  <si>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</si>
  <si>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</si>
  <si>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</si>
  <si>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</si>
  <si>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</si>
  <si>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</si>
  <si>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</si>
  <si>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</si>
  <si>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</si>
  <si>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</si>
  <si>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</si>
  <si>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</si>
  <si>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</si>
  <si>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</si>
  <si>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</si>
  <si>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</si>
  <si>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</si>
  <si>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</si>
  <si>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</si>
  <si>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</si>
  <si>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</si>
  <si>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</si>
  <si>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</si>
  <si>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</si>
  <si>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</si>
  <si>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</si>
  <si>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</si>
  <si>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</si>
  <si>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</si>
  <si>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</si>
  <si>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</si>
  <si>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</si>
  <si>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</si>
  <si>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</si>
  <si>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</si>
  <si>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</si>
  <si>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</si>
  <si>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</si>
  <si>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</si>
  <si>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</si>
  <si>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</si>
  <si>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</si>
  <si>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</si>
  <si>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</si>
  <si>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</si>
  <si>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</si>
  <si>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</si>
  <si>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</si>
  <si>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</si>
  <si>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</si>
  <si>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</si>
  <si>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</si>
  <si>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</si>
  <si>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</si>
  <si>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Gujarat Ambuja</t>
  </si>
  <si>
    <t>21/2/2007</t>
  </si>
  <si>
    <t>FINAL DIV-40%</t>
  </si>
  <si>
    <t>Derivatives Info Kit for 20 Feb, 2007</t>
  </si>
  <si>
    <t>14/3/2007</t>
  </si>
  <si>
    <t>DIV- RS. 15/- PER SH</t>
  </si>
  <si>
    <t>BAJAJ HINDUSTAN</t>
  </si>
  <si>
    <t>15/3/2007</t>
  </si>
  <si>
    <t>HCL TECH</t>
  </si>
  <si>
    <t>DIV - 60%</t>
  </si>
  <si>
    <t>BONUS 1:1</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</si>
</sst>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0" fontId="37" fillId="0" borderId="0" xfId="0" applyFont="1" applyAlignment="1">
      <alignment/>
    </xf>
    <xf numFmtId="0" fontId="37" fillId="0" borderId="0" xfId="0" applyFont="1" applyAlignment="1">
      <alignment horizontal="center"/>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4"/>
  <sheetViews>
    <sheetView tabSelected="1" workbookViewId="0" topLeftCell="A1">
      <pane xSplit="1" ySplit="3" topLeftCell="B148" activePane="bottomRight" state="frozen"/>
      <selection pane="topLeft" activeCell="E255" sqref="E255"/>
      <selection pane="topRight" activeCell="E255" sqref="E255"/>
      <selection pane="bottomLeft" activeCell="E255" sqref="E255"/>
      <selection pane="bottomRight" activeCell="C266" sqref="C266"/>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401</v>
      </c>
      <c r="B1" s="393"/>
      <c r="C1" s="393"/>
      <c r="D1" s="393"/>
      <c r="E1" s="393"/>
      <c r="F1" s="393"/>
      <c r="G1" s="393"/>
      <c r="H1" s="393"/>
      <c r="I1" s="393"/>
      <c r="J1" s="393"/>
      <c r="K1" s="393"/>
    </row>
    <row r="2" spans="1:11" ht="15.75" thickBot="1">
      <c r="A2" s="27"/>
      <c r="B2" s="103"/>
      <c r="C2" s="28"/>
      <c r="D2" s="389" t="s">
        <v>100</v>
      </c>
      <c r="E2" s="391"/>
      <c r="F2" s="391"/>
      <c r="G2" s="386" t="s">
        <v>103</v>
      </c>
      <c r="H2" s="387"/>
      <c r="I2" s="388"/>
      <c r="J2" s="389" t="s">
        <v>52</v>
      </c>
      <c r="K2" s="390"/>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5841.25</v>
      </c>
      <c r="D4" s="183">
        <f>Volume!M4</f>
        <v>-1.2877168374891181</v>
      </c>
      <c r="E4" s="184">
        <f>Volume!C4*100</f>
        <v>23</v>
      </c>
      <c r="F4" s="377">
        <f>'Open Int.'!D4*100</f>
        <v>6</v>
      </c>
      <c r="G4" s="378">
        <f>'Open Int.'!R4</f>
        <v>74.2422875</v>
      </c>
      <c r="H4" s="378">
        <f>'Open Int.'!Z4</f>
        <v>3.4104109999999963</v>
      </c>
      <c r="I4" s="379">
        <f>'Open Int.'!O4</f>
        <v>0.7214791502753737</v>
      </c>
      <c r="J4" s="186">
        <f>IF(Volume!D4=0,0,Volume!F4/Volume!D4)</f>
        <v>0</v>
      </c>
      <c r="K4" s="189">
        <f>IF('Open Int.'!E4=0,0,'Open Int.'!H4/'Open Int.'!E4)</f>
        <v>0</v>
      </c>
    </row>
    <row r="5" spans="1:11" ht="15">
      <c r="A5" s="204" t="s">
        <v>74</v>
      </c>
      <c r="B5" s="292">
        <f>Margins!B5</f>
        <v>50</v>
      </c>
      <c r="C5" s="292">
        <f>Volume!J5</f>
        <v>5766.1</v>
      </c>
      <c r="D5" s="185">
        <f>Volume!M5</f>
        <v>-1.1053845692087334</v>
      </c>
      <c r="E5" s="178">
        <f>Volume!C5*100</f>
        <v>3</v>
      </c>
      <c r="F5" s="353">
        <f>'Open Int.'!D5*100</f>
        <v>-7.000000000000001</v>
      </c>
      <c r="G5" s="179">
        <f>'Open Int.'!R5</f>
        <v>4.9300155</v>
      </c>
      <c r="H5" s="179">
        <f>'Open Int.'!Z5</f>
        <v>-0.4049377500000002</v>
      </c>
      <c r="I5" s="172">
        <f>'Open Int.'!O5</f>
        <v>0.6783625730994152</v>
      </c>
      <c r="J5" s="188">
        <f>IF(Volume!D5=0,0,Volume!F5/Volume!D5)</f>
        <v>0</v>
      </c>
      <c r="K5" s="190">
        <f>IF('Open Int.'!E5=0,0,'Open Int.'!H5/'Open Int.'!E5)</f>
        <v>0</v>
      </c>
    </row>
    <row r="6" spans="1:11" ht="15">
      <c r="A6" s="204" t="s">
        <v>9</v>
      </c>
      <c r="B6" s="292">
        <f>Margins!B6</f>
        <v>100</v>
      </c>
      <c r="C6" s="292">
        <f>Volume!J6</f>
        <v>4106.95</v>
      </c>
      <c r="D6" s="185">
        <f>Volume!M6</f>
        <v>-1.3831026161290023</v>
      </c>
      <c r="E6" s="178">
        <f>Volume!C6*100</f>
        <v>53</v>
      </c>
      <c r="F6" s="353">
        <f>'Open Int.'!D6*100</f>
        <v>2</v>
      </c>
      <c r="G6" s="179">
        <f>'Open Int.'!R6</f>
        <v>31540.143915</v>
      </c>
      <c r="H6" s="179">
        <f>'Open Int.'!Z6</f>
        <v>449.11285300000236</v>
      </c>
      <c r="I6" s="172">
        <f>'Open Int.'!O6</f>
        <v>0.5866960948995403</v>
      </c>
      <c r="J6" s="188">
        <f>IF(Volume!D6=0,0,Volume!F6/Volume!D6)</f>
        <v>1.0106998558463445</v>
      </c>
      <c r="K6" s="190">
        <f>IF('Open Int.'!E6=0,0,'Open Int.'!H6/'Open Int.'!E6)</f>
        <v>1.3344565217391304</v>
      </c>
    </row>
    <row r="7" spans="1:11" ht="15">
      <c r="A7" s="204" t="s">
        <v>282</v>
      </c>
      <c r="B7" s="292">
        <f>Margins!B7</f>
        <v>200</v>
      </c>
      <c r="C7" s="292">
        <f>Volume!J7</f>
        <v>1896.05</v>
      </c>
      <c r="D7" s="185">
        <f>Volume!M7</f>
        <v>-2.3158165893869165</v>
      </c>
      <c r="E7" s="178">
        <f>Volume!C7*100</f>
        <v>-68</v>
      </c>
      <c r="F7" s="353">
        <f>'Open Int.'!D7*100</f>
        <v>-14.000000000000002</v>
      </c>
      <c r="G7" s="179">
        <f>'Open Int.'!R7</f>
        <v>77.851813</v>
      </c>
      <c r="H7" s="179">
        <f>'Open Int.'!Z7</f>
        <v>-14.578606999999991</v>
      </c>
      <c r="I7" s="172">
        <f>'Open Int.'!O7</f>
        <v>0.5309303458353629</v>
      </c>
      <c r="J7" s="188">
        <f>IF(Volume!D7=0,0,Volume!F7/Volume!D7)</f>
        <v>0</v>
      </c>
      <c r="K7" s="190">
        <f>IF('Open Int.'!E7=0,0,'Open Int.'!H7/'Open Int.'!E7)</f>
        <v>0</v>
      </c>
    </row>
    <row r="8" spans="1:11" ht="15">
      <c r="A8" s="204" t="s">
        <v>134</v>
      </c>
      <c r="B8" s="292">
        <f>Margins!B8</f>
        <v>100</v>
      </c>
      <c r="C8" s="292">
        <f>Volume!J8</f>
        <v>3818.9</v>
      </c>
      <c r="D8" s="185">
        <f>Volume!M8</f>
        <v>-2.557952617276705</v>
      </c>
      <c r="E8" s="178">
        <f>Volume!C8*100</f>
        <v>-51</v>
      </c>
      <c r="F8" s="353">
        <f>'Open Int.'!D8*100</f>
        <v>2</v>
      </c>
      <c r="G8" s="179">
        <f>'Open Int.'!R8</f>
        <v>136.487486</v>
      </c>
      <c r="H8" s="179">
        <f>'Open Int.'!Z8</f>
        <v>-1.192253500000021</v>
      </c>
      <c r="I8" s="172">
        <f>'Open Int.'!O8</f>
        <v>0.7263570229434807</v>
      </c>
      <c r="J8" s="188">
        <f>IF(Volume!D8=0,0,Volume!F8/Volume!D8)</f>
        <v>0</v>
      </c>
      <c r="K8" s="190">
        <f>IF('Open Int.'!E8=0,0,'Open Int.'!H8/'Open Int.'!E8)</f>
        <v>0.25</v>
      </c>
    </row>
    <row r="9" spans="1:11" ht="15">
      <c r="A9" s="204" t="s">
        <v>0</v>
      </c>
      <c r="B9" s="292">
        <f>Margins!B9</f>
        <v>375</v>
      </c>
      <c r="C9" s="292">
        <f>Volume!J9</f>
        <v>1013.8</v>
      </c>
      <c r="D9" s="185">
        <f>Volume!M9</f>
        <v>-0.19688915140775742</v>
      </c>
      <c r="E9" s="178">
        <f>Volume!C9*100</f>
        <v>36</v>
      </c>
      <c r="F9" s="353">
        <f>'Open Int.'!D9*100</f>
        <v>-4</v>
      </c>
      <c r="G9" s="179">
        <f>'Open Int.'!R9</f>
        <v>357.9347625</v>
      </c>
      <c r="H9" s="179">
        <f>'Open Int.'!Z9</f>
        <v>-13.543297500000051</v>
      </c>
      <c r="I9" s="172">
        <f>'Open Int.'!O9</f>
        <v>0.5126925119490175</v>
      </c>
      <c r="J9" s="188">
        <f>IF(Volume!D9=0,0,Volume!F9/Volume!D9)</f>
        <v>0.3448275862068966</v>
      </c>
      <c r="K9" s="190">
        <f>IF('Open Int.'!E9=0,0,'Open Int.'!H9/'Open Int.'!E9)</f>
        <v>0.09921671018276762</v>
      </c>
    </row>
    <row r="10" spans="1:11" ht="15">
      <c r="A10" s="204" t="s">
        <v>135</v>
      </c>
      <c r="B10" s="292">
        <f>Margins!B10</f>
        <v>4900</v>
      </c>
      <c r="C10" s="292">
        <f>Volume!J10</f>
        <v>82</v>
      </c>
      <c r="D10" s="185">
        <f>Volume!M10</f>
        <v>-1.4423076923076956</v>
      </c>
      <c r="E10" s="178">
        <f>Volume!C10*100</f>
        <v>245.00000000000003</v>
      </c>
      <c r="F10" s="353">
        <f>'Open Int.'!D10*100</f>
        <v>2</v>
      </c>
      <c r="G10" s="179">
        <f>'Open Int.'!R10</f>
        <v>35.80038</v>
      </c>
      <c r="H10" s="179">
        <f>'Open Int.'!Z10</f>
        <v>0.3322199999999995</v>
      </c>
      <c r="I10" s="172">
        <f>'Open Int.'!O10</f>
        <v>0.77665544332211</v>
      </c>
      <c r="J10" s="188">
        <f>IF(Volume!D10=0,0,Volume!F10/Volume!D10)</f>
        <v>0</v>
      </c>
      <c r="K10" s="190">
        <f>IF('Open Int.'!E10=0,0,'Open Int.'!H10/'Open Int.'!E10)</f>
        <v>0.047619047619047616</v>
      </c>
    </row>
    <row r="11" spans="1:11" ht="15">
      <c r="A11" s="204" t="s">
        <v>174</v>
      </c>
      <c r="B11" s="292">
        <f>Margins!B11</f>
        <v>6700</v>
      </c>
      <c r="C11" s="292">
        <f>Volume!J11</f>
        <v>66</v>
      </c>
      <c r="D11" s="185">
        <f>Volume!M11</f>
        <v>-1.271503365744195</v>
      </c>
      <c r="E11" s="178">
        <f>Volume!C11*100</f>
        <v>-51</v>
      </c>
      <c r="F11" s="353">
        <f>'Open Int.'!D11*100</f>
        <v>0</v>
      </c>
      <c r="G11" s="179">
        <f>'Open Int.'!R11</f>
        <v>63.85368</v>
      </c>
      <c r="H11" s="179">
        <f>'Open Int.'!Z11</f>
        <v>-0.956726500000002</v>
      </c>
      <c r="I11" s="172">
        <f>'Open Int.'!O11</f>
        <v>0.6191135734072022</v>
      </c>
      <c r="J11" s="188">
        <f>IF(Volume!D11=0,0,Volume!F11/Volume!D11)</f>
        <v>0.18181818181818182</v>
      </c>
      <c r="K11" s="190">
        <f>IF('Open Int.'!E11=0,0,'Open Int.'!H11/'Open Int.'!E11)</f>
        <v>0.04065040650406504</v>
      </c>
    </row>
    <row r="12" spans="1:11" ht="15">
      <c r="A12" s="204" t="s">
        <v>283</v>
      </c>
      <c r="B12" s="292">
        <f>Margins!B12</f>
        <v>600</v>
      </c>
      <c r="C12" s="292">
        <f>Volume!J12</f>
        <v>398.45</v>
      </c>
      <c r="D12" s="185">
        <f>Volume!M12</f>
        <v>-1.7991373998767743</v>
      </c>
      <c r="E12" s="178">
        <f>Volume!C12*100</f>
        <v>76</v>
      </c>
      <c r="F12" s="353">
        <f>'Open Int.'!D12*100</f>
        <v>8</v>
      </c>
      <c r="G12" s="179">
        <f>'Open Int.'!R12</f>
        <v>49.272327</v>
      </c>
      <c r="H12" s="179">
        <f>'Open Int.'!Z12</f>
        <v>2.6273069999999947</v>
      </c>
      <c r="I12" s="172">
        <f>'Open Int.'!O12</f>
        <v>0.4522076661814653</v>
      </c>
      <c r="J12" s="188">
        <f>IF(Volume!D12=0,0,Volume!F12/Volume!D12)</f>
        <v>0</v>
      </c>
      <c r="K12" s="190">
        <f>IF('Open Int.'!E12=0,0,'Open Int.'!H12/'Open Int.'!E12)</f>
        <v>0</v>
      </c>
    </row>
    <row r="13" spans="1:11" ht="15">
      <c r="A13" s="204" t="s">
        <v>75</v>
      </c>
      <c r="B13" s="292">
        <f>Margins!B13</f>
        <v>4600</v>
      </c>
      <c r="C13" s="292">
        <f>Volume!J13</f>
        <v>80</v>
      </c>
      <c r="D13" s="185">
        <f>Volume!M13</f>
        <v>-0.867410161090462</v>
      </c>
      <c r="E13" s="178">
        <f>Volume!C13*100</f>
        <v>209</v>
      </c>
      <c r="F13" s="353">
        <f>'Open Int.'!D13*100</f>
        <v>1</v>
      </c>
      <c r="G13" s="179">
        <f>'Open Int.'!R13</f>
        <v>35.144</v>
      </c>
      <c r="H13" s="179">
        <f>'Open Int.'!Z13</f>
        <v>0.21219800000000077</v>
      </c>
      <c r="I13" s="172">
        <f>'Open Int.'!O13</f>
        <v>0.6879581151832461</v>
      </c>
      <c r="J13" s="188">
        <f>IF(Volume!D13=0,0,Volume!F13/Volume!D13)</f>
        <v>0</v>
      </c>
      <c r="K13" s="190">
        <f>IF('Open Int.'!E13=0,0,'Open Int.'!H13/'Open Int.'!E13)</f>
        <v>0.06741573033707865</v>
      </c>
    </row>
    <row r="14" spans="1:11" ht="15">
      <c r="A14" s="204" t="s">
        <v>88</v>
      </c>
      <c r="B14" s="292">
        <f>Margins!B14</f>
        <v>4300</v>
      </c>
      <c r="C14" s="292">
        <f>Volume!J14</f>
        <v>53.5</v>
      </c>
      <c r="D14" s="185">
        <f>Volume!M14</f>
        <v>-2.104300091491306</v>
      </c>
      <c r="E14" s="178">
        <f>Volume!C14*100</f>
        <v>5</v>
      </c>
      <c r="F14" s="353">
        <f>'Open Int.'!D14*100</f>
        <v>0</v>
      </c>
      <c r="G14" s="179">
        <f>'Open Int.'!R14</f>
        <v>125.88336</v>
      </c>
      <c r="H14" s="179">
        <f>'Open Int.'!Z14</f>
        <v>-2.0714175000000097</v>
      </c>
      <c r="I14" s="172">
        <f>'Open Int.'!O14</f>
        <v>0.5968567251461988</v>
      </c>
      <c r="J14" s="188">
        <f>IF(Volume!D14=0,0,Volume!F14/Volume!D14)</f>
        <v>0.03669724770642202</v>
      </c>
      <c r="K14" s="190">
        <f>IF('Open Int.'!E14=0,0,'Open Int.'!H14/'Open Int.'!E14)</f>
        <v>0.05187637969094923</v>
      </c>
    </row>
    <row r="15" spans="1:11" ht="15">
      <c r="A15" s="204" t="s">
        <v>136</v>
      </c>
      <c r="B15" s="292">
        <f>Margins!B15</f>
        <v>9550</v>
      </c>
      <c r="C15" s="292">
        <f>Volume!J15</f>
        <v>44.6</v>
      </c>
      <c r="D15" s="185">
        <f>Volume!M15</f>
        <v>-3.0434782608695623</v>
      </c>
      <c r="E15" s="178">
        <f>Volume!C15*100</f>
        <v>33</v>
      </c>
      <c r="F15" s="353">
        <f>'Open Int.'!D15*100</f>
        <v>1</v>
      </c>
      <c r="G15" s="179">
        <f>'Open Int.'!R15</f>
        <v>240.607857</v>
      </c>
      <c r="H15" s="179">
        <f>'Open Int.'!Z15</f>
        <v>-4.301893000000007</v>
      </c>
      <c r="I15" s="172">
        <f>'Open Int.'!O15</f>
        <v>0.6296689679589308</v>
      </c>
      <c r="J15" s="188">
        <f>IF(Volume!D15=0,0,Volume!F15/Volume!D15)</f>
        <v>0.15568862275449102</v>
      </c>
      <c r="K15" s="190">
        <f>IF('Open Int.'!E15=0,0,'Open Int.'!H15/'Open Int.'!E15)</f>
        <v>0.18940609951845908</v>
      </c>
    </row>
    <row r="16" spans="1:11" ht="15">
      <c r="A16" s="204" t="s">
        <v>157</v>
      </c>
      <c r="B16" s="292">
        <f>Margins!B16</f>
        <v>350</v>
      </c>
      <c r="C16" s="292">
        <f>Volume!J16</f>
        <v>700.35</v>
      </c>
      <c r="D16" s="185">
        <f>Volume!M16</f>
        <v>0</v>
      </c>
      <c r="E16" s="178">
        <f>Volume!C16*100</f>
        <v>56.00000000000001</v>
      </c>
      <c r="F16" s="353">
        <f>'Open Int.'!D16*100</f>
        <v>1</v>
      </c>
      <c r="G16" s="179">
        <f>'Open Int.'!R16</f>
        <v>47.749863</v>
      </c>
      <c r="H16" s="179">
        <f>'Open Int.'!Z16</f>
        <v>0.39219599999999843</v>
      </c>
      <c r="I16" s="172">
        <f>'Open Int.'!O16</f>
        <v>0.4584188911704312</v>
      </c>
      <c r="J16" s="188">
        <f>IF(Volume!D16=0,0,Volume!F16/Volume!D16)</f>
        <v>0</v>
      </c>
      <c r="K16" s="190">
        <f>IF('Open Int.'!E16=0,0,'Open Int.'!H16/'Open Int.'!E16)</f>
        <v>0</v>
      </c>
    </row>
    <row r="17" spans="1:11" s="8" customFormat="1" ht="15">
      <c r="A17" s="204" t="s">
        <v>193</v>
      </c>
      <c r="B17" s="292">
        <f>Margins!B17</f>
        <v>100</v>
      </c>
      <c r="C17" s="292">
        <f>Volume!J17</f>
        <v>2996.85</v>
      </c>
      <c r="D17" s="185">
        <f>Volume!M17</f>
        <v>-0.94367686917433</v>
      </c>
      <c r="E17" s="178">
        <f>Volume!C17*100</f>
        <v>-10</v>
      </c>
      <c r="F17" s="353">
        <f>'Open Int.'!D17*100</f>
        <v>-3</v>
      </c>
      <c r="G17" s="179">
        <f>'Open Int.'!R17</f>
        <v>256.6202655</v>
      </c>
      <c r="H17" s="179">
        <f>'Open Int.'!Z17</f>
        <v>-11.460428499999978</v>
      </c>
      <c r="I17" s="172">
        <f>'Open Int.'!O17</f>
        <v>0.7754291720191522</v>
      </c>
      <c r="J17" s="188">
        <f>IF(Volume!D17=0,0,Volume!F17/Volume!D17)</f>
        <v>0</v>
      </c>
      <c r="K17" s="190">
        <f>IF('Open Int.'!E17=0,0,'Open Int.'!H17/'Open Int.'!E17)</f>
        <v>0.3855421686746988</v>
      </c>
    </row>
    <row r="18" spans="1:11" s="8" customFormat="1" ht="15">
      <c r="A18" s="204" t="s">
        <v>284</v>
      </c>
      <c r="B18" s="292">
        <f>Margins!B18</f>
        <v>950</v>
      </c>
      <c r="C18" s="292">
        <f>Volume!J18</f>
        <v>159.3</v>
      </c>
      <c r="D18" s="185">
        <f>Volume!M18</f>
        <v>-2.9546146816935694</v>
      </c>
      <c r="E18" s="178">
        <f>Volume!C18*100</f>
        <v>-41</v>
      </c>
      <c r="F18" s="353">
        <f>'Open Int.'!D18*100</f>
        <v>-5</v>
      </c>
      <c r="G18" s="179">
        <f>'Open Int.'!R18</f>
        <v>163.320732</v>
      </c>
      <c r="H18" s="179">
        <f>'Open Int.'!Z18</f>
        <v>-12.84751025</v>
      </c>
      <c r="I18" s="172">
        <f>'Open Int.'!O18</f>
        <v>0.4423647146034099</v>
      </c>
      <c r="J18" s="188">
        <f>IF(Volume!D18=0,0,Volume!F18/Volume!D18)</f>
        <v>0.14659685863874344</v>
      </c>
      <c r="K18" s="190">
        <f>IF('Open Int.'!E18=0,0,'Open Int.'!H18/'Open Int.'!E18)</f>
        <v>0.12255772646536411</v>
      </c>
    </row>
    <row r="19" spans="1:11" s="8" customFormat="1" ht="15">
      <c r="A19" s="204" t="s">
        <v>285</v>
      </c>
      <c r="B19" s="292">
        <f>Margins!B19</f>
        <v>2400</v>
      </c>
      <c r="C19" s="292">
        <f>Volume!J19</f>
        <v>58.65</v>
      </c>
      <c r="D19" s="185">
        <f>Volume!M19</f>
        <v>-4.943273905996765</v>
      </c>
      <c r="E19" s="178">
        <f>Volume!C19*100</f>
        <v>-22</v>
      </c>
      <c r="F19" s="353">
        <f>'Open Int.'!D19*100</f>
        <v>-2</v>
      </c>
      <c r="G19" s="179">
        <f>'Open Int.'!R19</f>
        <v>106.076736</v>
      </c>
      <c r="H19" s="179">
        <f>'Open Int.'!Z19</f>
        <v>-5.886552000000009</v>
      </c>
      <c r="I19" s="172">
        <f>'Open Int.'!O19</f>
        <v>0.48328025477707004</v>
      </c>
      <c r="J19" s="188">
        <f>IF(Volume!D19=0,0,Volume!F19/Volume!D19)</f>
        <v>0.15666666666666668</v>
      </c>
      <c r="K19" s="190">
        <f>IF('Open Int.'!E19=0,0,'Open Int.'!H19/'Open Int.'!E19)</f>
        <v>0.09090909090909091</v>
      </c>
    </row>
    <row r="20" spans="1:11" ht="15">
      <c r="A20" s="204" t="s">
        <v>76</v>
      </c>
      <c r="B20" s="292">
        <f>Margins!B20</f>
        <v>1400</v>
      </c>
      <c r="C20" s="292">
        <f>Volume!J20</f>
        <v>226.05</v>
      </c>
      <c r="D20" s="185">
        <f>Volume!M20</f>
        <v>-0.3746143675628005</v>
      </c>
      <c r="E20" s="178">
        <f>Volume!C20*100</f>
        <v>119</v>
      </c>
      <c r="F20" s="353">
        <f>'Open Int.'!D20*100</f>
        <v>-2</v>
      </c>
      <c r="G20" s="179">
        <f>'Open Int.'!R20</f>
        <v>153.772773</v>
      </c>
      <c r="H20" s="179">
        <f>'Open Int.'!Z20</f>
        <v>-4.453673000000009</v>
      </c>
      <c r="I20" s="172">
        <f>'Open Int.'!O20</f>
        <v>0.6353159086231734</v>
      </c>
      <c r="J20" s="188">
        <f>IF(Volume!D20=0,0,Volume!F20/Volume!D20)</f>
        <v>0</v>
      </c>
      <c r="K20" s="190">
        <f>IF('Open Int.'!E20=0,0,'Open Int.'!H20/'Open Int.'!E20)</f>
        <v>0.02830188679245283</v>
      </c>
    </row>
    <row r="21" spans="1:11" ht="15">
      <c r="A21" s="204" t="s">
        <v>77</v>
      </c>
      <c r="B21" s="292">
        <f>Margins!B21</f>
        <v>3800</v>
      </c>
      <c r="C21" s="292">
        <f>Volume!J21</f>
        <v>175.8</v>
      </c>
      <c r="D21" s="185">
        <f>Volume!M21</f>
        <v>-1.3744740532959263</v>
      </c>
      <c r="E21" s="178">
        <f>Volume!C21*100</f>
        <v>2</v>
      </c>
      <c r="F21" s="353">
        <f>'Open Int.'!D21*100</f>
        <v>-1</v>
      </c>
      <c r="G21" s="179">
        <f>'Open Int.'!R21</f>
        <v>138.484692</v>
      </c>
      <c r="H21" s="179">
        <f>'Open Int.'!Z21</f>
        <v>-3.758808000000016</v>
      </c>
      <c r="I21" s="172">
        <f>'Open Int.'!O21</f>
        <v>0.7872648335745297</v>
      </c>
      <c r="J21" s="188">
        <f>IF(Volume!D21=0,0,Volume!F21/Volume!D21)</f>
        <v>1</v>
      </c>
      <c r="K21" s="190">
        <f>IF('Open Int.'!E21=0,0,'Open Int.'!H21/'Open Int.'!E21)</f>
        <v>0.15060240963855423</v>
      </c>
    </row>
    <row r="22" spans="1:11" ht="15">
      <c r="A22" s="204" t="s">
        <v>286</v>
      </c>
      <c r="B22" s="292">
        <f>Margins!B22</f>
        <v>1050</v>
      </c>
      <c r="C22" s="292">
        <f>Volume!J22</f>
        <v>194.35</v>
      </c>
      <c r="D22" s="185">
        <f>Volume!M22</f>
        <v>-2.164611125094393</v>
      </c>
      <c r="E22" s="178">
        <f>Volume!C22*100</f>
        <v>-46</v>
      </c>
      <c r="F22" s="353">
        <f>'Open Int.'!D22*100</f>
        <v>-11</v>
      </c>
      <c r="G22" s="179">
        <f>'Open Int.'!R22</f>
        <v>31.4672085</v>
      </c>
      <c r="H22" s="179">
        <f>'Open Int.'!Z22</f>
        <v>-4.429839749999996</v>
      </c>
      <c r="I22" s="172">
        <f>'Open Int.'!O22</f>
        <v>0.6893644617380026</v>
      </c>
      <c r="J22" s="188">
        <f>IF(Volume!D22=0,0,Volume!F22/Volume!D22)</f>
        <v>0</v>
      </c>
      <c r="K22" s="190">
        <f>IF('Open Int.'!E22=0,0,'Open Int.'!H22/'Open Int.'!E22)</f>
        <v>3.2142857142857144</v>
      </c>
    </row>
    <row r="23" spans="1:11" s="8" customFormat="1" ht="15">
      <c r="A23" s="204" t="s">
        <v>34</v>
      </c>
      <c r="B23" s="292">
        <f>Margins!B23</f>
        <v>275</v>
      </c>
      <c r="C23" s="292">
        <f>Volume!J23</f>
        <v>1655.7</v>
      </c>
      <c r="D23" s="185">
        <f>Volume!M23</f>
        <v>-1.7767626731527923</v>
      </c>
      <c r="E23" s="178">
        <f>Volume!C23*100</f>
        <v>-31</v>
      </c>
      <c r="F23" s="353">
        <f>'Open Int.'!D23*100</f>
        <v>0</v>
      </c>
      <c r="G23" s="179">
        <f>'Open Int.'!R23</f>
        <v>123.34551075</v>
      </c>
      <c r="H23" s="179">
        <f>'Open Int.'!Z23</f>
        <v>-2.555687750000004</v>
      </c>
      <c r="I23" s="172">
        <f>'Open Int.'!O23</f>
        <v>0.8442229605020303</v>
      </c>
      <c r="J23" s="188">
        <f>IF(Volume!D23=0,0,Volume!F23/Volume!D23)</f>
        <v>0</v>
      </c>
      <c r="K23" s="190">
        <f>IF('Open Int.'!E23=0,0,'Open Int.'!H23/'Open Int.'!E23)</f>
        <v>1.3333333333333333</v>
      </c>
    </row>
    <row r="24" spans="1:11" s="8" customFormat="1" ht="15">
      <c r="A24" s="204" t="s">
        <v>287</v>
      </c>
      <c r="B24" s="292">
        <f>Margins!B24</f>
        <v>250</v>
      </c>
      <c r="C24" s="292">
        <f>Volume!J24</f>
        <v>1137</v>
      </c>
      <c r="D24" s="185">
        <f>Volume!M24</f>
        <v>-0.7203667321545514</v>
      </c>
      <c r="E24" s="178">
        <f>Volume!C24*100</f>
        <v>11</v>
      </c>
      <c r="F24" s="353">
        <f>'Open Int.'!D24*100</f>
        <v>-11</v>
      </c>
      <c r="G24" s="179">
        <f>'Open Int.'!R24</f>
        <v>33.911025</v>
      </c>
      <c r="H24" s="179">
        <f>'Open Int.'!Z24</f>
        <v>-4.426218749999997</v>
      </c>
      <c r="I24" s="172">
        <f>'Open Int.'!O24</f>
        <v>0.7736797988264879</v>
      </c>
      <c r="J24" s="188">
        <f>IF(Volume!D24=0,0,Volume!F24/Volume!D24)</f>
        <v>0</v>
      </c>
      <c r="K24" s="190">
        <f>IF('Open Int.'!E24=0,0,'Open Int.'!H24/'Open Int.'!E24)</f>
        <v>0</v>
      </c>
    </row>
    <row r="25" spans="1:11" s="8" customFormat="1" ht="15">
      <c r="A25" s="204" t="s">
        <v>137</v>
      </c>
      <c r="B25" s="292">
        <f>Margins!B25</f>
        <v>1000</v>
      </c>
      <c r="C25" s="292">
        <f>Volume!J25</f>
        <v>330.5</v>
      </c>
      <c r="D25" s="185">
        <f>Volume!M25</f>
        <v>-2.247855664004739</v>
      </c>
      <c r="E25" s="178">
        <f>Volume!C25*100</f>
        <v>-15</v>
      </c>
      <c r="F25" s="353">
        <f>'Open Int.'!D25*100</f>
        <v>0</v>
      </c>
      <c r="G25" s="179">
        <f>'Open Int.'!R25</f>
        <v>213.3708</v>
      </c>
      <c r="H25" s="179">
        <f>'Open Int.'!Z25</f>
        <v>-4.602270000000004</v>
      </c>
      <c r="I25" s="172">
        <f>'Open Int.'!O25</f>
        <v>0.5675340768277571</v>
      </c>
      <c r="J25" s="188">
        <f>IF(Volume!D25=0,0,Volume!F25/Volume!D25)</f>
        <v>0</v>
      </c>
      <c r="K25" s="190">
        <f>IF('Open Int.'!E25=0,0,'Open Int.'!H25/'Open Int.'!E25)</f>
        <v>0.2702702702702703</v>
      </c>
    </row>
    <row r="26" spans="1:11" s="8" customFormat="1" ht="15">
      <c r="A26" s="204" t="s">
        <v>233</v>
      </c>
      <c r="B26" s="292">
        <f>Margins!B26</f>
        <v>1000</v>
      </c>
      <c r="C26" s="292">
        <f>Volume!J26</f>
        <v>791.65</v>
      </c>
      <c r="D26" s="185">
        <f>Volume!M26</f>
        <v>-1.0375648478029962</v>
      </c>
      <c r="E26" s="178">
        <f>Volume!C26*100</f>
        <v>10</v>
      </c>
      <c r="F26" s="353">
        <f>'Open Int.'!D26*100</f>
        <v>3</v>
      </c>
      <c r="G26" s="179">
        <f>'Open Int.'!R26</f>
        <v>782.1502</v>
      </c>
      <c r="H26" s="179">
        <f>'Open Int.'!Z26</f>
        <v>15.638110000000097</v>
      </c>
      <c r="I26" s="172">
        <f>'Open Int.'!O26</f>
        <v>0.6157894736842106</v>
      </c>
      <c r="J26" s="188">
        <f>IF(Volume!D26=0,0,Volume!F26/Volume!D26)</f>
        <v>0.3333333333333333</v>
      </c>
      <c r="K26" s="190">
        <f>IF('Open Int.'!E26=0,0,'Open Int.'!H26/'Open Int.'!E26)</f>
        <v>0.33783783783783783</v>
      </c>
    </row>
    <row r="27" spans="1:11" ht="15">
      <c r="A27" s="204" t="s">
        <v>1</v>
      </c>
      <c r="B27" s="292">
        <f>Margins!B27</f>
        <v>150</v>
      </c>
      <c r="C27" s="292">
        <f>Volume!J27</f>
        <v>2359.65</v>
      </c>
      <c r="D27" s="185">
        <f>Volume!M27</f>
        <v>-0.7236468435113625</v>
      </c>
      <c r="E27" s="178">
        <f>Volume!C27*100</f>
        <v>21</v>
      </c>
      <c r="F27" s="353">
        <f>'Open Int.'!D27*100</f>
        <v>1</v>
      </c>
      <c r="G27" s="179">
        <f>'Open Int.'!R27</f>
        <v>460.80425025</v>
      </c>
      <c r="H27" s="179">
        <f>'Open Int.'!Z27</f>
        <v>2.3098852499999794</v>
      </c>
      <c r="I27" s="172">
        <f>'Open Int.'!O27</f>
        <v>0.779476150241954</v>
      </c>
      <c r="J27" s="188">
        <f>IF(Volume!D27=0,0,Volume!F27/Volume!D27)</f>
        <v>0.06666666666666667</v>
      </c>
      <c r="K27" s="190">
        <f>IF('Open Int.'!E27=0,0,'Open Int.'!H27/'Open Int.'!E27)</f>
        <v>0.06451612903225806</v>
      </c>
    </row>
    <row r="28" spans="1:11" ht="15">
      <c r="A28" s="204" t="s">
        <v>158</v>
      </c>
      <c r="B28" s="292">
        <f>Margins!B28</f>
        <v>1900</v>
      </c>
      <c r="C28" s="292">
        <f>Volume!J28</f>
        <v>114.4</v>
      </c>
      <c r="D28" s="185">
        <f>Volume!M28</f>
        <v>-2.2222222222222174</v>
      </c>
      <c r="E28" s="178">
        <f>Volume!C28*100</f>
        <v>177</v>
      </c>
      <c r="F28" s="353">
        <f>'Open Int.'!D28*100</f>
        <v>0</v>
      </c>
      <c r="G28" s="179">
        <f>'Open Int.'!R28</f>
        <v>41.015832</v>
      </c>
      <c r="H28" s="179">
        <f>'Open Int.'!Z28</f>
        <v>-0.8654879999999991</v>
      </c>
      <c r="I28" s="172">
        <f>'Open Int.'!O28</f>
        <v>0.7493375728669847</v>
      </c>
      <c r="J28" s="188">
        <f>IF(Volume!D28=0,0,Volume!F28/Volume!D28)</f>
        <v>0.6666666666666666</v>
      </c>
      <c r="K28" s="190">
        <f>IF('Open Int.'!E28=0,0,'Open Int.'!H28/'Open Int.'!E28)</f>
        <v>0.5204081632653061</v>
      </c>
    </row>
    <row r="29" spans="1:11" ht="15">
      <c r="A29" s="204" t="s">
        <v>288</v>
      </c>
      <c r="B29" s="292">
        <f>Margins!B29</f>
        <v>300</v>
      </c>
      <c r="C29" s="292">
        <f>Volume!J29</f>
        <v>605.45</v>
      </c>
      <c r="D29" s="185">
        <f>Volume!M29</f>
        <v>-0.0990017325303043</v>
      </c>
      <c r="E29" s="178">
        <f>Volume!C29*100</f>
        <v>-28.000000000000004</v>
      </c>
      <c r="F29" s="353">
        <f>'Open Int.'!D29*100</f>
        <v>-2</v>
      </c>
      <c r="G29" s="179">
        <f>'Open Int.'!R29</f>
        <v>44.137305000000005</v>
      </c>
      <c r="H29" s="179">
        <f>'Open Int.'!Z29</f>
        <v>-0.880088999999991</v>
      </c>
      <c r="I29" s="172">
        <f>'Open Int.'!O29</f>
        <v>0.6621399176954732</v>
      </c>
      <c r="J29" s="188">
        <f>IF(Volume!D29=0,0,Volume!F29/Volume!D29)</f>
        <v>0</v>
      </c>
      <c r="K29" s="190">
        <f>IF('Open Int.'!E29=0,0,'Open Int.'!H29/'Open Int.'!E29)</f>
        <v>0</v>
      </c>
    </row>
    <row r="30" spans="1:11" ht="15">
      <c r="A30" s="204" t="s">
        <v>159</v>
      </c>
      <c r="B30" s="292">
        <f>Margins!B30</f>
        <v>4500</v>
      </c>
      <c r="C30" s="292">
        <f>Volume!J30</f>
        <v>44.8</v>
      </c>
      <c r="D30" s="185">
        <f>Volume!M30</f>
        <v>-0.11148272017838184</v>
      </c>
      <c r="E30" s="178">
        <f>Volume!C30*100</f>
        <v>23</v>
      </c>
      <c r="F30" s="353">
        <f>'Open Int.'!D30*100</f>
        <v>-1</v>
      </c>
      <c r="G30" s="179">
        <f>'Open Int.'!R30</f>
        <v>15.76512</v>
      </c>
      <c r="H30" s="179">
        <f>'Open Int.'!Z30</f>
        <v>-0.421244999999999</v>
      </c>
      <c r="I30" s="172">
        <f>'Open Int.'!O30</f>
        <v>0.731457800511509</v>
      </c>
      <c r="J30" s="188">
        <f>IF(Volume!D30=0,0,Volume!F30/Volume!D30)</f>
        <v>0</v>
      </c>
      <c r="K30" s="190">
        <f>IF('Open Int.'!E30=0,0,'Open Int.'!H30/'Open Int.'!E30)</f>
        <v>0</v>
      </c>
    </row>
    <row r="31" spans="1:11" ht="15">
      <c r="A31" s="204" t="s">
        <v>2</v>
      </c>
      <c r="B31" s="292">
        <f>Margins!B31</f>
        <v>1100</v>
      </c>
      <c r="C31" s="292">
        <f>Volume!J31</f>
        <v>331.85</v>
      </c>
      <c r="D31" s="185">
        <f>Volume!M31</f>
        <v>-1.0879284649776384</v>
      </c>
      <c r="E31" s="178">
        <f>Volume!C31*100</f>
        <v>-4</v>
      </c>
      <c r="F31" s="353">
        <f>'Open Int.'!D31*100</f>
        <v>4</v>
      </c>
      <c r="G31" s="179">
        <f>'Open Int.'!R31</f>
        <v>62.05595</v>
      </c>
      <c r="H31" s="179">
        <f>'Open Int.'!Z31</f>
        <v>1.5317500000000024</v>
      </c>
      <c r="I31" s="172">
        <f>'Open Int.'!O31</f>
        <v>0.6876470588235294</v>
      </c>
      <c r="J31" s="188">
        <f>IF(Volume!D31=0,0,Volume!F31/Volume!D31)</f>
        <v>0</v>
      </c>
      <c r="K31" s="190">
        <f>IF('Open Int.'!E31=0,0,'Open Int.'!H31/'Open Int.'!E31)</f>
        <v>0.23255813953488372</v>
      </c>
    </row>
    <row r="32" spans="1:11" ht="15">
      <c r="A32" s="204" t="s">
        <v>395</v>
      </c>
      <c r="B32" s="292">
        <f>Margins!B32</f>
        <v>1250</v>
      </c>
      <c r="C32" s="292">
        <f>Volume!J32</f>
        <v>132</v>
      </c>
      <c r="D32" s="185">
        <f>Volume!M32</f>
        <v>-0.11350737797957296</v>
      </c>
      <c r="E32" s="178">
        <f>Volume!C32*100</f>
        <v>-5</v>
      </c>
      <c r="F32" s="353">
        <f>'Open Int.'!D32*100</f>
        <v>-4</v>
      </c>
      <c r="G32" s="179">
        <f>'Open Int.'!R32</f>
        <v>76.758</v>
      </c>
      <c r="H32" s="179">
        <f>'Open Int.'!Z32</f>
        <v>-2.5815562500000055</v>
      </c>
      <c r="I32" s="172">
        <f>'Open Int.'!O32</f>
        <v>0.765262252794497</v>
      </c>
      <c r="J32" s="188">
        <f>IF(Volume!D32=0,0,Volume!F32/Volume!D32)</f>
        <v>0.10869565217391304</v>
      </c>
      <c r="K32" s="190">
        <f>IF('Open Int.'!E32=0,0,'Open Int.'!H32/'Open Int.'!E32)</f>
        <v>0.11033519553072625</v>
      </c>
    </row>
    <row r="33" spans="1:11" ht="15">
      <c r="A33" s="204" t="s">
        <v>78</v>
      </c>
      <c r="B33" s="292">
        <f>Margins!B33</f>
        <v>1600</v>
      </c>
      <c r="C33" s="292">
        <f>Volume!J33</f>
        <v>216</v>
      </c>
      <c r="D33" s="185">
        <f>Volume!M33</f>
        <v>-1.189387008234215</v>
      </c>
      <c r="E33" s="178">
        <f>Volume!C33*100</f>
        <v>21</v>
      </c>
      <c r="F33" s="353">
        <f>'Open Int.'!D33*100</f>
        <v>-2</v>
      </c>
      <c r="G33" s="179">
        <f>'Open Int.'!R33</f>
        <v>69.15456</v>
      </c>
      <c r="H33" s="179">
        <f>'Open Int.'!Z33</f>
        <v>-2.2664319999999947</v>
      </c>
      <c r="I33" s="172">
        <f>'Open Int.'!O33</f>
        <v>0.6881559220389805</v>
      </c>
      <c r="J33" s="188">
        <f>IF(Volume!D33=0,0,Volume!F33/Volume!D33)</f>
        <v>0</v>
      </c>
      <c r="K33" s="190">
        <f>IF('Open Int.'!E33=0,0,'Open Int.'!H33/'Open Int.'!E33)</f>
        <v>0.3448275862068966</v>
      </c>
    </row>
    <row r="34" spans="1:11" ht="15">
      <c r="A34" s="204" t="s">
        <v>138</v>
      </c>
      <c r="B34" s="292">
        <f>Margins!B34</f>
        <v>850</v>
      </c>
      <c r="C34" s="292">
        <f>Volume!J34</f>
        <v>587.6</v>
      </c>
      <c r="D34" s="185">
        <f>Volume!M34</f>
        <v>-2.1482098251457082</v>
      </c>
      <c r="E34" s="178">
        <f>Volume!C34*100</f>
        <v>6</v>
      </c>
      <c r="F34" s="353">
        <f>'Open Int.'!D34*100</f>
        <v>0</v>
      </c>
      <c r="G34" s="179">
        <f>'Open Int.'!R34</f>
        <v>566.13791</v>
      </c>
      <c r="H34" s="179">
        <f>'Open Int.'!Z34</f>
        <v>-14.521569999999997</v>
      </c>
      <c r="I34" s="172">
        <f>'Open Int.'!O34</f>
        <v>0.5753859726510807</v>
      </c>
      <c r="J34" s="188">
        <f>IF(Volume!D34=0,0,Volume!F34/Volume!D34)</f>
        <v>0.05660377358490566</v>
      </c>
      <c r="K34" s="190">
        <f>IF('Open Int.'!E34=0,0,'Open Int.'!H34/'Open Int.'!E34)</f>
        <v>0.09774436090225563</v>
      </c>
    </row>
    <row r="35" spans="1:11" ht="15">
      <c r="A35" s="204" t="s">
        <v>160</v>
      </c>
      <c r="B35" s="292">
        <f>Margins!B35</f>
        <v>1100</v>
      </c>
      <c r="C35" s="292">
        <f>Volume!J35</f>
        <v>359.75</v>
      </c>
      <c r="D35" s="185">
        <f>Volume!M35</f>
        <v>-1.8551357250034133</v>
      </c>
      <c r="E35" s="178">
        <f>Volume!C35*100</f>
        <v>60</v>
      </c>
      <c r="F35" s="353">
        <f>'Open Int.'!D35*100</f>
        <v>-3</v>
      </c>
      <c r="G35" s="179">
        <f>'Open Int.'!R35</f>
        <v>32.7264575</v>
      </c>
      <c r="H35" s="179">
        <f>'Open Int.'!Z35</f>
        <v>-1.5459674999999962</v>
      </c>
      <c r="I35" s="172">
        <f>'Open Int.'!O35</f>
        <v>0.7085852478839177</v>
      </c>
      <c r="J35" s="188">
        <f>IF(Volume!D35=0,0,Volume!F35/Volume!D35)</f>
        <v>0</v>
      </c>
      <c r="K35" s="190">
        <f>IF('Open Int.'!E35=0,0,'Open Int.'!H35/'Open Int.'!E35)</f>
        <v>0</v>
      </c>
    </row>
    <row r="36" spans="1:11" ht="15">
      <c r="A36" s="204" t="s">
        <v>161</v>
      </c>
      <c r="B36" s="292">
        <f>Margins!B36</f>
        <v>6950</v>
      </c>
      <c r="C36" s="292">
        <f>Volume!J36</f>
        <v>35.75</v>
      </c>
      <c r="D36" s="185">
        <f>Volume!M36</f>
        <v>-1.6506189821182984</v>
      </c>
      <c r="E36" s="178">
        <f>Volume!C36*100</f>
        <v>-25</v>
      </c>
      <c r="F36" s="353">
        <f>'Open Int.'!D36*100</f>
        <v>0</v>
      </c>
      <c r="G36" s="179">
        <f>'Open Int.'!R36</f>
        <v>31.8950775</v>
      </c>
      <c r="H36" s="179">
        <f>'Open Int.'!Z36</f>
        <v>-0.6857910000000018</v>
      </c>
      <c r="I36" s="172">
        <f>'Open Int.'!O36</f>
        <v>0.708430007733952</v>
      </c>
      <c r="J36" s="188">
        <f>IF(Volume!D36=0,0,Volume!F36/Volume!D36)</f>
        <v>0</v>
      </c>
      <c r="K36" s="190">
        <f>IF('Open Int.'!E36=0,0,'Open Int.'!H36/'Open Int.'!E36)</f>
        <v>0.025089605734767026</v>
      </c>
    </row>
    <row r="37" spans="1:11" ht="15">
      <c r="A37" s="204" t="s">
        <v>397</v>
      </c>
      <c r="B37" s="292">
        <f>Margins!B37</f>
        <v>900</v>
      </c>
      <c r="C37" s="292">
        <f>Volume!J37</f>
        <v>199.8</v>
      </c>
      <c r="D37" s="185">
        <f>Volume!M37</f>
        <v>-1.57635467980295</v>
      </c>
      <c r="E37" s="178">
        <f>Volume!C37*100</f>
        <v>-74</v>
      </c>
      <c r="F37" s="353">
        <f>'Open Int.'!D37*100</f>
        <v>5</v>
      </c>
      <c r="G37" s="179">
        <f>'Open Int.'!R37</f>
        <v>0.41358600000000006</v>
      </c>
      <c r="H37" s="179">
        <f>'Open Int.'!Z37</f>
        <v>0.011646000000000045</v>
      </c>
      <c r="I37" s="172">
        <f>'Open Int.'!O37</f>
        <v>0.2608695652173913</v>
      </c>
      <c r="J37" s="188">
        <f>IF(Volume!D37=0,0,Volume!F37/Volume!D37)</f>
        <v>0</v>
      </c>
      <c r="K37" s="190">
        <f>IF('Open Int.'!E37=0,0,'Open Int.'!H37/'Open Int.'!E37)</f>
        <v>0</v>
      </c>
    </row>
    <row r="38" spans="1:11" ht="15">
      <c r="A38" s="204" t="s">
        <v>3</v>
      </c>
      <c r="B38" s="292">
        <f>Margins!B38</f>
        <v>1250</v>
      </c>
      <c r="C38" s="292">
        <f>Volume!J38</f>
        <v>254.65</v>
      </c>
      <c r="D38" s="185">
        <f>Volume!M38</f>
        <v>-0.3326810176125222</v>
      </c>
      <c r="E38" s="178">
        <f>Volume!C38*100</f>
        <v>39</v>
      </c>
      <c r="F38" s="353">
        <f>'Open Int.'!D38*100</f>
        <v>5</v>
      </c>
      <c r="G38" s="179">
        <f>'Open Int.'!R38</f>
        <v>71.46115625</v>
      </c>
      <c r="H38" s="179">
        <f>'Open Int.'!Z38</f>
        <v>2.987156249999998</v>
      </c>
      <c r="I38" s="172">
        <f>'Open Int.'!O38</f>
        <v>0.6191536748329621</v>
      </c>
      <c r="J38" s="188">
        <f>IF(Volume!D38=0,0,Volume!F38/Volume!D38)</f>
        <v>0</v>
      </c>
      <c r="K38" s="190">
        <f>IF('Open Int.'!E38=0,0,'Open Int.'!H38/'Open Int.'!E38)</f>
        <v>0.20430107526881722</v>
      </c>
    </row>
    <row r="39" spans="1:11" ht="15">
      <c r="A39" s="204" t="s">
        <v>219</v>
      </c>
      <c r="B39" s="292">
        <f>Margins!B39</f>
        <v>525</v>
      </c>
      <c r="C39" s="292">
        <f>Volume!J39</f>
        <v>324.05</v>
      </c>
      <c r="D39" s="185">
        <f>Volume!M39</f>
        <v>-1.6241651487553026</v>
      </c>
      <c r="E39" s="178">
        <f>Volume!C39*100</f>
        <v>162</v>
      </c>
      <c r="F39" s="353">
        <f>'Open Int.'!D39*100</f>
        <v>1</v>
      </c>
      <c r="G39" s="179">
        <f>'Open Int.'!R39</f>
        <v>51.582279</v>
      </c>
      <c r="H39" s="179">
        <f>'Open Int.'!Z39</f>
        <v>-0.43656899999999155</v>
      </c>
      <c r="I39" s="172">
        <f>'Open Int.'!O39</f>
        <v>0.6170844327176781</v>
      </c>
      <c r="J39" s="188">
        <f>IF(Volume!D39=0,0,Volume!F39/Volume!D39)</f>
        <v>0</v>
      </c>
      <c r="K39" s="190">
        <f>IF('Open Int.'!E39=0,0,'Open Int.'!H39/'Open Int.'!E39)</f>
        <v>0.13043478260869565</v>
      </c>
    </row>
    <row r="40" spans="1:11" ht="15">
      <c r="A40" s="204" t="s">
        <v>162</v>
      </c>
      <c r="B40" s="292">
        <f>Margins!B40</f>
        <v>1200</v>
      </c>
      <c r="C40" s="292">
        <f>Volume!J40</f>
        <v>287.7</v>
      </c>
      <c r="D40" s="185">
        <f>Volume!M40</f>
        <v>-1.7082336863682952</v>
      </c>
      <c r="E40" s="178">
        <f>Volume!C40*100</f>
        <v>55.00000000000001</v>
      </c>
      <c r="F40" s="353">
        <f>'Open Int.'!D40*100</f>
        <v>-3</v>
      </c>
      <c r="G40" s="179">
        <f>'Open Int.'!R40</f>
        <v>20.19654</v>
      </c>
      <c r="H40" s="179">
        <f>'Open Int.'!Z40</f>
        <v>-0.8778600000000019</v>
      </c>
      <c r="I40" s="172">
        <f>'Open Int.'!O40</f>
        <v>0.8170940170940171</v>
      </c>
      <c r="J40" s="188">
        <f>IF(Volume!D40=0,0,Volume!F40/Volume!D40)</f>
        <v>0</v>
      </c>
      <c r="K40" s="190">
        <f>IF('Open Int.'!E40=0,0,'Open Int.'!H40/'Open Int.'!E40)</f>
        <v>0</v>
      </c>
    </row>
    <row r="41" spans="1:11" ht="15">
      <c r="A41" s="204" t="s">
        <v>289</v>
      </c>
      <c r="B41" s="292">
        <f>Margins!B41</f>
        <v>1000</v>
      </c>
      <c r="C41" s="292">
        <f>Volume!J41</f>
        <v>201.45</v>
      </c>
      <c r="D41" s="185">
        <f>Volume!M41</f>
        <v>-2.634122764620598</v>
      </c>
      <c r="E41" s="178">
        <f>Volume!C41*100</f>
        <v>18</v>
      </c>
      <c r="F41" s="353">
        <f>'Open Int.'!D41*100</f>
        <v>2</v>
      </c>
      <c r="G41" s="179">
        <f>'Open Int.'!R41</f>
        <v>22.703415</v>
      </c>
      <c r="H41" s="179">
        <f>'Open Int.'!Z41</f>
        <v>0.08924499999999824</v>
      </c>
      <c r="I41" s="172">
        <f>'Open Int.'!O41</f>
        <v>0.7116237799467613</v>
      </c>
      <c r="J41" s="188">
        <f>IF(Volume!D41=0,0,Volume!F41/Volume!D41)</f>
        <v>0</v>
      </c>
      <c r="K41" s="190">
        <f>IF('Open Int.'!E41=0,0,'Open Int.'!H41/'Open Int.'!E41)</f>
        <v>0</v>
      </c>
    </row>
    <row r="42" spans="1:11" ht="15">
      <c r="A42" s="204" t="s">
        <v>183</v>
      </c>
      <c r="B42" s="292">
        <f>Margins!B42</f>
        <v>1900</v>
      </c>
      <c r="C42" s="292">
        <f>Volume!J42</f>
        <v>276.6</v>
      </c>
      <c r="D42" s="185">
        <f>Volume!M42</f>
        <v>-3.2190342897130817</v>
      </c>
      <c r="E42" s="178">
        <f>Volume!C42*100</f>
        <v>-15</v>
      </c>
      <c r="F42" s="353">
        <f>'Open Int.'!D42*100</f>
        <v>3</v>
      </c>
      <c r="G42" s="179">
        <f>'Open Int.'!R42</f>
        <v>93.96655200000001</v>
      </c>
      <c r="H42" s="179">
        <f>'Open Int.'!Z42</f>
        <v>-0.5189279999999883</v>
      </c>
      <c r="I42" s="172">
        <f>'Open Int.'!O42</f>
        <v>0.7153243847874721</v>
      </c>
      <c r="J42" s="188">
        <f>IF(Volume!D42=0,0,Volume!F42/Volume!D42)</f>
        <v>0.2</v>
      </c>
      <c r="K42" s="190">
        <f>IF('Open Int.'!E42=0,0,'Open Int.'!H42/'Open Int.'!E42)</f>
        <v>0.14130434782608695</v>
      </c>
    </row>
    <row r="43" spans="1:11" ht="15">
      <c r="A43" s="204" t="s">
        <v>220</v>
      </c>
      <c r="B43" s="292">
        <f>Margins!B43</f>
        <v>2700</v>
      </c>
      <c r="C43" s="292">
        <f>Volume!J43</f>
        <v>102.25</v>
      </c>
      <c r="D43" s="185">
        <f>Volume!M43</f>
        <v>-2.293358815097951</v>
      </c>
      <c r="E43" s="178">
        <f>Volume!C43*100</f>
        <v>120</v>
      </c>
      <c r="F43" s="353">
        <f>'Open Int.'!D43*100</f>
        <v>-2</v>
      </c>
      <c r="G43" s="179">
        <f>'Open Int.'!R43</f>
        <v>48.00024</v>
      </c>
      <c r="H43" s="179">
        <f>'Open Int.'!Z43</f>
        <v>-2.1250169999999997</v>
      </c>
      <c r="I43" s="172">
        <f>'Open Int.'!O43</f>
        <v>0.6706288343558282</v>
      </c>
      <c r="J43" s="188">
        <f>IF(Volume!D43=0,0,Volume!F43/Volume!D43)</f>
        <v>0</v>
      </c>
      <c r="K43" s="190">
        <f>IF('Open Int.'!E43=0,0,'Open Int.'!H43/'Open Int.'!E43)</f>
        <v>0.11904761904761904</v>
      </c>
    </row>
    <row r="44" spans="1:11" ht="15">
      <c r="A44" s="204" t="s">
        <v>163</v>
      </c>
      <c r="B44" s="292">
        <f>Margins!B44</f>
        <v>250</v>
      </c>
      <c r="C44" s="292">
        <f>Volume!J44</f>
        <v>3393.55</v>
      </c>
      <c r="D44" s="185">
        <f>Volume!M44</f>
        <v>-1.3674940417368986</v>
      </c>
      <c r="E44" s="178">
        <f>Volume!C44*100</f>
        <v>-46</v>
      </c>
      <c r="F44" s="353">
        <f>'Open Int.'!D44*100</f>
        <v>0</v>
      </c>
      <c r="G44" s="179">
        <f>'Open Int.'!R44</f>
        <v>296.51143125</v>
      </c>
      <c r="H44" s="179">
        <f>'Open Int.'!Z44</f>
        <v>-9.099863749999997</v>
      </c>
      <c r="I44" s="172">
        <f>'Open Int.'!O44</f>
        <v>0.7705293276108727</v>
      </c>
      <c r="J44" s="188">
        <f>IF(Volume!D44=0,0,Volume!F44/Volume!D44)</f>
        <v>0</v>
      </c>
      <c r="K44" s="190">
        <f>IF('Open Int.'!E44=0,0,'Open Int.'!H44/'Open Int.'!E44)</f>
        <v>0.0234375</v>
      </c>
    </row>
    <row r="45" spans="1:11" ht="15">
      <c r="A45" s="204" t="s">
        <v>194</v>
      </c>
      <c r="B45" s="292">
        <f>Margins!B45</f>
        <v>400</v>
      </c>
      <c r="C45" s="292">
        <f>Volume!J45</f>
        <v>729.2</v>
      </c>
      <c r="D45" s="185">
        <f>Volume!M45</f>
        <v>-0.22576452076349143</v>
      </c>
      <c r="E45" s="178">
        <f>Volume!C45*100</f>
        <v>-21</v>
      </c>
      <c r="F45" s="353">
        <f>'Open Int.'!D45*100</f>
        <v>-2</v>
      </c>
      <c r="G45" s="179">
        <f>'Open Int.'!R45</f>
        <v>269.162304</v>
      </c>
      <c r="H45" s="179">
        <f>'Open Int.'!Z45</f>
        <v>-6.309678000000019</v>
      </c>
      <c r="I45" s="172">
        <f>'Open Int.'!O45</f>
        <v>0.7663632423060251</v>
      </c>
      <c r="J45" s="188">
        <f>IF(Volume!D45=0,0,Volume!F45/Volume!D45)</f>
        <v>0.06666666666666667</v>
      </c>
      <c r="K45" s="190">
        <f>IF('Open Int.'!E45=0,0,'Open Int.'!H45/'Open Int.'!E45)</f>
        <v>0.034934497816593885</v>
      </c>
    </row>
    <row r="46" spans="1:11" ht="15">
      <c r="A46" s="204" t="s">
        <v>221</v>
      </c>
      <c r="B46" s="292">
        <f>Margins!B46</f>
        <v>4800</v>
      </c>
      <c r="C46" s="292">
        <f>Volume!J46</f>
        <v>140.65</v>
      </c>
      <c r="D46" s="185">
        <f>Volume!M46</f>
        <v>-1.917712691771269</v>
      </c>
      <c r="E46" s="178">
        <f>Volume!C46*100</f>
        <v>-15</v>
      </c>
      <c r="F46" s="353">
        <f>'Open Int.'!D46*100</f>
        <v>4</v>
      </c>
      <c r="G46" s="179">
        <f>'Open Int.'!R46</f>
        <v>103.023312</v>
      </c>
      <c r="H46" s="179">
        <f>'Open Int.'!Z46</f>
        <v>1.4961120000000108</v>
      </c>
      <c r="I46" s="172">
        <f>'Open Int.'!O46</f>
        <v>0.7575360419397117</v>
      </c>
      <c r="J46" s="188">
        <f>IF(Volume!D46=0,0,Volume!F46/Volume!D46)</f>
        <v>0.0967741935483871</v>
      </c>
      <c r="K46" s="190">
        <f>IF('Open Int.'!E46=0,0,'Open Int.'!H46/'Open Int.'!E46)</f>
        <v>0.2550607287449393</v>
      </c>
    </row>
    <row r="47" spans="1:11" ht="15">
      <c r="A47" s="204" t="s">
        <v>164</v>
      </c>
      <c r="B47" s="292">
        <f>Margins!B47</f>
        <v>5650</v>
      </c>
      <c r="C47" s="292">
        <f>Volume!J47</f>
        <v>58.95</v>
      </c>
      <c r="D47" s="185">
        <f>Volume!M47</f>
        <v>0.25510204081633625</v>
      </c>
      <c r="E47" s="178">
        <f>Volume!C47*100</f>
        <v>-35</v>
      </c>
      <c r="F47" s="353">
        <f>'Open Int.'!D47*100</f>
        <v>-1</v>
      </c>
      <c r="G47" s="179">
        <f>'Open Int.'!R47</f>
        <v>142.819344</v>
      </c>
      <c r="H47" s="179">
        <f>'Open Int.'!Z47</f>
        <v>-0.8325839999999971</v>
      </c>
      <c r="I47" s="172">
        <f>'Open Int.'!O47</f>
        <v>0.4456623134328358</v>
      </c>
      <c r="J47" s="188">
        <f>IF(Volume!D47=0,0,Volume!F47/Volume!D47)</f>
        <v>0</v>
      </c>
      <c r="K47" s="190">
        <f>IF('Open Int.'!E47=0,0,'Open Int.'!H47/'Open Int.'!E47)</f>
        <v>0.17333333333333334</v>
      </c>
    </row>
    <row r="48" spans="1:11" ht="15">
      <c r="A48" s="204" t="s">
        <v>165</v>
      </c>
      <c r="B48" s="292">
        <f>Margins!B48</f>
        <v>1300</v>
      </c>
      <c r="C48" s="292">
        <f>Volume!J48</f>
        <v>236.75</v>
      </c>
      <c r="D48" s="185">
        <f>Volume!M48</f>
        <v>-1.3747136013330603</v>
      </c>
      <c r="E48" s="178">
        <f>Volume!C48*100</f>
        <v>-16</v>
      </c>
      <c r="F48" s="353">
        <f>'Open Int.'!D48*100</f>
        <v>-4</v>
      </c>
      <c r="G48" s="179">
        <f>'Open Int.'!R48</f>
        <v>18.404945</v>
      </c>
      <c r="H48" s="179">
        <f>'Open Int.'!Z48</f>
        <v>-0.7870524999999979</v>
      </c>
      <c r="I48" s="172">
        <f>'Open Int.'!O48</f>
        <v>0.8879598662207357</v>
      </c>
      <c r="J48" s="188">
        <f>IF(Volume!D48=0,0,Volume!F48/Volume!D48)</f>
        <v>0</v>
      </c>
      <c r="K48" s="190">
        <f>IF('Open Int.'!E48=0,0,'Open Int.'!H48/'Open Int.'!E48)</f>
        <v>0.5</v>
      </c>
    </row>
    <row r="49" spans="1:11" ht="15">
      <c r="A49" s="204" t="s">
        <v>89</v>
      </c>
      <c r="B49" s="292">
        <f>Margins!B49</f>
        <v>1500</v>
      </c>
      <c r="C49" s="292">
        <f>Volume!J49</f>
        <v>295.4</v>
      </c>
      <c r="D49" s="185">
        <f>Volume!M49</f>
        <v>0.7675251577690603</v>
      </c>
      <c r="E49" s="178">
        <f>Volume!C49*100</f>
        <v>107</v>
      </c>
      <c r="F49" s="353">
        <f>'Open Int.'!D49*100</f>
        <v>10</v>
      </c>
      <c r="G49" s="179">
        <f>'Open Int.'!R49</f>
        <v>140.10822</v>
      </c>
      <c r="H49" s="179">
        <f>'Open Int.'!Z49</f>
        <v>12.895777499999994</v>
      </c>
      <c r="I49" s="172">
        <f>'Open Int.'!O49</f>
        <v>0.6008855154965211</v>
      </c>
      <c r="J49" s="188">
        <f>IF(Volume!D49=0,0,Volume!F49/Volume!D49)</f>
        <v>0.06451612903225806</v>
      </c>
      <c r="K49" s="190">
        <f>IF('Open Int.'!E49=0,0,'Open Int.'!H49/'Open Int.'!E49)</f>
        <v>0.1391304347826087</v>
      </c>
    </row>
    <row r="50" spans="1:11" ht="15">
      <c r="A50" s="204" t="s">
        <v>290</v>
      </c>
      <c r="B50" s="292">
        <f>Margins!B50</f>
        <v>1000</v>
      </c>
      <c r="C50" s="292">
        <f>Volume!J50</f>
        <v>174</v>
      </c>
      <c r="D50" s="185">
        <f>Volume!M50</f>
        <v>-0.22935779816514087</v>
      </c>
      <c r="E50" s="178">
        <f>Volume!C50*100</f>
        <v>68</v>
      </c>
      <c r="F50" s="353">
        <f>'Open Int.'!D50*100</f>
        <v>-1</v>
      </c>
      <c r="G50" s="179">
        <f>'Open Int.'!R50</f>
        <v>45.9186</v>
      </c>
      <c r="H50" s="179">
        <f>'Open Int.'!Z50</f>
        <v>-0.053240000000002397</v>
      </c>
      <c r="I50" s="172">
        <f>'Open Int.'!O50</f>
        <v>0.7411898446381205</v>
      </c>
      <c r="J50" s="188">
        <f>IF(Volume!D50=0,0,Volume!F50/Volume!D50)</f>
        <v>0</v>
      </c>
      <c r="K50" s="190">
        <f>IF('Open Int.'!E50=0,0,'Open Int.'!H50/'Open Int.'!E50)</f>
        <v>0</v>
      </c>
    </row>
    <row r="51" spans="1:11" ht="15">
      <c r="A51" s="204" t="s">
        <v>272</v>
      </c>
      <c r="B51" s="292">
        <f>Margins!B51</f>
        <v>1350</v>
      </c>
      <c r="C51" s="292">
        <f>Volume!J51</f>
        <v>208.3</v>
      </c>
      <c r="D51" s="185">
        <f>Volume!M51</f>
        <v>-2.5269068788020483</v>
      </c>
      <c r="E51" s="178">
        <f>Volume!C51*100</f>
        <v>-50</v>
      </c>
      <c r="F51" s="353">
        <f>'Open Int.'!D51*100</f>
        <v>0</v>
      </c>
      <c r="G51" s="179">
        <f>'Open Int.'!R51</f>
        <v>35.406834</v>
      </c>
      <c r="H51" s="179">
        <f>'Open Int.'!Z51</f>
        <v>-0.8794259999999952</v>
      </c>
      <c r="I51" s="172">
        <f>'Open Int.'!O51</f>
        <v>0.8358630427109072</v>
      </c>
      <c r="J51" s="188">
        <f>IF(Volume!D51=0,0,Volume!F51/Volume!D51)</f>
        <v>0.022222222222222223</v>
      </c>
      <c r="K51" s="190">
        <f>IF('Open Int.'!E51=0,0,'Open Int.'!H51/'Open Int.'!E51)</f>
        <v>0.03937007874015748</v>
      </c>
    </row>
    <row r="52" spans="1:11" ht="15">
      <c r="A52" s="204" t="s">
        <v>222</v>
      </c>
      <c r="B52" s="292">
        <f>Margins!B52</f>
        <v>300</v>
      </c>
      <c r="C52" s="292">
        <f>Volume!J52</f>
        <v>1147.95</v>
      </c>
      <c r="D52" s="185">
        <f>Volume!M52</f>
        <v>-0.034832585884082695</v>
      </c>
      <c r="E52" s="178">
        <f>Volume!C52*100</f>
        <v>48</v>
      </c>
      <c r="F52" s="353">
        <f>'Open Int.'!D52*100</f>
        <v>2</v>
      </c>
      <c r="G52" s="179">
        <f>'Open Int.'!R52</f>
        <v>67.568337</v>
      </c>
      <c r="H52" s="179">
        <f>'Open Int.'!Z52</f>
        <v>1.009970999999993</v>
      </c>
      <c r="I52" s="172">
        <f>'Open Int.'!O52</f>
        <v>0.5163098878695209</v>
      </c>
      <c r="J52" s="188">
        <f>IF(Volume!D52=0,0,Volume!F52/Volume!D52)</f>
        <v>0</v>
      </c>
      <c r="K52" s="190">
        <f>IF('Open Int.'!E52=0,0,'Open Int.'!H52/'Open Int.'!E52)</f>
        <v>0.07142857142857142</v>
      </c>
    </row>
    <row r="53" spans="1:11" ht="15">
      <c r="A53" s="204" t="s">
        <v>234</v>
      </c>
      <c r="B53" s="292">
        <f>Margins!B53</f>
        <v>1000</v>
      </c>
      <c r="C53" s="292">
        <f>Volume!J53</f>
        <v>407.3</v>
      </c>
      <c r="D53" s="185">
        <f>Volume!M53</f>
        <v>-1.3920832828955332</v>
      </c>
      <c r="E53" s="178">
        <f>Volume!C53*100</f>
        <v>-35</v>
      </c>
      <c r="F53" s="353">
        <f>'Open Int.'!D53*100</f>
        <v>0</v>
      </c>
      <c r="G53" s="179">
        <f>'Open Int.'!R53</f>
        <v>208.61906</v>
      </c>
      <c r="H53" s="179">
        <f>'Open Int.'!Z53</f>
        <v>-1.9951350000000048</v>
      </c>
      <c r="I53" s="172">
        <f>'Open Int.'!O53</f>
        <v>0.7163217493166731</v>
      </c>
      <c r="J53" s="188">
        <f>IF(Volume!D53=0,0,Volume!F53/Volume!D53)</f>
        <v>0.017543859649122806</v>
      </c>
      <c r="K53" s="190">
        <f>IF('Open Int.'!E53=0,0,'Open Int.'!H53/'Open Int.'!E53)</f>
        <v>0.3119533527696793</v>
      </c>
    </row>
    <row r="54" spans="1:11" ht="15">
      <c r="A54" s="204" t="s">
        <v>166</v>
      </c>
      <c r="B54" s="292">
        <f>Margins!B54</f>
        <v>2950</v>
      </c>
      <c r="C54" s="292">
        <f>Volume!J54</f>
        <v>103.15</v>
      </c>
      <c r="D54" s="185">
        <f>Volume!M54</f>
        <v>-2.0417853751187005</v>
      </c>
      <c r="E54" s="178">
        <f>Volume!C54*100</f>
        <v>42</v>
      </c>
      <c r="F54" s="353">
        <f>'Open Int.'!D54*100</f>
        <v>0</v>
      </c>
      <c r="G54" s="179">
        <f>'Open Int.'!R54</f>
        <v>54.77265</v>
      </c>
      <c r="H54" s="179">
        <f>'Open Int.'!Z54</f>
        <v>-0.45825299999999913</v>
      </c>
      <c r="I54" s="172">
        <f>'Open Int.'!O54</f>
        <v>0.7044444444444444</v>
      </c>
      <c r="J54" s="188">
        <f>IF(Volume!D54=0,0,Volume!F54/Volume!D54)</f>
        <v>1.6666666666666667</v>
      </c>
      <c r="K54" s="190">
        <f>IF('Open Int.'!E54=0,0,'Open Int.'!H54/'Open Int.'!E54)</f>
        <v>0.336283185840708</v>
      </c>
    </row>
    <row r="55" spans="1:11" ht="15">
      <c r="A55" s="204" t="s">
        <v>223</v>
      </c>
      <c r="B55" s="292">
        <f>Margins!B55</f>
        <v>175</v>
      </c>
      <c r="C55" s="292">
        <f>Volume!J55</f>
        <v>2570.3</v>
      </c>
      <c r="D55" s="185">
        <f>Volume!M55</f>
        <v>-2.8554150839994605</v>
      </c>
      <c r="E55" s="178">
        <f>Volume!C55*100</f>
        <v>43</v>
      </c>
      <c r="F55" s="353">
        <f>'Open Int.'!D55*100</f>
        <v>14.000000000000002</v>
      </c>
      <c r="G55" s="179">
        <f>'Open Int.'!R55</f>
        <v>151.673403</v>
      </c>
      <c r="H55" s="179">
        <f>'Open Int.'!Z55</f>
        <v>14.433163500000006</v>
      </c>
      <c r="I55" s="172">
        <f>'Open Int.'!O55</f>
        <v>0.641459074733096</v>
      </c>
      <c r="J55" s="188">
        <f>IF(Volume!D55=0,0,Volume!F55/Volume!D55)</f>
        <v>0</v>
      </c>
      <c r="K55" s="190">
        <f>IF('Open Int.'!E55=0,0,'Open Int.'!H55/'Open Int.'!E55)</f>
        <v>2</v>
      </c>
    </row>
    <row r="56" spans="1:11" ht="15">
      <c r="A56" s="204" t="s">
        <v>291</v>
      </c>
      <c r="B56" s="292">
        <f>Margins!B56</f>
        <v>1500</v>
      </c>
      <c r="C56" s="292">
        <f>Volume!J56</f>
        <v>146.25</v>
      </c>
      <c r="D56" s="185">
        <f>Volume!M56</f>
        <v>-2.7593085106383017</v>
      </c>
      <c r="E56" s="178">
        <f>Volume!C56*100</f>
        <v>10</v>
      </c>
      <c r="F56" s="353">
        <f>'Open Int.'!D56*100</f>
        <v>1</v>
      </c>
      <c r="G56" s="179">
        <f>'Open Int.'!R56</f>
        <v>91.8523125</v>
      </c>
      <c r="H56" s="179">
        <f>'Open Int.'!Z56</f>
        <v>-1.8168075000000101</v>
      </c>
      <c r="I56" s="172">
        <f>'Open Int.'!O56</f>
        <v>0.8117984236923812</v>
      </c>
      <c r="J56" s="188">
        <f>IF(Volume!D56=0,0,Volume!F56/Volume!D56)</f>
        <v>0.046511627906976744</v>
      </c>
      <c r="K56" s="190">
        <f>IF('Open Int.'!E56=0,0,'Open Int.'!H56/'Open Int.'!E56)</f>
        <v>0.09907834101382489</v>
      </c>
    </row>
    <row r="57" spans="1:11" ht="15">
      <c r="A57" s="204" t="s">
        <v>292</v>
      </c>
      <c r="B57" s="292">
        <f>Margins!B57</f>
        <v>1400</v>
      </c>
      <c r="C57" s="292">
        <f>Volume!J57</f>
        <v>131.35</v>
      </c>
      <c r="D57" s="185">
        <f>Volume!M57</f>
        <v>-2.269345238095246</v>
      </c>
      <c r="E57" s="178">
        <f>Volume!C57*100</f>
        <v>97</v>
      </c>
      <c r="F57" s="353">
        <f>'Open Int.'!D57*100</f>
        <v>1</v>
      </c>
      <c r="G57" s="179">
        <f>'Open Int.'!R57</f>
        <v>22.728804</v>
      </c>
      <c r="H57" s="179">
        <f>'Open Int.'!Z57</f>
        <v>0.3189479999999989</v>
      </c>
      <c r="I57" s="172">
        <f>'Open Int.'!O57</f>
        <v>0.8090614886731392</v>
      </c>
      <c r="J57" s="188">
        <f>IF(Volume!D57=0,0,Volume!F57/Volume!D57)</f>
        <v>34</v>
      </c>
      <c r="K57" s="190">
        <f>IF('Open Int.'!E57=0,0,'Open Int.'!H57/'Open Int.'!E57)</f>
        <v>9</v>
      </c>
    </row>
    <row r="58" spans="1:11" ht="15">
      <c r="A58" s="204" t="s">
        <v>195</v>
      </c>
      <c r="B58" s="292">
        <f>Margins!B58</f>
        <v>2062</v>
      </c>
      <c r="C58" s="292">
        <f>Volume!J58</f>
        <v>129.95</v>
      </c>
      <c r="D58" s="185">
        <f>Volume!M58</f>
        <v>-1.9984917043740618</v>
      </c>
      <c r="E58" s="178">
        <f>Volume!C58*100</f>
        <v>79</v>
      </c>
      <c r="F58" s="353">
        <f>'Open Int.'!D58*100</f>
        <v>7.000000000000001</v>
      </c>
      <c r="G58" s="179">
        <f>'Open Int.'!R58</f>
        <v>398.07677063999995</v>
      </c>
      <c r="H58" s="179">
        <f>'Open Int.'!Z58</f>
        <v>18.267381719999946</v>
      </c>
      <c r="I58" s="172">
        <f>'Open Int.'!O58</f>
        <v>0.5378298330640818</v>
      </c>
      <c r="J58" s="188">
        <f>IF(Volume!D58=0,0,Volume!F58/Volume!D58)</f>
        <v>0.17985611510791366</v>
      </c>
      <c r="K58" s="190">
        <f>IF('Open Int.'!E58=0,0,'Open Int.'!H58/'Open Int.'!E58)</f>
        <v>0.12313937753721245</v>
      </c>
    </row>
    <row r="59" spans="1:11" ht="15">
      <c r="A59" s="204" t="s">
        <v>293</v>
      </c>
      <c r="B59" s="292">
        <f>Margins!B59</f>
        <v>1400</v>
      </c>
      <c r="C59" s="292">
        <f>Volume!J59</f>
        <v>123.5</v>
      </c>
      <c r="D59" s="185">
        <f>Volume!M59</f>
        <v>-2.4101145792176983</v>
      </c>
      <c r="E59" s="178">
        <f>Volume!C59*100</f>
        <v>6</v>
      </c>
      <c r="F59" s="353">
        <f>'Open Int.'!D59*100</f>
        <v>-1</v>
      </c>
      <c r="G59" s="179">
        <f>'Open Int.'!R59</f>
        <v>109.23822</v>
      </c>
      <c r="H59" s="179">
        <f>'Open Int.'!Z59</f>
        <v>-2.8395220000000023</v>
      </c>
      <c r="I59" s="172">
        <f>'Open Int.'!O59</f>
        <v>0.7059195948084837</v>
      </c>
      <c r="J59" s="188">
        <f>IF(Volume!D59=0,0,Volume!F59/Volume!D59)</f>
        <v>0</v>
      </c>
      <c r="K59" s="190">
        <f>IF('Open Int.'!E59=0,0,'Open Int.'!H59/'Open Int.'!E59)</f>
        <v>0.019230769230769232</v>
      </c>
    </row>
    <row r="60" spans="1:11" ht="15">
      <c r="A60" s="204" t="s">
        <v>197</v>
      </c>
      <c r="B60" s="292">
        <f>Margins!B60</f>
        <v>650</v>
      </c>
      <c r="C60" s="292">
        <f>Volume!J60</f>
        <v>693.6</v>
      </c>
      <c r="D60" s="185">
        <f>Volume!M60</f>
        <v>0.17331022530329948</v>
      </c>
      <c r="E60" s="178">
        <f>Volume!C60*100</f>
        <v>158</v>
      </c>
      <c r="F60" s="353">
        <f>'Open Int.'!D60*100</f>
        <v>5</v>
      </c>
      <c r="G60" s="179">
        <f>'Open Int.'!R60</f>
        <v>175.241508</v>
      </c>
      <c r="H60" s="179">
        <f>'Open Int.'!Z60</f>
        <v>8.359260000000006</v>
      </c>
      <c r="I60" s="172">
        <f>'Open Int.'!O60</f>
        <v>0.42294828916902494</v>
      </c>
      <c r="J60" s="188">
        <f>IF(Volume!D60=0,0,Volume!F60/Volume!D60)</f>
        <v>0</v>
      </c>
      <c r="K60" s="190">
        <f>IF('Open Int.'!E60=0,0,'Open Int.'!H60/'Open Int.'!E60)</f>
        <v>0</v>
      </c>
    </row>
    <row r="61" spans="1:11" ht="15">
      <c r="A61" s="204" t="s">
        <v>4</v>
      </c>
      <c r="B61" s="292">
        <f>Margins!B61</f>
        <v>300</v>
      </c>
      <c r="C61" s="292">
        <f>Volume!J61</f>
        <v>1653</v>
      </c>
      <c r="D61" s="185">
        <f>Volume!M61</f>
        <v>-2.5267564937936675</v>
      </c>
      <c r="E61" s="178">
        <f>Volume!C61*100</f>
        <v>5</v>
      </c>
      <c r="F61" s="353">
        <f>'Open Int.'!D61*100</f>
        <v>8</v>
      </c>
      <c r="G61" s="179">
        <f>'Open Int.'!R61</f>
        <v>164.29167</v>
      </c>
      <c r="H61" s="179">
        <f>'Open Int.'!Z61</f>
        <v>8.91789300000002</v>
      </c>
      <c r="I61" s="172">
        <f>'Open Int.'!O61</f>
        <v>0.5897977663748868</v>
      </c>
      <c r="J61" s="188">
        <f>IF(Volume!D61=0,0,Volume!F61/Volume!D61)</f>
        <v>0</v>
      </c>
      <c r="K61" s="190">
        <f>IF('Open Int.'!E61=0,0,'Open Int.'!H61/'Open Int.'!E61)</f>
        <v>0</v>
      </c>
    </row>
    <row r="62" spans="1:11" ht="15">
      <c r="A62" s="204" t="s">
        <v>79</v>
      </c>
      <c r="B62" s="292">
        <f>Margins!B62</f>
        <v>400</v>
      </c>
      <c r="C62" s="292">
        <f>Volume!J62</f>
        <v>1031.6</v>
      </c>
      <c r="D62" s="185">
        <f>Volume!M62</f>
        <v>-0.15969029760465434</v>
      </c>
      <c r="E62" s="178">
        <f>Volume!C62*100</f>
        <v>-21</v>
      </c>
      <c r="F62" s="353">
        <f>'Open Int.'!D62*100</f>
        <v>0</v>
      </c>
      <c r="G62" s="179">
        <f>'Open Int.'!R62</f>
        <v>129.857808</v>
      </c>
      <c r="H62" s="179">
        <f>'Open Int.'!Z62</f>
        <v>-4.630011999999994</v>
      </c>
      <c r="I62" s="172">
        <f>'Open Int.'!O62</f>
        <v>0.44359707658087066</v>
      </c>
      <c r="J62" s="188">
        <f>IF(Volume!D62=0,0,Volume!F62/Volume!D62)</f>
        <v>0</v>
      </c>
      <c r="K62" s="190">
        <f>IF('Open Int.'!E62=0,0,'Open Int.'!H62/'Open Int.'!E62)</f>
        <v>0</v>
      </c>
    </row>
    <row r="63" spans="1:11" ht="15">
      <c r="A63" s="204" t="s">
        <v>196</v>
      </c>
      <c r="B63" s="292">
        <f>Margins!B63</f>
        <v>400</v>
      </c>
      <c r="C63" s="292">
        <f>Volume!J63</f>
        <v>718.45</v>
      </c>
      <c r="D63" s="185">
        <f>Volume!M63</f>
        <v>0.16730568142210464</v>
      </c>
      <c r="E63" s="178">
        <f>Volume!C63*100</f>
        <v>28.000000000000004</v>
      </c>
      <c r="F63" s="353">
        <f>'Open Int.'!D63*100</f>
        <v>5</v>
      </c>
      <c r="G63" s="179">
        <f>'Open Int.'!R63</f>
        <v>119.808722</v>
      </c>
      <c r="H63" s="179">
        <f>'Open Int.'!Z63</f>
        <v>5.7372820000000075</v>
      </c>
      <c r="I63" s="172">
        <f>'Open Int.'!O63</f>
        <v>0.7337491005037179</v>
      </c>
      <c r="J63" s="188">
        <f>IF(Volume!D63=0,0,Volume!F63/Volume!D63)</f>
        <v>0</v>
      </c>
      <c r="K63" s="190">
        <f>IF('Open Int.'!E63=0,0,'Open Int.'!H63/'Open Int.'!E63)</f>
        <v>0.13636363636363635</v>
      </c>
    </row>
    <row r="64" spans="1:11" ht="15">
      <c r="A64" s="204" t="s">
        <v>5</v>
      </c>
      <c r="B64" s="292">
        <f>Margins!B64</f>
        <v>1595</v>
      </c>
      <c r="C64" s="292">
        <f>Volume!J64</f>
        <v>148.4</v>
      </c>
      <c r="D64" s="185">
        <f>Volume!M64</f>
        <v>-0.10097610232245417</v>
      </c>
      <c r="E64" s="178">
        <f>Volume!C64*100</f>
        <v>-27</v>
      </c>
      <c r="F64" s="353">
        <f>'Open Int.'!D64*100</f>
        <v>-2</v>
      </c>
      <c r="G64" s="179">
        <f>'Open Int.'!R64</f>
        <v>675.5834316</v>
      </c>
      <c r="H64" s="179">
        <f>'Open Int.'!Z64</f>
        <v>-10.871169100000088</v>
      </c>
      <c r="I64" s="172">
        <f>'Open Int.'!O64</f>
        <v>0.5610678999369351</v>
      </c>
      <c r="J64" s="188">
        <f>IF(Volume!D64=0,0,Volume!F64/Volume!D64)</f>
        <v>0.056856187290969896</v>
      </c>
      <c r="K64" s="190">
        <f>IF('Open Int.'!E64=0,0,'Open Int.'!H64/'Open Int.'!E64)</f>
        <v>0.11972238288027762</v>
      </c>
    </row>
    <row r="65" spans="1:11" ht="15">
      <c r="A65" s="204" t="s">
        <v>198</v>
      </c>
      <c r="B65" s="292">
        <f>Margins!B65</f>
        <v>1000</v>
      </c>
      <c r="C65" s="292">
        <f>Volume!J65</f>
        <v>199.6</v>
      </c>
      <c r="D65" s="185">
        <f>Volume!M65</f>
        <v>-2.72904483430799</v>
      </c>
      <c r="E65" s="178">
        <f>Volume!C65*100</f>
        <v>248</v>
      </c>
      <c r="F65" s="353">
        <f>'Open Int.'!D65*100</f>
        <v>4</v>
      </c>
      <c r="G65" s="179">
        <f>'Open Int.'!R65</f>
        <v>423.13204</v>
      </c>
      <c r="H65" s="179">
        <f>'Open Int.'!Z65</f>
        <v>4.339359999999999</v>
      </c>
      <c r="I65" s="172">
        <f>'Open Int.'!O65</f>
        <v>0.6841360441530261</v>
      </c>
      <c r="J65" s="188">
        <f>IF(Volume!D65=0,0,Volume!F65/Volume!D65)</f>
        <v>0.2111838191552647</v>
      </c>
      <c r="K65" s="190">
        <f>IF('Open Int.'!E65=0,0,'Open Int.'!H65/'Open Int.'!E65)</f>
        <v>0.14008355861391006</v>
      </c>
    </row>
    <row r="66" spans="1:11" ht="15">
      <c r="A66" s="204" t="s">
        <v>199</v>
      </c>
      <c r="B66" s="292">
        <f>Margins!B66</f>
        <v>1300</v>
      </c>
      <c r="C66" s="292">
        <f>Volume!J66</f>
        <v>287.8</v>
      </c>
      <c r="D66" s="185">
        <f>Volume!M66</f>
        <v>1.8580782162449123</v>
      </c>
      <c r="E66" s="178">
        <f>Volume!C66*100</f>
        <v>117</v>
      </c>
      <c r="F66" s="353">
        <f>'Open Int.'!D66*100</f>
        <v>-4</v>
      </c>
      <c r="G66" s="179">
        <f>'Open Int.'!R66</f>
        <v>96.079152</v>
      </c>
      <c r="H66" s="179">
        <f>'Open Int.'!Z66</f>
        <v>-1.6266379999999998</v>
      </c>
      <c r="I66" s="172">
        <f>'Open Int.'!O66</f>
        <v>0.6070872274143302</v>
      </c>
      <c r="J66" s="188">
        <f>IF(Volume!D66=0,0,Volume!F66/Volume!D66)</f>
        <v>0</v>
      </c>
      <c r="K66" s="190">
        <f>IF('Open Int.'!E66=0,0,'Open Int.'!H66/'Open Int.'!E66)</f>
        <v>0.0472972972972973</v>
      </c>
    </row>
    <row r="67" spans="1:11" ht="15">
      <c r="A67" s="204" t="s">
        <v>294</v>
      </c>
      <c r="B67" s="292">
        <f>Margins!B67</f>
        <v>300</v>
      </c>
      <c r="C67" s="292">
        <f>Volume!J67</f>
        <v>616.05</v>
      </c>
      <c r="D67" s="185">
        <f>Volume!M67</f>
        <v>-0.9167671893848083</v>
      </c>
      <c r="E67" s="178">
        <f>Volume!C67*100</f>
        <v>-17</v>
      </c>
      <c r="F67" s="353">
        <f>'Open Int.'!D67*100</f>
        <v>-1</v>
      </c>
      <c r="G67" s="179">
        <f>'Open Int.'!R67</f>
        <v>49.03141949999999</v>
      </c>
      <c r="H67" s="179">
        <f>'Open Int.'!Z67</f>
        <v>-0.770755500000007</v>
      </c>
      <c r="I67" s="172">
        <f>'Open Int.'!O67</f>
        <v>0.758009800226159</v>
      </c>
      <c r="J67" s="188">
        <f>IF(Volume!D67=0,0,Volume!F67/Volume!D67)</f>
        <v>0</v>
      </c>
      <c r="K67" s="190">
        <f>IF('Open Int.'!E67=0,0,'Open Int.'!H67/'Open Int.'!E67)</f>
        <v>0</v>
      </c>
    </row>
    <row r="68" spans="1:11" ht="15">
      <c r="A68" s="204" t="s">
        <v>43</v>
      </c>
      <c r="B68" s="292">
        <f>Margins!B68</f>
        <v>300</v>
      </c>
      <c r="C68" s="292">
        <f>Volume!J68</f>
        <v>1964.95</v>
      </c>
      <c r="D68" s="185">
        <f>Volume!M68</f>
        <v>-0.08644141052043045</v>
      </c>
      <c r="E68" s="178">
        <f>Volume!C68*100</f>
        <v>27</v>
      </c>
      <c r="F68" s="353">
        <f>'Open Int.'!D68*100</f>
        <v>1</v>
      </c>
      <c r="G68" s="179">
        <f>'Open Int.'!R68</f>
        <v>70.620303</v>
      </c>
      <c r="H68" s="179">
        <f>'Open Int.'!Z68</f>
        <v>0.9418935000000062</v>
      </c>
      <c r="I68" s="172">
        <f>'Open Int.'!O68</f>
        <v>0.8313856427378965</v>
      </c>
      <c r="J68" s="188">
        <f>IF(Volume!D68=0,0,Volume!F68/Volume!D68)</f>
        <v>0</v>
      </c>
      <c r="K68" s="190">
        <f>IF('Open Int.'!E68=0,0,'Open Int.'!H68/'Open Int.'!E68)</f>
        <v>0.5</v>
      </c>
    </row>
    <row r="69" spans="1:11" ht="15">
      <c r="A69" s="204" t="s">
        <v>200</v>
      </c>
      <c r="B69" s="292">
        <f>Margins!B69</f>
        <v>700</v>
      </c>
      <c r="C69" s="292">
        <f>Volume!J69</f>
        <v>969.45</v>
      </c>
      <c r="D69" s="185">
        <f>Volume!M69</f>
        <v>-1.0967149561314016</v>
      </c>
      <c r="E69" s="178">
        <f>Volume!C69*100</f>
        <v>-38</v>
      </c>
      <c r="F69" s="353">
        <f>'Open Int.'!D69*100</f>
        <v>-4</v>
      </c>
      <c r="G69" s="179">
        <f>'Open Int.'!R69</f>
        <v>624.8008305</v>
      </c>
      <c r="H69" s="179">
        <f>'Open Int.'!Z69</f>
        <v>-28.884747500000003</v>
      </c>
      <c r="I69" s="172">
        <f>'Open Int.'!O69</f>
        <v>0.48962745736939284</v>
      </c>
      <c r="J69" s="188">
        <f>IF(Volume!D69=0,0,Volume!F69/Volume!D69)</f>
        <v>0.21428571428571427</v>
      </c>
      <c r="K69" s="190">
        <f>IF('Open Int.'!E69=0,0,'Open Int.'!H69/'Open Int.'!E69)</f>
        <v>0.20228384991843393</v>
      </c>
    </row>
    <row r="70" spans="1:11" ht="15">
      <c r="A70" s="204" t="s">
        <v>141</v>
      </c>
      <c r="B70" s="292">
        <f>Margins!B70</f>
        <v>4800</v>
      </c>
      <c r="C70" s="292">
        <f>Volume!J70</f>
        <v>93.75</v>
      </c>
      <c r="D70" s="185">
        <f>Volume!M70</f>
        <v>-1.832460732984293</v>
      </c>
      <c r="E70" s="178">
        <f>Volume!C70*100</f>
        <v>-9</v>
      </c>
      <c r="F70" s="353">
        <f>'Open Int.'!D70*100</f>
        <v>-1</v>
      </c>
      <c r="G70" s="179">
        <f>'Open Int.'!R70</f>
        <v>530.325</v>
      </c>
      <c r="H70" s="179">
        <f>'Open Int.'!Z70</f>
        <v>-7.6532399999999825</v>
      </c>
      <c r="I70" s="172">
        <f>'Open Int.'!O70</f>
        <v>0.6901994060246075</v>
      </c>
      <c r="J70" s="188">
        <f>IF(Volume!D70=0,0,Volume!F70/Volume!D70)</f>
        <v>0.17929562433297758</v>
      </c>
      <c r="K70" s="190">
        <f>IF('Open Int.'!E70=0,0,'Open Int.'!H70/'Open Int.'!E70)</f>
        <v>0.1676050238198354</v>
      </c>
    </row>
    <row r="71" spans="1:11" ht="15">
      <c r="A71" s="204" t="s">
        <v>184</v>
      </c>
      <c r="B71" s="292">
        <f>Margins!B71</f>
        <v>5900</v>
      </c>
      <c r="C71" s="292">
        <f>Volume!J71</f>
        <v>100.65</v>
      </c>
      <c r="D71" s="185">
        <f>Volume!M71</f>
        <v>-0.886262924667643</v>
      </c>
      <c r="E71" s="178">
        <f>Volume!C71*100</f>
        <v>-22</v>
      </c>
      <c r="F71" s="353">
        <f>'Open Int.'!D71*100</f>
        <v>2</v>
      </c>
      <c r="G71" s="179">
        <f>'Open Int.'!R71</f>
        <v>356.3603835</v>
      </c>
      <c r="H71" s="179">
        <f>'Open Int.'!Z71</f>
        <v>7.478250000000003</v>
      </c>
      <c r="I71" s="172">
        <f>'Open Int.'!O71</f>
        <v>0.6808865189135144</v>
      </c>
      <c r="J71" s="188">
        <f>IF(Volume!D71=0,0,Volume!F71/Volume!D71)</f>
        <v>0.15644171779141106</v>
      </c>
      <c r="K71" s="190">
        <f>IF('Open Int.'!E71=0,0,'Open Int.'!H71/'Open Int.'!E71)</f>
        <v>0.15510597302504817</v>
      </c>
    </row>
    <row r="72" spans="1:11" ht="15">
      <c r="A72" s="204" t="s">
        <v>175</v>
      </c>
      <c r="B72" s="292">
        <f>Margins!B72</f>
        <v>31500</v>
      </c>
      <c r="C72" s="292">
        <f>Volume!J72</f>
        <v>28.9</v>
      </c>
      <c r="D72" s="185">
        <f>Volume!M72</f>
        <v>4.144144144144139</v>
      </c>
      <c r="E72" s="178">
        <f>Volume!C72*100</f>
        <v>82</v>
      </c>
      <c r="F72" s="353">
        <f>'Open Int.'!D72*100</f>
        <v>-6</v>
      </c>
      <c r="G72" s="179">
        <f>'Open Int.'!R72</f>
        <v>293.952015</v>
      </c>
      <c r="H72" s="179">
        <f>'Open Int.'!Z72</f>
        <v>-3.5127224999999953</v>
      </c>
      <c r="I72" s="172">
        <f>'Open Int.'!O72</f>
        <v>0.7448126354908641</v>
      </c>
      <c r="J72" s="188">
        <f>IF(Volume!D72=0,0,Volume!F72/Volume!D72)</f>
        <v>0.043478260869565216</v>
      </c>
      <c r="K72" s="190">
        <f>IF('Open Int.'!E72=0,0,'Open Int.'!H72/'Open Int.'!E72)</f>
        <v>0.300709219858156</v>
      </c>
    </row>
    <row r="73" spans="1:11" ht="15">
      <c r="A73" s="204" t="s">
        <v>142</v>
      </c>
      <c r="B73" s="292">
        <f>Margins!B73</f>
        <v>1750</v>
      </c>
      <c r="C73" s="292">
        <f>Volume!J73</f>
        <v>151</v>
      </c>
      <c r="D73" s="185">
        <f>Volume!M73</f>
        <v>-0.8210180623973727</v>
      </c>
      <c r="E73" s="178">
        <f>Volume!C73*100</f>
        <v>-27</v>
      </c>
      <c r="F73" s="353">
        <f>'Open Int.'!D73*100</f>
        <v>-2</v>
      </c>
      <c r="G73" s="179">
        <f>'Open Int.'!R73</f>
        <v>112.015575</v>
      </c>
      <c r="H73" s="179">
        <f>'Open Int.'!Z73</f>
        <v>-2.0729625000000027</v>
      </c>
      <c r="I73" s="172">
        <f>'Open Int.'!O73</f>
        <v>0.5715970747817881</v>
      </c>
      <c r="J73" s="188">
        <f>IF(Volume!D73=0,0,Volume!F73/Volume!D73)</f>
        <v>7.25</v>
      </c>
      <c r="K73" s="190">
        <f>IF('Open Int.'!E73=0,0,'Open Int.'!H73/'Open Int.'!E73)</f>
        <v>0.26548672566371684</v>
      </c>
    </row>
    <row r="74" spans="1:11" ht="15">
      <c r="A74" s="204" t="s">
        <v>176</v>
      </c>
      <c r="B74" s="292">
        <f>Margins!B74</f>
        <v>1450</v>
      </c>
      <c r="C74" s="292">
        <f>Volume!J74</f>
        <v>194.35</v>
      </c>
      <c r="D74" s="185">
        <f>Volume!M74</f>
        <v>-2.7033792240300407</v>
      </c>
      <c r="E74" s="178">
        <f>Volume!C74*100</f>
        <v>-30</v>
      </c>
      <c r="F74" s="353">
        <f>'Open Int.'!D74*100</f>
        <v>1</v>
      </c>
      <c r="G74" s="179">
        <f>'Open Int.'!R74</f>
        <v>500.96919275</v>
      </c>
      <c r="H74" s="179">
        <f>'Open Int.'!Z74</f>
        <v>-8.90866225000002</v>
      </c>
      <c r="I74" s="172">
        <f>'Open Int.'!O74</f>
        <v>0.6458907577206503</v>
      </c>
      <c r="J74" s="188">
        <f>IF(Volume!D74=0,0,Volume!F74/Volume!D74)</f>
        <v>0.09917355371900827</v>
      </c>
      <c r="K74" s="190">
        <f>IF('Open Int.'!E74=0,0,'Open Int.'!H74/'Open Int.'!E74)</f>
        <v>0.10883280757097792</v>
      </c>
    </row>
    <row r="75" spans="1:11" ht="15">
      <c r="A75" s="204" t="s">
        <v>167</v>
      </c>
      <c r="B75" s="292">
        <f>Margins!B75</f>
        <v>7700</v>
      </c>
      <c r="C75" s="292">
        <f>Volume!J75</f>
        <v>51</v>
      </c>
      <c r="D75" s="185">
        <f>Volume!M75</f>
        <v>-2.578796561604587</v>
      </c>
      <c r="E75" s="178">
        <f>Volume!C75*100</f>
        <v>50</v>
      </c>
      <c r="F75" s="353">
        <f>'Open Int.'!D75*100</f>
        <v>-2</v>
      </c>
      <c r="G75" s="179">
        <f>'Open Int.'!R75</f>
        <v>119.7735</v>
      </c>
      <c r="H75" s="179">
        <f>'Open Int.'!Z75</f>
        <v>-4.903783500000003</v>
      </c>
      <c r="I75" s="172">
        <f>'Open Int.'!O75</f>
        <v>0.680655737704918</v>
      </c>
      <c r="J75" s="188">
        <f>IF(Volume!D75=0,0,Volume!F75/Volume!D75)</f>
        <v>0.2</v>
      </c>
      <c r="K75" s="190">
        <f>IF('Open Int.'!E75=0,0,'Open Int.'!H75/'Open Int.'!E75)</f>
        <v>0.10989010989010989</v>
      </c>
    </row>
    <row r="76" spans="1:11" ht="15">
      <c r="A76" s="204" t="s">
        <v>201</v>
      </c>
      <c r="B76" s="292">
        <f>Margins!B76</f>
        <v>200</v>
      </c>
      <c r="C76" s="292">
        <f>Volume!J76</f>
        <v>2359.95</v>
      </c>
      <c r="D76" s="185">
        <f>Volume!M76</f>
        <v>-0.6796851984344132</v>
      </c>
      <c r="E76" s="178">
        <f>Volume!C76*100</f>
        <v>-1</v>
      </c>
      <c r="F76" s="353">
        <f>'Open Int.'!D76*100</f>
        <v>2</v>
      </c>
      <c r="G76" s="179">
        <f>'Open Int.'!R76</f>
        <v>636.9505049999999</v>
      </c>
      <c r="H76" s="179">
        <f>'Open Int.'!Z76</f>
        <v>9.232406999999853</v>
      </c>
      <c r="I76" s="172">
        <f>'Open Int.'!O76</f>
        <v>0.584290477954798</v>
      </c>
      <c r="J76" s="188">
        <f>IF(Volume!D76=0,0,Volume!F76/Volume!D76)</f>
        <v>0.1759656652360515</v>
      </c>
      <c r="K76" s="190">
        <f>IF('Open Int.'!E76=0,0,'Open Int.'!H76/'Open Int.'!E76)</f>
        <v>0.28104575163398693</v>
      </c>
    </row>
    <row r="77" spans="1:11" ht="15">
      <c r="A77" s="204" t="s">
        <v>143</v>
      </c>
      <c r="B77" s="292">
        <f>Margins!B77</f>
        <v>2950</v>
      </c>
      <c r="C77" s="292">
        <f>Volume!J77</f>
        <v>105.85</v>
      </c>
      <c r="D77" s="185">
        <f>Volume!M77</f>
        <v>-3.597449908925322</v>
      </c>
      <c r="E77" s="178">
        <f>Volume!C77*100</f>
        <v>-4</v>
      </c>
      <c r="F77" s="353">
        <f>'Open Int.'!D77*100</f>
        <v>11</v>
      </c>
      <c r="G77" s="179">
        <f>'Open Int.'!R77</f>
        <v>16.33106725</v>
      </c>
      <c r="H77" s="179">
        <f>'Open Int.'!Z77</f>
        <v>1.8198992500000006</v>
      </c>
      <c r="I77" s="172">
        <f>'Open Int.'!O77</f>
        <v>0.7992351816443595</v>
      </c>
      <c r="J77" s="188">
        <f>IF(Volume!D77=0,0,Volume!F77/Volume!D77)</f>
        <v>0.6666666666666666</v>
      </c>
      <c r="K77" s="190">
        <f>IF('Open Int.'!E77=0,0,'Open Int.'!H77/'Open Int.'!E77)</f>
        <v>2.0952380952380953</v>
      </c>
    </row>
    <row r="78" spans="1:11" ht="15">
      <c r="A78" s="204" t="s">
        <v>90</v>
      </c>
      <c r="B78" s="292">
        <f>Margins!B78</f>
        <v>600</v>
      </c>
      <c r="C78" s="292">
        <f>Volume!J78</f>
        <v>445.4</v>
      </c>
      <c r="D78" s="185">
        <f>Volume!M78</f>
        <v>0.9748356381772736</v>
      </c>
      <c r="E78" s="178">
        <f>Volume!C78*100</f>
        <v>19</v>
      </c>
      <c r="F78" s="353">
        <f>'Open Int.'!D78*100</f>
        <v>-1</v>
      </c>
      <c r="G78" s="179">
        <f>'Open Int.'!R78</f>
        <v>61.4652</v>
      </c>
      <c r="H78" s="179">
        <f>'Open Int.'!Z78</f>
        <v>-0.09471599999999825</v>
      </c>
      <c r="I78" s="172">
        <f>'Open Int.'!O78</f>
        <v>0.6508695652173913</v>
      </c>
      <c r="J78" s="188">
        <f>IF(Volume!D78=0,0,Volume!F78/Volume!D78)</f>
        <v>0</v>
      </c>
      <c r="K78" s="190">
        <f>IF('Open Int.'!E78=0,0,'Open Int.'!H78/'Open Int.'!E78)</f>
        <v>0</v>
      </c>
    </row>
    <row r="79" spans="1:11" ht="15">
      <c r="A79" s="204" t="s">
        <v>35</v>
      </c>
      <c r="B79" s="292">
        <f>Margins!B79</f>
        <v>1100</v>
      </c>
      <c r="C79" s="292">
        <f>Volume!J79</f>
        <v>267.25</v>
      </c>
      <c r="D79" s="185">
        <f>Volume!M79</f>
        <v>-1.5653775322283612</v>
      </c>
      <c r="E79" s="178">
        <f>Volume!C79*100</f>
        <v>1</v>
      </c>
      <c r="F79" s="353">
        <f>'Open Int.'!D79*100</f>
        <v>0</v>
      </c>
      <c r="G79" s="179">
        <f>'Open Int.'!R79</f>
        <v>269.927845</v>
      </c>
      <c r="H79" s="179">
        <f>'Open Int.'!Z79</f>
        <v>-4.501640000000009</v>
      </c>
      <c r="I79" s="172">
        <f>'Open Int.'!O79</f>
        <v>0.73273796558484</v>
      </c>
      <c r="J79" s="188">
        <f>IF(Volume!D79=0,0,Volume!F79/Volume!D79)</f>
        <v>0</v>
      </c>
      <c r="K79" s="190">
        <f>IF('Open Int.'!E79=0,0,'Open Int.'!H79/'Open Int.'!E79)</f>
        <v>0.06192660550458716</v>
      </c>
    </row>
    <row r="80" spans="1:11" ht="15">
      <c r="A80" s="204" t="s">
        <v>6</v>
      </c>
      <c r="B80" s="292">
        <f>Margins!B80</f>
        <v>1125</v>
      </c>
      <c r="C80" s="292">
        <f>Volume!J80</f>
        <v>175.85</v>
      </c>
      <c r="D80" s="185">
        <f>Volume!M80</f>
        <v>0.8314220183486173</v>
      </c>
      <c r="E80" s="178">
        <f>Volume!C80*100</f>
        <v>74</v>
      </c>
      <c r="F80" s="353">
        <f>'Open Int.'!D80*100</f>
        <v>5</v>
      </c>
      <c r="G80" s="179">
        <f>'Open Int.'!R80</f>
        <v>288.79405875</v>
      </c>
      <c r="H80" s="179">
        <f>'Open Int.'!Z80</f>
        <v>15.271638749999966</v>
      </c>
      <c r="I80" s="172">
        <f>'Open Int.'!O80</f>
        <v>0.6104260857651733</v>
      </c>
      <c r="J80" s="188">
        <f>IF(Volume!D80=0,0,Volume!F80/Volume!D80)</f>
        <v>0.05128205128205128</v>
      </c>
      <c r="K80" s="190">
        <f>IF('Open Int.'!E80=0,0,'Open Int.'!H80/'Open Int.'!E80)</f>
        <v>0.11975377728035815</v>
      </c>
    </row>
    <row r="81" spans="1:11" ht="15">
      <c r="A81" s="204" t="s">
        <v>177</v>
      </c>
      <c r="B81" s="292">
        <f>Margins!B81</f>
        <v>1000</v>
      </c>
      <c r="C81" s="292">
        <f>Volume!J81</f>
        <v>361.95</v>
      </c>
      <c r="D81" s="185">
        <f>Volume!M81</f>
        <v>-1.5905383360522083</v>
      </c>
      <c r="E81" s="178">
        <f>Volume!C81*100</f>
        <v>56.99999999999999</v>
      </c>
      <c r="F81" s="353">
        <f>'Open Int.'!D81*100</f>
        <v>-2</v>
      </c>
      <c r="G81" s="179">
        <f>'Open Int.'!R81</f>
        <v>444.148845</v>
      </c>
      <c r="H81" s="179">
        <f>'Open Int.'!Z81</f>
        <v>-12.658754999999985</v>
      </c>
      <c r="I81" s="172">
        <f>'Open Int.'!O81</f>
        <v>0.7067068698557575</v>
      </c>
      <c r="J81" s="188">
        <f>IF(Volume!D81=0,0,Volume!F81/Volume!D81)</f>
        <v>0.174496644295302</v>
      </c>
      <c r="K81" s="190">
        <f>IF('Open Int.'!E81=0,0,'Open Int.'!H81/'Open Int.'!E81)</f>
        <v>0.11661073825503356</v>
      </c>
    </row>
    <row r="82" spans="1:11" ht="15">
      <c r="A82" s="204" t="s">
        <v>168</v>
      </c>
      <c r="B82" s="292">
        <f>Margins!B82</f>
        <v>600</v>
      </c>
      <c r="C82" s="292">
        <f>Volume!J82</f>
        <v>650.55</v>
      </c>
      <c r="D82" s="185">
        <f>Volume!M82</f>
        <v>-2.3271526161699576</v>
      </c>
      <c r="E82" s="178">
        <f>Volume!C82*100</f>
        <v>-54</v>
      </c>
      <c r="F82" s="353">
        <f>'Open Int.'!D82*100</f>
        <v>2</v>
      </c>
      <c r="G82" s="179">
        <f>'Open Int.'!R82</f>
        <v>9.641151</v>
      </c>
      <c r="H82" s="179">
        <f>'Open Int.'!Z82</f>
        <v>-0.029894999999999783</v>
      </c>
      <c r="I82" s="172">
        <f>'Open Int.'!O82</f>
        <v>0.902834008097166</v>
      </c>
      <c r="J82" s="188">
        <f>IF(Volume!D82=0,0,Volume!F82/Volume!D82)</f>
        <v>0</v>
      </c>
      <c r="K82" s="190">
        <f>IF('Open Int.'!E82=0,0,'Open Int.'!H82/'Open Int.'!E82)</f>
        <v>0</v>
      </c>
    </row>
    <row r="83" spans="1:11" ht="15">
      <c r="A83" s="204" t="s">
        <v>132</v>
      </c>
      <c r="B83" s="292">
        <f>Margins!B83</f>
        <v>400</v>
      </c>
      <c r="C83" s="292">
        <f>Volume!J83</f>
        <v>724.8</v>
      </c>
      <c r="D83" s="185">
        <f>Volume!M83</f>
        <v>-1.5885947046843238</v>
      </c>
      <c r="E83" s="178">
        <f>Volume!C83*100</f>
        <v>76</v>
      </c>
      <c r="F83" s="353">
        <f>'Open Int.'!D83*100</f>
        <v>1</v>
      </c>
      <c r="G83" s="179">
        <f>'Open Int.'!R83</f>
        <v>124.462656</v>
      </c>
      <c r="H83" s="179">
        <f>'Open Int.'!Z83</f>
        <v>-1.0369440000000054</v>
      </c>
      <c r="I83" s="172">
        <f>'Open Int.'!O83</f>
        <v>0.6324248777078966</v>
      </c>
      <c r="J83" s="188">
        <f>IF(Volume!D83=0,0,Volume!F83/Volume!D83)</f>
        <v>0</v>
      </c>
      <c r="K83" s="190">
        <f>IF('Open Int.'!E83=0,0,'Open Int.'!H83/'Open Int.'!E83)</f>
        <v>0</v>
      </c>
    </row>
    <row r="84" spans="1:11" ht="15">
      <c r="A84" s="204" t="s">
        <v>144</v>
      </c>
      <c r="B84" s="292">
        <f>Margins!B84</f>
        <v>250</v>
      </c>
      <c r="C84" s="292">
        <f>Volume!J84</f>
        <v>2444.8</v>
      </c>
      <c r="D84" s="185">
        <f>Volume!M84</f>
        <v>0.3530087841720862</v>
      </c>
      <c r="E84" s="178">
        <f>Volume!C84*100</f>
        <v>55.00000000000001</v>
      </c>
      <c r="F84" s="353">
        <f>'Open Int.'!D84*100</f>
        <v>2</v>
      </c>
      <c r="G84" s="179">
        <f>'Open Int.'!R84</f>
        <v>83.85664000000001</v>
      </c>
      <c r="H84" s="179">
        <f>'Open Int.'!Z84</f>
        <v>2.2439400000000234</v>
      </c>
      <c r="I84" s="172">
        <f>'Open Int.'!O84</f>
        <v>0.4329446064139942</v>
      </c>
      <c r="J84" s="188">
        <f>IF(Volume!D84=0,0,Volume!F84/Volume!D84)</f>
        <v>0</v>
      </c>
      <c r="K84" s="190">
        <f>IF('Open Int.'!E84=0,0,'Open Int.'!H84/'Open Int.'!E84)</f>
        <v>0</v>
      </c>
    </row>
    <row r="85" spans="1:11" ht="15">
      <c r="A85" s="204" t="s">
        <v>295</v>
      </c>
      <c r="B85" s="292">
        <f>Margins!B85</f>
        <v>300</v>
      </c>
      <c r="C85" s="292">
        <f>Volume!J85</f>
        <v>630.2</v>
      </c>
      <c r="D85" s="185">
        <f>Volume!M85</f>
        <v>-3.2619541023869827</v>
      </c>
      <c r="E85" s="178">
        <f>Volume!C85*100</f>
        <v>-10</v>
      </c>
      <c r="F85" s="353">
        <f>'Open Int.'!D85*100</f>
        <v>-1</v>
      </c>
      <c r="G85" s="179">
        <f>'Open Int.'!R85</f>
        <v>85.85214600000002</v>
      </c>
      <c r="H85" s="179">
        <f>'Open Int.'!Z85</f>
        <v>-3.4030184999999875</v>
      </c>
      <c r="I85" s="172">
        <f>'Open Int.'!O85</f>
        <v>0.6866329002422374</v>
      </c>
      <c r="J85" s="188">
        <f>IF(Volume!D85=0,0,Volume!F85/Volume!D85)</f>
        <v>0</v>
      </c>
      <c r="K85" s="190">
        <f>IF('Open Int.'!E85=0,0,'Open Int.'!H85/'Open Int.'!E85)</f>
        <v>0</v>
      </c>
    </row>
    <row r="86" spans="1:11" ht="15">
      <c r="A86" s="204" t="s">
        <v>133</v>
      </c>
      <c r="B86" s="292">
        <f>Margins!B86</f>
        <v>12500</v>
      </c>
      <c r="C86" s="292">
        <f>Volume!J86</f>
        <v>31.55</v>
      </c>
      <c r="D86" s="185">
        <f>Volume!M86</f>
        <v>-1.8662519440124352</v>
      </c>
      <c r="E86" s="178">
        <f>Volume!C86*100</f>
        <v>74</v>
      </c>
      <c r="F86" s="353">
        <f>'Open Int.'!D86*100</f>
        <v>0</v>
      </c>
      <c r="G86" s="179">
        <f>'Open Int.'!R86</f>
        <v>96.70075</v>
      </c>
      <c r="H86" s="179">
        <f>'Open Int.'!Z86</f>
        <v>-1.6782500000000056</v>
      </c>
      <c r="I86" s="172">
        <f>'Open Int.'!O86</f>
        <v>0.5917618270799347</v>
      </c>
      <c r="J86" s="188">
        <f>IF(Volume!D86=0,0,Volume!F86/Volume!D86)</f>
        <v>0</v>
      </c>
      <c r="K86" s="190">
        <f>IF('Open Int.'!E86=0,0,'Open Int.'!H86/'Open Int.'!E86)</f>
        <v>0.028350515463917526</v>
      </c>
    </row>
    <row r="87" spans="1:11" ht="15">
      <c r="A87" s="204" t="s">
        <v>169</v>
      </c>
      <c r="B87" s="292">
        <f>Margins!B87</f>
        <v>4000</v>
      </c>
      <c r="C87" s="292">
        <f>Volume!J87</f>
        <v>121.45</v>
      </c>
      <c r="D87" s="185">
        <f>Volume!M87</f>
        <v>0.37190082644628336</v>
      </c>
      <c r="E87" s="178">
        <f>Volume!C87*100</f>
        <v>51</v>
      </c>
      <c r="F87" s="353">
        <f>'Open Int.'!D87*100</f>
        <v>-3</v>
      </c>
      <c r="G87" s="179">
        <f>'Open Int.'!R87</f>
        <v>102.7467</v>
      </c>
      <c r="H87" s="179">
        <f>'Open Int.'!Z87</f>
        <v>-1.1680999999999955</v>
      </c>
      <c r="I87" s="172">
        <f>'Open Int.'!O87</f>
        <v>0.5144208037825059</v>
      </c>
      <c r="J87" s="188">
        <f>IF(Volume!D87=0,0,Volume!F87/Volume!D87)</f>
        <v>5.285714285714286</v>
      </c>
      <c r="K87" s="190">
        <f>IF('Open Int.'!E87=0,0,'Open Int.'!H87/'Open Int.'!E87)</f>
        <v>1.7142857142857142</v>
      </c>
    </row>
    <row r="88" spans="1:11" ht="15">
      <c r="A88" s="204" t="s">
        <v>296</v>
      </c>
      <c r="B88" s="292">
        <f>Margins!B88</f>
        <v>550</v>
      </c>
      <c r="C88" s="292">
        <f>Volume!J88</f>
        <v>453.15</v>
      </c>
      <c r="D88" s="185">
        <f>Volume!M88</f>
        <v>0.5101474991682277</v>
      </c>
      <c r="E88" s="178">
        <f>Volume!C88*100</f>
        <v>-61</v>
      </c>
      <c r="F88" s="353">
        <f>'Open Int.'!D88*100</f>
        <v>2</v>
      </c>
      <c r="G88" s="179">
        <f>'Open Int.'!R88</f>
        <v>170.49995325</v>
      </c>
      <c r="H88" s="179">
        <f>'Open Int.'!Z88</f>
        <v>3.7418095000000164</v>
      </c>
      <c r="I88" s="172">
        <f>'Open Int.'!O88</f>
        <v>0.4617745943575501</v>
      </c>
      <c r="J88" s="188">
        <f>IF(Volume!D88=0,0,Volume!F88/Volume!D88)</f>
        <v>0</v>
      </c>
      <c r="K88" s="190">
        <f>IF('Open Int.'!E88=0,0,'Open Int.'!H88/'Open Int.'!E88)</f>
        <v>0</v>
      </c>
    </row>
    <row r="89" spans="1:11" ht="15">
      <c r="A89" s="204" t="s">
        <v>297</v>
      </c>
      <c r="B89" s="292">
        <f>Margins!B89</f>
        <v>550</v>
      </c>
      <c r="C89" s="292">
        <f>Volume!J89</f>
        <v>473.15</v>
      </c>
      <c r="D89" s="185">
        <f>Volume!M89</f>
        <v>-3.3302686689140897</v>
      </c>
      <c r="E89" s="178">
        <f>Volume!C89*100</f>
        <v>56.00000000000001</v>
      </c>
      <c r="F89" s="353">
        <f>'Open Int.'!D89*100</f>
        <v>4</v>
      </c>
      <c r="G89" s="179">
        <f>'Open Int.'!R89</f>
        <v>63.6528695</v>
      </c>
      <c r="H89" s="179">
        <f>'Open Int.'!Z89</f>
        <v>0.44529650000000487</v>
      </c>
      <c r="I89" s="172">
        <f>'Open Int.'!O89</f>
        <v>0.6794766966475879</v>
      </c>
      <c r="J89" s="188">
        <f>IF(Volume!D89=0,0,Volume!F89/Volume!D89)</f>
        <v>0</v>
      </c>
      <c r="K89" s="190">
        <f>IF('Open Int.'!E89=0,0,'Open Int.'!H89/'Open Int.'!E89)</f>
        <v>0.07142857142857142</v>
      </c>
    </row>
    <row r="90" spans="1:11" ht="15">
      <c r="A90" s="204" t="s">
        <v>178</v>
      </c>
      <c r="B90" s="292">
        <f>Margins!B90</f>
        <v>2500</v>
      </c>
      <c r="C90" s="292">
        <f>Volume!J90</f>
        <v>176.25</v>
      </c>
      <c r="D90" s="185">
        <f>Volume!M90</f>
        <v>-4.211956521739131</v>
      </c>
      <c r="E90" s="178">
        <f>Volume!C90*100</f>
        <v>60</v>
      </c>
      <c r="F90" s="353">
        <f>'Open Int.'!D90*100</f>
        <v>6</v>
      </c>
      <c r="G90" s="179">
        <f>'Open Int.'!R90</f>
        <v>50.848125</v>
      </c>
      <c r="H90" s="179">
        <f>'Open Int.'!Z90</f>
        <v>0.4321250000000063</v>
      </c>
      <c r="I90" s="172">
        <f>'Open Int.'!O90</f>
        <v>0.7192374350086655</v>
      </c>
      <c r="J90" s="188">
        <f>IF(Volume!D90=0,0,Volume!F90/Volume!D90)</f>
        <v>0</v>
      </c>
      <c r="K90" s="190">
        <f>IF('Open Int.'!E90=0,0,'Open Int.'!H90/'Open Int.'!E90)</f>
        <v>0.5</v>
      </c>
    </row>
    <row r="91" spans="1:11" ht="15">
      <c r="A91" s="204" t="s">
        <v>145</v>
      </c>
      <c r="B91" s="292">
        <f>Margins!B91</f>
        <v>1700</v>
      </c>
      <c r="C91" s="292">
        <f>Volume!J91</f>
        <v>156.35</v>
      </c>
      <c r="D91" s="185">
        <f>Volume!M91</f>
        <v>-1.7593465284323035</v>
      </c>
      <c r="E91" s="178">
        <f>Volume!C91*100</f>
        <v>48</v>
      </c>
      <c r="F91" s="353">
        <f>'Open Int.'!D91*100</f>
        <v>0</v>
      </c>
      <c r="G91" s="179">
        <f>'Open Int.'!R91</f>
        <v>49.863142</v>
      </c>
      <c r="H91" s="179">
        <f>'Open Int.'!Z91</f>
        <v>-0.46008799999999894</v>
      </c>
      <c r="I91" s="172">
        <f>'Open Int.'!O91</f>
        <v>0.7638592750533049</v>
      </c>
      <c r="J91" s="188">
        <f>IF(Volume!D91=0,0,Volume!F91/Volume!D91)</f>
        <v>2.142857142857143</v>
      </c>
      <c r="K91" s="190">
        <f>IF('Open Int.'!E91=0,0,'Open Int.'!H91/'Open Int.'!E91)</f>
        <v>0.25252525252525254</v>
      </c>
    </row>
    <row r="92" spans="1:11" ht="15">
      <c r="A92" s="204" t="s">
        <v>273</v>
      </c>
      <c r="B92" s="292">
        <f>Margins!B92</f>
        <v>850</v>
      </c>
      <c r="C92" s="292">
        <f>Volume!J92</f>
        <v>201.95</v>
      </c>
      <c r="D92" s="185">
        <f>Volume!M92</f>
        <v>-1.7752918287937771</v>
      </c>
      <c r="E92" s="178">
        <f>Volume!C92*100</f>
        <v>71</v>
      </c>
      <c r="F92" s="353">
        <f>'Open Int.'!D92*100</f>
        <v>-3</v>
      </c>
      <c r="G92" s="179">
        <f>'Open Int.'!R92</f>
        <v>128.5714675</v>
      </c>
      <c r="H92" s="179">
        <f>'Open Int.'!Z92</f>
        <v>-6.5180124999999975</v>
      </c>
      <c r="I92" s="172">
        <f>'Open Int.'!O92</f>
        <v>0.684913217623498</v>
      </c>
      <c r="J92" s="188">
        <f>IF(Volume!D92=0,0,Volume!F92/Volume!D92)</f>
        <v>0.2</v>
      </c>
      <c r="K92" s="190">
        <f>IF('Open Int.'!E92=0,0,'Open Int.'!H92/'Open Int.'!E92)</f>
        <v>0.2094240837696335</v>
      </c>
    </row>
    <row r="93" spans="1:11" ht="15">
      <c r="A93" s="204" t="s">
        <v>210</v>
      </c>
      <c r="B93" s="292">
        <f>Margins!B93</f>
        <v>200</v>
      </c>
      <c r="C93" s="292">
        <f>Volume!J93</f>
        <v>1669.2</v>
      </c>
      <c r="D93" s="185">
        <f>Volume!M93</f>
        <v>-1.4407179971657926</v>
      </c>
      <c r="E93" s="178">
        <f>Volume!C93*100</f>
        <v>-19</v>
      </c>
      <c r="F93" s="353">
        <f>'Open Int.'!D93*100</f>
        <v>2</v>
      </c>
      <c r="G93" s="179">
        <f>'Open Int.'!R93</f>
        <v>280.559136</v>
      </c>
      <c r="H93" s="179">
        <f>'Open Int.'!Z93</f>
        <v>0.20059200000002875</v>
      </c>
      <c r="I93" s="172">
        <f>'Open Int.'!O93</f>
        <v>0.7522608281770585</v>
      </c>
      <c r="J93" s="188">
        <f>IF(Volume!D93=0,0,Volume!F93/Volume!D93)</f>
        <v>0.022727272727272728</v>
      </c>
      <c r="K93" s="190">
        <f>IF('Open Int.'!E93=0,0,'Open Int.'!H93/'Open Int.'!E93)</f>
        <v>0.10932475884244373</v>
      </c>
    </row>
    <row r="94" spans="1:11" ht="15">
      <c r="A94" s="204" t="s">
        <v>298</v>
      </c>
      <c r="B94" s="292">
        <f>Margins!B94</f>
        <v>350</v>
      </c>
      <c r="C94" s="292">
        <f>Volume!J94</f>
        <v>587.65</v>
      </c>
      <c r="D94" s="185">
        <f>Volume!M94</f>
        <v>-0.3983050847457666</v>
      </c>
      <c r="E94" s="178">
        <f>Volume!C94*100</f>
        <v>-56.00000000000001</v>
      </c>
      <c r="F94" s="353">
        <f>'Open Int.'!D94*100</f>
        <v>3</v>
      </c>
      <c r="G94" s="179">
        <f>'Open Int.'!R94</f>
        <v>19.84787875</v>
      </c>
      <c r="H94" s="179">
        <f>'Open Int.'!Z94</f>
        <v>0.4368787499999982</v>
      </c>
      <c r="I94" s="172">
        <f>'Open Int.'!O94</f>
        <v>0.8227979274611399</v>
      </c>
      <c r="J94" s="188">
        <f>IF(Volume!D94=0,0,Volume!F94/Volume!D94)</f>
        <v>0</v>
      </c>
      <c r="K94" s="190">
        <f>IF('Open Int.'!E94=0,0,'Open Int.'!H94/'Open Int.'!E94)</f>
        <v>0</v>
      </c>
    </row>
    <row r="95" spans="1:11" ht="15">
      <c r="A95" s="204" t="s">
        <v>7</v>
      </c>
      <c r="B95" s="292">
        <f>Margins!B95</f>
        <v>650</v>
      </c>
      <c r="C95" s="292">
        <f>Volume!J95</f>
        <v>880.85</v>
      </c>
      <c r="D95" s="185">
        <f>Volume!M95</f>
        <v>-1.454382726408234</v>
      </c>
      <c r="E95" s="178">
        <f>Volume!C95*100</f>
        <v>-9</v>
      </c>
      <c r="F95" s="353">
        <f>'Open Int.'!D95*100</f>
        <v>1</v>
      </c>
      <c r="G95" s="179">
        <f>'Open Int.'!R95</f>
        <v>221.3487965</v>
      </c>
      <c r="H95" s="179">
        <f>'Open Int.'!Z95</f>
        <v>-1.1751610000000028</v>
      </c>
      <c r="I95" s="172">
        <f>'Open Int.'!O95</f>
        <v>0.7084842214174858</v>
      </c>
      <c r="J95" s="188">
        <f>IF(Volume!D95=0,0,Volume!F95/Volume!D95)</f>
        <v>0</v>
      </c>
      <c r="K95" s="190">
        <f>IF('Open Int.'!E95=0,0,'Open Int.'!H95/'Open Int.'!E95)</f>
        <v>0.05389221556886228</v>
      </c>
    </row>
    <row r="96" spans="1:11" ht="15">
      <c r="A96" s="204" t="s">
        <v>170</v>
      </c>
      <c r="B96" s="292">
        <f>Margins!B96</f>
        <v>1200</v>
      </c>
      <c r="C96" s="292">
        <f>Volume!J96</f>
        <v>509.95</v>
      </c>
      <c r="D96" s="185">
        <f>Volume!M96</f>
        <v>-0.04900039200313602</v>
      </c>
      <c r="E96" s="178">
        <f>Volume!C96*100</f>
        <v>334</v>
      </c>
      <c r="F96" s="353">
        <f>'Open Int.'!D96*100</f>
        <v>13</v>
      </c>
      <c r="G96" s="179">
        <f>'Open Int.'!R96</f>
        <v>138.543216</v>
      </c>
      <c r="H96" s="179">
        <f>'Open Int.'!Z96</f>
        <v>15.605424</v>
      </c>
      <c r="I96" s="172">
        <f>'Open Int.'!O96</f>
        <v>0.3224381625441696</v>
      </c>
      <c r="J96" s="188">
        <f>IF(Volume!D96=0,0,Volume!F96/Volume!D96)</f>
        <v>0</v>
      </c>
      <c r="K96" s="190">
        <f>IF('Open Int.'!E96=0,0,'Open Int.'!H96/'Open Int.'!E96)</f>
        <v>0</v>
      </c>
    </row>
    <row r="97" spans="1:11" ht="15">
      <c r="A97" s="204" t="s">
        <v>224</v>
      </c>
      <c r="B97" s="292">
        <f>Margins!B97</f>
        <v>400</v>
      </c>
      <c r="C97" s="292">
        <f>Volume!J97</f>
        <v>892.75</v>
      </c>
      <c r="D97" s="185">
        <f>Volume!M97</f>
        <v>-2.3302882774465243</v>
      </c>
      <c r="E97" s="178">
        <f>Volume!C97*100</f>
        <v>-5</v>
      </c>
      <c r="F97" s="353">
        <f>'Open Int.'!D97*100</f>
        <v>5</v>
      </c>
      <c r="G97" s="179">
        <f>'Open Int.'!R97</f>
        <v>157.40968</v>
      </c>
      <c r="H97" s="179">
        <f>'Open Int.'!Z97</f>
        <v>3.373974000000004</v>
      </c>
      <c r="I97" s="172">
        <f>'Open Int.'!O97</f>
        <v>0.6540381125226861</v>
      </c>
      <c r="J97" s="188">
        <f>IF(Volume!D97=0,0,Volume!F97/Volume!D97)</f>
        <v>0.14285714285714285</v>
      </c>
      <c r="K97" s="190">
        <f>IF('Open Int.'!E97=0,0,'Open Int.'!H97/'Open Int.'!E97)</f>
        <v>0.09565217391304348</v>
      </c>
    </row>
    <row r="98" spans="1:11" ht="15">
      <c r="A98" s="204" t="s">
        <v>207</v>
      </c>
      <c r="B98" s="292">
        <f>Margins!B98</f>
        <v>1250</v>
      </c>
      <c r="C98" s="292">
        <f>Volume!J98</f>
        <v>209.9</v>
      </c>
      <c r="D98" s="185">
        <f>Volume!M98</f>
        <v>-0.9672092474640166</v>
      </c>
      <c r="E98" s="178">
        <f>Volume!C98*100</f>
        <v>34</v>
      </c>
      <c r="F98" s="353">
        <f>'Open Int.'!D98*100</f>
        <v>-1</v>
      </c>
      <c r="G98" s="179">
        <f>'Open Int.'!R98</f>
        <v>145.0671375</v>
      </c>
      <c r="H98" s="179">
        <f>'Open Int.'!Z98</f>
        <v>-2.423568749999987</v>
      </c>
      <c r="I98" s="172">
        <f>'Open Int.'!O98</f>
        <v>0.7062759992765418</v>
      </c>
      <c r="J98" s="188">
        <f>IF(Volume!D98=0,0,Volume!F98/Volume!D98)</f>
        <v>0</v>
      </c>
      <c r="K98" s="190">
        <f>IF('Open Int.'!E98=0,0,'Open Int.'!H98/'Open Int.'!E98)</f>
        <v>0.13636363636363635</v>
      </c>
    </row>
    <row r="99" spans="1:11" ht="15">
      <c r="A99" s="204" t="s">
        <v>299</v>
      </c>
      <c r="B99" s="292">
        <f>Margins!B99</f>
        <v>250</v>
      </c>
      <c r="C99" s="292">
        <f>Volume!J99</f>
        <v>827.4</v>
      </c>
      <c r="D99" s="185">
        <f>Volume!M99</f>
        <v>-1.1410478523209353</v>
      </c>
      <c r="E99" s="178">
        <f>Volume!C99*100</f>
        <v>48</v>
      </c>
      <c r="F99" s="353">
        <f>'Open Int.'!D99*100</f>
        <v>-1</v>
      </c>
      <c r="G99" s="179">
        <f>'Open Int.'!R99</f>
        <v>54.711825</v>
      </c>
      <c r="H99" s="179">
        <f>'Open Int.'!Z99</f>
        <v>-1.3219775000000027</v>
      </c>
      <c r="I99" s="172">
        <f>'Open Int.'!O99</f>
        <v>0.7965973534971644</v>
      </c>
      <c r="J99" s="188">
        <f>IF(Volume!D99=0,0,Volume!F99/Volume!D99)</f>
        <v>0</v>
      </c>
      <c r="K99" s="190">
        <f>IF('Open Int.'!E99=0,0,'Open Int.'!H99/'Open Int.'!E99)</f>
        <v>0.23076923076923078</v>
      </c>
    </row>
    <row r="100" spans="1:11" ht="15">
      <c r="A100" s="204" t="s">
        <v>279</v>
      </c>
      <c r="B100" s="292">
        <f>Margins!B100</f>
        <v>1600</v>
      </c>
      <c r="C100" s="292">
        <f>Volume!J100</f>
        <v>292.6</v>
      </c>
      <c r="D100" s="185">
        <f>Volume!M100</f>
        <v>-3.304692663582286</v>
      </c>
      <c r="E100" s="178">
        <f>Volume!C100*100</f>
        <v>-27</v>
      </c>
      <c r="F100" s="353">
        <f>'Open Int.'!D100*100</f>
        <v>-1</v>
      </c>
      <c r="G100" s="179">
        <f>'Open Int.'!R100</f>
        <v>332.25315200000006</v>
      </c>
      <c r="H100" s="179">
        <f>'Open Int.'!Z100</f>
        <v>-14.744320000000016</v>
      </c>
      <c r="I100" s="172">
        <f>'Open Int.'!O100</f>
        <v>0.6785965901084966</v>
      </c>
      <c r="J100" s="188">
        <f>IF(Volume!D100=0,0,Volume!F100/Volume!D100)</f>
        <v>0.05357142857142857</v>
      </c>
      <c r="K100" s="190">
        <f>IF('Open Int.'!E100=0,0,'Open Int.'!H100/'Open Int.'!E100)</f>
        <v>0.0857843137254902</v>
      </c>
    </row>
    <row r="101" spans="1:11" ht="15">
      <c r="A101" s="204" t="s">
        <v>146</v>
      </c>
      <c r="B101" s="292">
        <f>Margins!B101</f>
        <v>8900</v>
      </c>
      <c r="C101" s="292">
        <f>Volume!J101</f>
        <v>40.05</v>
      </c>
      <c r="D101" s="185">
        <f>Volume!M101</f>
        <v>-1.111111111111118</v>
      </c>
      <c r="E101" s="178">
        <f>Volume!C101*100</f>
        <v>1</v>
      </c>
      <c r="F101" s="353">
        <f>'Open Int.'!D101*100</f>
        <v>0</v>
      </c>
      <c r="G101" s="179">
        <f>'Open Int.'!R101</f>
        <v>43.45064549999999</v>
      </c>
      <c r="H101" s="179">
        <f>'Open Int.'!Z101</f>
        <v>-0.30798450000000344</v>
      </c>
      <c r="I101" s="172">
        <f>'Open Int.'!O101</f>
        <v>0.6759639048400328</v>
      </c>
      <c r="J101" s="188">
        <f>IF(Volume!D101=0,0,Volume!F101/Volume!D101)</f>
        <v>0</v>
      </c>
      <c r="K101" s="190">
        <f>IF('Open Int.'!E101=0,0,'Open Int.'!H101/'Open Int.'!E101)</f>
        <v>0.023255813953488372</v>
      </c>
    </row>
    <row r="102" spans="1:11" ht="15">
      <c r="A102" s="204" t="s">
        <v>8</v>
      </c>
      <c r="B102" s="292">
        <f>Margins!B102</f>
        <v>1600</v>
      </c>
      <c r="C102" s="292">
        <f>Volume!J102</f>
        <v>144.85</v>
      </c>
      <c r="D102" s="185">
        <f>Volume!M102</f>
        <v>-2.8830036875628635</v>
      </c>
      <c r="E102" s="178">
        <f>Volume!C102*100</f>
        <v>47</v>
      </c>
      <c r="F102" s="353">
        <f>'Open Int.'!D102*100</f>
        <v>-1</v>
      </c>
      <c r="G102" s="179">
        <f>'Open Int.'!R102</f>
        <v>538.587064</v>
      </c>
      <c r="H102" s="179">
        <f>'Open Int.'!Z102</f>
        <v>-17.205495999999926</v>
      </c>
      <c r="I102" s="172">
        <f>'Open Int.'!O102</f>
        <v>0.7007186195619433</v>
      </c>
      <c r="J102" s="188">
        <f>IF(Volume!D102=0,0,Volume!F102/Volume!D102)</f>
        <v>0.12337662337662338</v>
      </c>
      <c r="K102" s="190">
        <f>IF('Open Int.'!E102=0,0,'Open Int.'!H102/'Open Int.'!E102)</f>
        <v>0.12004405286343613</v>
      </c>
    </row>
    <row r="103" spans="1:11" ht="15">
      <c r="A103" s="204" t="s">
        <v>300</v>
      </c>
      <c r="B103" s="292">
        <f>Margins!B103</f>
        <v>1000</v>
      </c>
      <c r="C103" s="292">
        <f>Volume!J103</f>
        <v>191.75</v>
      </c>
      <c r="D103" s="185">
        <f>Volume!M103</f>
        <v>-1.0067114093959673</v>
      </c>
      <c r="E103" s="178">
        <f>Volume!C103*100</f>
        <v>-9</v>
      </c>
      <c r="F103" s="353">
        <f>'Open Int.'!D103*100</f>
        <v>0</v>
      </c>
      <c r="G103" s="179">
        <f>'Open Int.'!R103</f>
        <v>61.78185</v>
      </c>
      <c r="H103" s="179">
        <f>'Open Int.'!Z103</f>
        <v>-0.06656000000000262</v>
      </c>
      <c r="I103" s="172">
        <f>'Open Int.'!O103</f>
        <v>0.7417752948479206</v>
      </c>
      <c r="J103" s="188">
        <f>IF(Volume!D103=0,0,Volume!F103/Volume!D103)</f>
        <v>30</v>
      </c>
      <c r="K103" s="190">
        <f>IF('Open Int.'!E103=0,0,'Open Int.'!H103/'Open Int.'!E103)</f>
        <v>1.0714285714285714</v>
      </c>
    </row>
    <row r="104" spans="1:11" ht="15">
      <c r="A104" s="204" t="s">
        <v>179</v>
      </c>
      <c r="B104" s="292">
        <f>Margins!B104</f>
        <v>28000</v>
      </c>
      <c r="C104" s="292">
        <f>Volume!J104</f>
        <v>16.9</v>
      </c>
      <c r="D104" s="185">
        <f>Volume!M104</f>
        <v>-4.2492917847025495</v>
      </c>
      <c r="E104" s="178">
        <f>Volume!C104*100</f>
        <v>-15</v>
      </c>
      <c r="F104" s="353">
        <f>'Open Int.'!D104*100</f>
        <v>0</v>
      </c>
      <c r="G104" s="179">
        <f>'Open Int.'!R104</f>
        <v>80.58595999999999</v>
      </c>
      <c r="H104" s="179">
        <f>'Open Int.'!Z104</f>
        <v>-3.625720000000001</v>
      </c>
      <c r="I104" s="172">
        <f>'Open Int.'!O104</f>
        <v>0.6077510275983559</v>
      </c>
      <c r="J104" s="188">
        <f>IF(Volume!D104=0,0,Volume!F104/Volume!D104)</f>
        <v>0.03278688524590164</v>
      </c>
      <c r="K104" s="190">
        <f>IF('Open Int.'!E104=0,0,'Open Int.'!H104/'Open Int.'!E104)</f>
        <v>0.10126582278481013</v>
      </c>
    </row>
    <row r="105" spans="1:11" ht="15">
      <c r="A105" s="204" t="s">
        <v>202</v>
      </c>
      <c r="B105" s="292">
        <f>Margins!B105</f>
        <v>1150</v>
      </c>
      <c r="C105" s="292">
        <f>Volume!J105</f>
        <v>238.4</v>
      </c>
      <c r="D105" s="185">
        <f>Volume!M105</f>
        <v>-1.2836438923395421</v>
      </c>
      <c r="E105" s="178">
        <f>Volume!C105*100</f>
        <v>20</v>
      </c>
      <c r="F105" s="353">
        <f>'Open Int.'!D105*100</f>
        <v>-3</v>
      </c>
      <c r="G105" s="179">
        <f>'Open Int.'!R105</f>
        <v>80.60304</v>
      </c>
      <c r="H105" s="179">
        <f>'Open Int.'!Z105</f>
        <v>-3.4365450000000095</v>
      </c>
      <c r="I105" s="172">
        <f>'Open Int.'!O105</f>
        <v>0.5959183673469388</v>
      </c>
      <c r="J105" s="188">
        <f>IF(Volume!D105=0,0,Volume!F105/Volume!D105)</f>
        <v>0.038461538461538464</v>
      </c>
      <c r="K105" s="190">
        <f>IF('Open Int.'!E105=0,0,'Open Int.'!H105/'Open Int.'!E105)</f>
        <v>0.045454545454545456</v>
      </c>
    </row>
    <row r="106" spans="1:11" ht="15">
      <c r="A106" s="204" t="s">
        <v>171</v>
      </c>
      <c r="B106" s="292">
        <f>Margins!B106</f>
        <v>2200</v>
      </c>
      <c r="C106" s="292">
        <f>Volume!J106</f>
        <v>324.95</v>
      </c>
      <c r="D106" s="185">
        <f>Volume!M106</f>
        <v>-3.3605947955390367</v>
      </c>
      <c r="E106" s="178">
        <f>Volume!C106*100</f>
        <v>-3</v>
      </c>
      <c r="F106" s="353">
        <f>'Open Int.'!D106*100</f>
        <v>-9</v>
      </c>
      <c r="G106" s="179">
        <f>'Open Int.'!R106</f>
        <v>118.743229</v>
      </c>
      <c r="H106" s="179">
        <f>'Open Int.'!Z106</f>
        <v>-14.411771000000002</v>
      </c>
      <c r="I106" s="172">
        <f>'Open Int.'!O106</f>
        <v>0.5436484045755569</v>
      </c>
      <c r="J106" s="188">
        <f>IF(Volume!D106=0,0,Volume!F106/Volume!D106)</f>
        <v>1</v>
      </c>
      <c r="K106" s="190">
        <f>IF('Open Int.'!E106=0,0,'Open Int.'!H106/'Open Int.'!E106)</f>
        <v>0.896551724137931</v>
      </c>
    </row>
    <row r="107" spans="1:11" ht="15">
      <c r="A107" s="204" t="s">
        <v>147</v>
      </c>
      <c r="B107" s="292">
        <f>Margins!B107</f>
        <v>5900</v>
      </c>
      <c r="C107" s="292">
        <f>Volume!J107</f>
        <v>57.55</v>
      </c>
      <c r="D107" s="185">
        <f>Volume!M107</f>
        <v>-1.7918088737201439</v>
      </c>
      <c r="E107" s="178">
        <f>Volume!C107*100</f>
        <v>95</v>
      </c>
      <c r="F107" s="353">
        <f>'Open Int.'!D107*100</f>
        <v>-2</v>
      </c>
      <c r="G107" s="179">
        <f>'Open Int.'!R107</f>
        <v>29.9818235</v>
      </c>
      <c r="H107" s="179">
        <f>'Open Int.'!Z107</f>
        <v>-1.1693505000000002</v>
      </c>
      <c r="I107" s="172">
        <f>'Open Int.'!O107</f>
        <v>0.681766704416761</v>
      </c>
      <c r="J107" s="188">
        <f>IF(Volume!D107=0,0,Volume!F107/Volume!D107)</f>
        <v>0</v>
      </c>
      <c r="K107" s="190">
        <f>IF('Open Int.'!E107=0,0,'Open Int.'!H107/'Open Int.'!E107)</f>
        <v>0.028169014084507043</v>
      </c>
    </row>
    <row r="108" spans="1:11" ht="15">
      <c r="A108" s="204" t="s">
        <v>148</v>
      </c>
      <c r="B108" s="292">
        <f>Margins!B108</f>
        <v>2090</v>
      </c>
      <c r="C108" s="292">
        <f>Volume!J108</f>
        <v>246.2</v>
      </c>
      <c r="D108" s="185">
        <f>Volume!M108</f>
        <v>-0.7858150312311172</v>
      </c>
      <c r="E108" s="178">
        <f>Volume!C108*100</f>
        <v>124</v>
      </c>
      <c r="F108" s="353">
        <f>'Open Int.'!D108*100</f>
        <v>1</v>
      </c>
      <c r="G108" s="179">
        <f>'Open Int.'!R108</f>
        <v>30.87348</v>
      </c>
      <c r="H108" s="179">
        <f>'Open Int.'!Z108</f>
        <v>-0.037076599999998905</v>
      </c>
      <c r="I108" s="172">
        <f>'Open Int.'!O108</f>
        <v>0.6183333333333333</v>
      </c>
      <c r="J108" s="188">
        <f>IF(Volume!D108=0,0,Volume!F108/Volume!D108)</f>
        <v>0</v>
      </c>
      <c r="K108" s="190">
        <f>IF('Open Int.'!E108=0,0,'Open Int.'!H108/'Open Int.'!E108)</f>
        <v>0</v>
      </c>
    </row>
    <row r="109" spans="1:11" ht="15">
      <c r="A109" s="204" t="s">
        <v>122</v>
      </c>
      <c r="B109" s="292">
        <f>Margins!B109</f>
        <v>3250</v>
      </c>
      <c r="C109" s="292">
        <f>Volume!J109</f>
        <v>142.05</v>
      </c>
      <c r="D109" s="185">
        <f>Volume!M109</f>
        <v>0.07044734061290789</v>
      </c>
      <c r="E109" s="178">
        <f>Volume!C109*100</f>
        <v>46</v>
      </c>
      <c r="F109" s="353">
        <f>'Open Int.'!D109*100</f>
        <v>-3</v>
      </c>
      <c r="G109" s="179">
        <f>'Open Int.'!R109</f>
        <v>322.2865912500001</v>
      </c>
      <c r="H109" s="179">
        <f>'Open Int.'!Z109</f>
        <v>-7.246784999999875</v>
      </c>
      <c r="I109" s="172">
        <f>'Open Int.'!O109</f>
        <v>0.7401518407104999</v>
      </c>
      <c r="J109" s="188">
        <f>IF(Volume!D109=0,0,Volume!F109/Volume!D109)</f>
        <v>0.17268041237113402</v>
      </c>
      <c r="K109" s="190">
        <f>IF('Open Int.'!E109=0,0,'Open Int.'!H109/'Open Int.'!E109)</f>
        <v>0.17320261437908496</v>
      </c>
    </row>
    <row r="110" spans="1:11" ht="15">
      <c r="A110" s="204" t="s">
        <v>36</v>
      </c>
      <c r="B110" s="292">
        <f>Margins!B110</f>
        <v>450</v>
      </c>
      <c r="C110" s="292">
        <f>Volume!J110</f>
        <v>876.15</v>
      </c>
      <c r="D110" s="185">
        <f>Volume!M110</f>
        <v>-3.310710147326602</v>
      </c>
      <c r="E110" s="178">
        <f>Volume!C110*100</f>
        <v>44</v>
      </c>
      <c r="F110" s="353">
        <f>'Open Int.'!D110*100</f>
        <v>7.000000000000001</v>
      </c>
      <c r="G110" s="179">
        <f>'Open Int.'!R110</f>
        <v>555.286347</v>
      </c>
      <c r="H110" s="179">
        <f>'Open Int.'!Z110</f>
        <v>16.910916749999956</v>
      </c>
      <c r="I110" s="172">
        <f>'Open Int.'!O110</f>
        <v>0.5834990059642147</v>
      </c>
      <c r="J110" s="188">
        <f>IF(Volume!D110=0,0,Volume!F110/Volume!D110)</f>
        <v>0.06578947368421052</v>
      </c>
      <c r="K110" s="190">
        <f>IF('Open Int.'!E110=0,0,'Open Int.'!H110/'Open Int.'!E110)</f>
        <v>0.06398537477148081</v>
      </c>
    </row>
    <row r="111" spans="1:11" ht="15">
      <c r="A111" s="204" t="s">
        <v>172</v>
      </c>
      <c r="B111" s="292">
        <f>Margins!B111</f>
        <v>1050</v>
      </c>
      <c r="C111" s="292">
        <f>Volume!J111</f>
        <v>260.5</v>
      </c>
      <c r="D111" s="185">
        <f>Volume!M111</f>
        <v>0</v>
      </c>
      <c r="E111" s="178">
        <f>Volume!C111*100</f>
        <v>33</v>
      </c>
      <c r="F111" s="353">
        <f>'Open Int.'!D111*100</f>
        <v>11</v>
      </c>
      <c r="G111" s="179">
        <f>'Open Int.'!R111</f>
        <v>108.698835</v>
      </c>
      <c r="H111" s="179">
        <f>'Open Int.'!Z111</f>
        <v>8.916915000000003</v>
      </c>
      <c r="I111" s="172">
        <f>'Open Int.'!O111</f>
        <v>0.7715148465022648</v>
      </c>
      <c r="J111" s="188">
        <f>IF(Volume!D111=0,0,Volume!F111/Volume!D111)</f>
        <v>3.8461538461538463</v>
      </c>
      <c r="K111" s="190">
        <f>IF('Open Int.'!E111=0,0,'Open Int.'!H111/'Open Int.'!E111)</f>
        <v>0.10294117647058823</v>
      </c>
    </row>
    <row r="112" spans="1:11" ht="15">
      <c r="A112" s="204" t="s">
        <v>80</v>
      </c>
      <c r="B112" s="292">
        <f>Margins!B112</f>
        <v>1200</v>
      </c>
      <c r="C112" s="292">
        <f>Volume!J112</f>
        <v>224.75</v>
      </c>
      <c r="D112" s="185">
        <f>Volume!M112</f>
        <v>-2.0910477020257074</v>
      </c>
      <c r="E112" s="178">
        <f>Volume!C112*100</f>
        <v>-6</v>
      </c>
      <c r="F112" s="353">
        <f>'Open Int.'!D112*100</f>
        <v>2</v>
      </c>
      <c r="G112" s="179">
        <f>'Open Int.'!R112</f>
        <v>48.84267</v>
      </c>
      <c r="H112" s="179">
        <f>'Open Int.'!Z112</f>
        <v>-0.18921000000000276</v>
      </c>
      <c r="I112" s="172">
        <f>'Open Int.'!O112</f>
        <v>0.7200441744892324</v>
      </c>
      <c r="J112" s="188">
        <f>IF(Volume!D112=0,0,Volume!F112/Volume!D112)</f>
        <v>0</v>
      </c>
      <c r="K112" s="190">
        <f>IF('Open Int.'!E112=0,0,'Open Int.'!H112/'Open Int.'!E112)</f>
        <v>0.027777777777777776</v>
      </c>
    </row>
    <row r="113" spans="1:11" ht="15">
      <c r="A113" s="204" t="s">
        <v>275</v>
      </c>
      <c r="B113" s="292">
        <f>Margins!B113</f>
        <v>700</v>
      </c>
      <c r="C113" s="292">
        <f>Volume!J113</f>
        <v>314</v>
      </c>
      <c r="D113" s="185">
        <f>Volume!M113</f>
        <v>-4.834065767540533</v>
      </c>
      <c r="E113" s="178">
        <f>Volume!C113*100</f>
        <v>-17</v>
      </c>
      <c r="F113" s="353">
        <f>'Open Int.'!D113*100</f>
        <v>-1</v>
      </c>
      <c r="G113" s="179">
        <f>'Open Int.'!R113</f>
        <v>200.10592</v>
      </c>
      <c r="H113" s="179">
        <f>'Open Int.'!Z113</f>
        <v>-10.60344950000001</v>
      </c>
      <c r="I113" s="172">
        <f>'Open Int.'!O113</f>
        <v>0.608853251318102</v>
      </c>
      <c r="J113" s="188">
        <f>IF(Volume!D113=0,0,Volume!F113/Volume!D113)</f>
        <v>1.4285714285714286</v>
      </c>
      <c r="K113" s="190">
        <f>IF('Open Int.'!E113=0,0,'Open Int.'!H113/'Open Int.'!E113)</f>
        <v>0.1318181818181818</v>
      </c>
    </row>
    <row r="114" spans="1:11" ht="15">
      <c r="A114" s="204" t="s">
        <v>225</v>
      </c>
      <c r="B114" s="292">
        <f>Margins!B114</f>
        <v>650</v>
      </c>
      <c r="C114" s="292">
        <f>Volume!J114</f>
        <v>417.05</v>
      </c>
      <c r="D114" s="185">
        <f>Volume!M114</f>
        <v>-1.6971125515615766</v>
      </c>
      <c r="E114" s="178">
        <f>Volume!C114*100</f>
        <v>-17</v>
      </c>
      <c r="F114" s="353">
        <f>'Open Int.'!D114*100</f>
        <v>1</v>
      </c>
      <c r="G114" s="179">
        <f>'Open Int.'!R114</f>
        <v>36.51481275</v>
      </c>
      <c r="H114" s="179">
        <f>'Open Int.'!Z114</f>
        <v>-0.24432850000000172</v>
      </c>
      <c r="I114" s="172">
        <f>'Open Int.'!O114</f>
        <v>0.8708240534521158</v>
      </c>
      <c r="J114" s="188">
        <f>IF(Volume!D114=0,0,Volume!F114/Volume!D114)</f>
        <v>0</v>
      </c>
      <c r="K114" s="190">
        <f>IF('Open Int.'!E114=0,0,'Open Int.'!H114/'Open Int.'!E114)</f>
        <v>0</v>
      </c>
    </row>
    <row r="115" spans="1:11" ht="15">
      <c r="A115" s="204" t="s">
        <v>81</v>
      </c>
      <c r="B115" s="292">
        <f>Margins!B115</f>
        <v>1200</v>
      </c>
      <c r="C115" s="292">
        <f>Volume!J115</f>
        <v>467.65</v>
      </c>
      <c r="D115" s="185">
        <f>Volume!M115</f>
        <v>0.053487376979032955</v>
      </c>
      <c r="E115" s="178">
        <f>Volume!C115*100</f>
        <v>0</v>
      </c>
      <c r="F115" s="353">
        <f>'Open Int.'!D115*100</f>
        <v>-1</v>
      </c>
      <c r="G115" s="179">
        <f>'Open Int.'!R115</f>
        <v>204.55011</v>
      </c>
      <c r="H115" s="179">
        <f>'Open Int.'!Z115</f>
        <v>-1.853730000000013</v>
      </c>
      <c r="I115" s="172">
        <f>'Open Int.'!O115</f>
        <v>0.5456790123456791</v>
      </c>
      <c r="J115" s="188">
        <f>IF(Volume!D115=0,0,Volume!F115/Volume!D115)</f>
        <v>0</v>
      </c>
      <c r="K115" s="190">
        <f>IF('Open Int.'!E115=0,0,'Open Int.'!H115/'Open Int.'!E115)</f>
        <v>0</v>
      </c>
    </row>
    <row r="116" spans="1:11" ht="15">
      <c r="A116" s="204" t="s">
        <v>226</v>
      </c>
      <c r="B116" s="292">
        <f>Margins!B116</f>
        <v>2800</v>
      </c>
      <c r="C116" s="292">
        <f>Volume!J116</f>
        <v>215.85</v>
      </c>
      <c r="D116" s="185">
        <f>Volume!M116</f>
        <v>-3.2062780269058324</v>
      </c>
      <c r="E116" s="178">
        <f>Volume!C116*100</f>
        <v>-19</v>
      </c>
      <c r="F116" s="353">
        <f>'Open Int.'!D116*100</f>
        <v>-1</v>
      </c>
      <c r="G116" s="179">
        <f>'Open Int.'!R116</f>
        <v>149.704926</v>
      </c>
      <c r="H116" s="179">
        <f>'Open Int.'!Z116</f>
        <v>-5.645793999999995</v>
      </c>
      <c r="I116" s="172">
        <f>'Open Int.'!O116</f>
        <v>0.7690754945498587</v>
      </c>
      <c r="J116" s="188">
        <f>IF(Volume!D116=0,0,Volume!F116/Volume!D116)</f>
        <v>0.10126582278481013</v>
      </c>
      <c r="K116" s="190">
        <f>IF('Open Int.'!E116=0,0,'Open Int.'!H116/'Open Int.'!E116)</f>
        <v>0.17064846416382254</v>
      </c>
    </row>
    <row r="117" spans="1:11" ht="15">
      <c r="A117" s="204" t="s">
        <v>301</v>
      </c>
      <c r="B117" s="292">
        <f>Margins!B117</f>
        <v>1100</v>
      </c>
      <c r="C117" s="292">
        <f>Volume!J117</f>
        <v>393.05</v>
      </c>
      <c r="D117" s="185">
        <f>Volume!M117</f>
        <v>-0.2664298401420988</v>
      </c>
      <c r="E117" s="178">
        <f>Volume!C117*100</f>
        <v>95</v>
      </c>
      <c r="F117" s="353">
        <f>'Open Int.'!D117*100</f>
        <v>12</v>
      </c>
      <c r="G117" s="179">
        <f>'Open Int.'!R117</f>
        <v>206.925103</v>
      </c>
      <c r="H117" s="179">
        <f>'Open Int.'!Z117</f>
        <v>23.550373000000008</v>
      </c>
      <c r="I117" s="172">
        <f>'Open Int.'!O117</f>
        <v>0.5622649394066026</v>
      </c>
      <c r="J117" s="188">
        <f>IF(Volume!D117=0,0,Volume!F117/Volume!D117)</f>
        <v>1.5</v>
      </c>
      <c r="K117" s="190">
        <f>IF('Open Int.'!E117=0,0,'Open Int.'!H117/'Open Int.'!E117)</f>
        <v>0.5569620253164557</v>
      </c>
    </row>
    <row r="118" spans="1:11" ht="15">
      <c r="A118" s="204" t="s">
        <v>227</v>
      </c>
      <c r="B118" s="292">
        <f>Margins!B118</f>
        <v>300</v>
      </c>
      <c r="C118" s="292">
        <f>Volume!J118</f>
        <v>933.5</v>
      </c>
      <c r="D118" s="185">
        <f>Volume!M118</f>
        <v>-1.2848305398403193</v>
      </c>
      <c r="E118" s="178">
        <f>Volume!C118*100</f>
        <v>80</v>
      </c>
      <c r="F118" s="353">
        <f>'Open Int.'!D118*100</f>
        <v>1</v>
      </c>
      <c r="G118" s="179">
        <f>'Open Int.'!R118</f>
        <v>326.09022</v>
      </c>
      <c r="H118" s="179">
        <f>'Open Int.'!Z118</f>
        <v>-0.21576900000002297</v>
      </c>
      <c r="I118" s="172">
        <f>'Open Int.'!O118</f>
        <v>0.665836482308485</v>
      </c>
      <c r="J118" s="188">
        <f>IF(Volume!D118=0,0,Volume!F118/Volume!D118)</f>
        <v>0</v>
      </c>
      <c r="K118" s="190">
        <f>IF('Open Int.'!E118=0,0,'Open Int.'!H118/'Open Int.'!E118)</f>
        <v>0</v>
      </c>
    </row>
    <row r="119" spans="1:11" ht="15">
      <c r="A119" s="204" t="s">
        <v>228</v>
      </c>
      <c r="B119" s="292">
        <f>Margins!B119</f>
        <v>800</v>
      </c>
      <c r="C119" s="292">
        <f>Volume!J119</f>
        <v>395.5</v>
      </c>
      <c r="D119" s="185">
        <f>Volume!M119</f>
        <v>0.9959141981613833</v>
      </c>
      <c r="E119" s="178">
        <f>Volume!C119*100</f>
        <v>35</v>
      </c>
      <c r="F119" s="353">
        <f>'Open Int.'!D119*100</f>
        <v>-1</v>
      </c>
      <c r="G119" s="179">
        <f>'Open Int.'!R119</f>
        <v>243.7862</v>
      </c>
      <c r="H119" s="179">
        <f>'Open Int.'!Z119</f>
        <v>0.4616240000000005</v>
      </c>
      <c r="I119" s="172">
        <f>'Open Int.'!O119</f>
        <v>0.5870214146658014</v>
      </c>
      <c r="J119" s="188">
        <f>IF(Volume!D119=0,0,Volume!F119/Volume!D119)</f>
        <v>0.10256410256410256</v>
      </c>
      <c r="K119" s="190">
        <f>IF('Open Int.'!E119=0,0,'Open Int.'!H119/'Open Int.'!E119)</f>
        <v>0.12296564195298372</v>
      </c>
    </row>
    <row r="120" spans="1:11" ht="15">
      <c r="A120" s="204" t="s">
        <v>235</v>
      </c>
      <c r="B120" s="292">
        <f>Margins!B120</f>
        <v>700</v>
      </c>
      <c r="C120" s="292">
        <f>Volume!J120</f>
        <v>451.8</v>
      </c>
      <c r="D120" s="185">
        <f>Volume!M120</f>
        <v>-2.3662884927066425</v>
      </c>
      <c r="E120" s="178">
        <f>Volume!C120*100</f>
        <v>14.000000000000002</v>
      </c>
      <c r="F120" s="353">
        <f>'Open Int.'!D120*100</f>
        <v>3</v>
      </c>
      <c r="G120" s="179">
        <f>'Open Int.'!R120</f>
        <v>917.691642</v>
      </c>
      <c r="H120" s="179">
        <f>'Open Int.'!Z120</f>
        <v>1.0486769999999979</v>
      </c>
      <c r="I120" s="172">
        <f>'Open Int.'!O120</f>
        <v>0.7455284833028915</v>
      </c>
      <c r="J120" s="188">
        <f>IF(Volume!D120=0,0,Volume!F120/Volume!D120)</f>
        <v>0.16145833333333334</v>
      </c>
      <c r="K120" s="190">
        <f>IF('Open Int.'!E120=0,0,'Open Int.'!H120/'Open Int.'!E120)</f>
        <v>0.17531421205285208</v>
      </c>
    </row>
    <row r="121" spans="1:11" ht="15">
      <c r="A121" s="204" t="s">
        <v>98</v>
      </c>
      <c r="B121" s="292">
        <f>Margins!B121</f>
        <v>550</v>
      </c>
      <c r="C121" s="292">
        <f>Volume!J121</f>
        <v>520.7</v>
      </c>
      <c r="D121" s="185">
        <f>Volume!M121</f>
        <v>-2.8182157521463065</v>
      </c>
      <c r="E121" s="178">
        <f>Volume!C121*100</f>
        <v>274</v>
      </c>
      <c r="F121" s="353">
        <f>'Open Int.'!D121*100</f>
        <v>0</v>
      </c>
      <c r="G121" s="179">
        <f>'Open Int.'!R121</f>
        <v>294.31786450000004</v>
      </c>
      <c r="H121" s="179">
        <f>'Open Int.'!Z121</f>
        <v>-7.857261499999936</v>
      </c>
      <c r="I121" s="172">
        <f>'Open Int.'!O121</f>
        <v>0.6622555220395057</v>
      </c>
      <c r="J121" s="188">
        <f>IF(Volume!D121=0,0,Volume!F121/Volume!D121)</f>
        <v>0.6875</v>
      </c>
      <c r="K121" s="190">
        <f>IF('Open Int.'!E121=0,0,'Open Int.'!H121/'Open Int.'!E121)</f>
        <v>0.12352941176470589</v>
      </c>
    </row>
    <row r="122" spans="1:11" ht="15">
      <c r="A122" s="204" t="s">
        <v>149</v>
      </c>
      <c r="B122" s="292">
        <f>Margins!B122</f>
        <v>550</v>
      </c>
      <c r="C122" s="292">
        <f>Volume!J122</f>
        <v>678.05</v>
      </c>
      <c r="D122" s="185">
        <f>Volume!M122</f>
        <v>-2.1784606506528204</v>
      </c>
      <c r="E122" s="178">
        <f>Volume!C122*100</f>
        <v>16</v>
      </c>
      <c r="F122" s="353">
        <f>'Open Int.'!D122*100</f>
        <v>-5</v>
      </c>
      <c r="G122" s="179">
        <f>'Open Int.'!R122</f>
        <v>283.90970575</v>
      </c>
      <c r="H122" s="179">
        <f>'Open Int.'!Z122</f>
        <v>-23.97366125000002</v>
      </c>
      <c r="I122" s="172">
        <f>'Open Int.'!O122</f>
        <v>0.7580454485748063</v>
      </c>
      <c r="J122" s="188">
        <f>IF(Volume!D122=0,0,Volume!F122/Volume!D122)</f>
        <v>1.162162162162162</v>
      </c>
      <c r="K122" s="190">
        <f>IF('Open Int.'!E122=0,0,'Open Int.'!H122/'Open Int.'!E122)</f>
        <v>0.38106796116504854</v>
      </c>
    </row>
    <row r="123" spans="1:11" ht="15">
      <c r="A123" s="204" t="s">
        <v>203</v>
      </c>
      <c r="B123" s="292">
        <f>Margins!B123</f>
        <v>300</v>
      </c>
      <c r="C123" s="292">
        <f>Volume!J123</f>
        <v>1414.6</v>
      </c>
      <c r="D123" s="185">
        <f>Volume!M123</f>
        <v>-0.4328699630476925</v>
      </c>
      <c r="E123" s="178">
        <f>Volume!C123*100</f>
        <v>31</v>
      </c>
      <c r="F123" s="353">
        <f>'Open Int.'!D123*100</f>
        <v>9</v>
      </c>
      <c r="G123" s="179">
        <f>'Open Int.'!R123</f>
        <v>2141.336604</v>
      </c>
      <c r="H123" s="179">
        <f>'Open Int.'!Z123</f>
        <v>178.91145900000015</v>
      </c>
      <c r="I123" s="172">
        <f>'Open Int.'!O123</f>
        <v>0.5907685599904872</v>
      </c>
      <c r="J123" s="188">
        <f>IF(Volume!D123=0,0,Volume!F123/Volume!D123)</f>
        <v>0.22285819793205316</v>
      </c>
      <c r="K123" s="190">
        <f>IF('Open Int.'!E123=0,0,'Open Int.'!H123/'Open Int.'!E123)</f>
        <v>0.30354018037420916</v>
      </c>
    </row>
    <row r="124" spans="1:11" ht="15">
      <c r="A124" s="204" t="s">
        <v>302</v>
      </c>
      <c r="B124" s="292">
        <f>Margins!B124</f>
        <v>500</v>
      </c>
      <c r="C124" s="292">
        <f>Volume!J124</f>
        <v>293.55</v>
      </c>
      <c r="D124" s="185">
        <f>Volume!M124</f>
        <v>-3.8801571709233684</v>
      </c>
      <c r="E124" s="178">
        <f>Volume!C124*100</f>
        <v>-18</v>
      </c>
      <c r="F124" s="353">
        <f>'Open Int.'!D124*100</f>
        <v>-1</v>
      </c>
      <c r="G124" s="179">
        <f>'Open Int.'!R124</f>
        <v>32.8629225</v>
      </c>
      <c r="H124" s="179">
        <f>'Open Int.'!Z124</f>
        <v>-1.754167499999994</v>
      </c>
      <c r="I124" s="172">
        <f>'Open Int.'!O124</f>
        <v>0.5542652970075926</v>
      </c>
      <c r="J124" s="188">
        <f>IF(Volume!D124=0,0,Volume!F124/Volume!D124)</f>
        <v>0</v>
      </c>
      <c r="K124" s="190">
        <f>IF('Open Int.'!E124=0,0,'Open Int.'!H124/'Open Int.'!E124)</f>
        <v>0</v>
      </c>
    </row>
    <row r="125" spans="1:11" ht="15">
      <c r="A125" s="204" t="s">
        <v>217</v>
      </c>
      <c r="B125" s="292">
        <f>Margins!B125</f>
        <v>3350</v>
      </c>
      <c r="C125" s="292">
        <f>Volume!J125</f>
        <v>69.5</v>
      </c>
      <c r="D125" s="185">
        <f>Volume!M125</f>
        <v>2.5830258302583027</v>
      </c>
      <c r="E125" s="178">
        <f>Volume!C125*100</f>
        <v>698</v>
      </c>
      <c r="F125" s="353">
        <f>'Open Int.'!D125*100</f>
        <v>11</v>
      </c>
      <c r="G125" s="179">
        <f>'Open Int.'!R125</f>
        <v>354.8253</v>
      </c>
      <c r="H125" s="179">
        <f>'Open Int.'!Z125</f>
        <v>40.05100875000005</v>
      </c>
      <c r="I125" s="172">
        <f>'Open Int.'!O125</f>
        <v>0.35111548556430444</v>
      </c>
      <c r="J125" s="188">
        <f>IF(Volume!D125=0,0,Volume!F125/Volume!D125)</f>
        <v>0.11324119482835489</v>
      </c>
      <c r="K125" s="190">
        <f>IF('Open Int.'!E125=0,0,'Open Int.'!H125/'Open Int.'!E125)</f>
        <v>0.2423654871546292</v>
      </c>
    </row>
    <row r="126" spans="1:11" ht="15">
      <c r="A126" s="204" t="s">
        <v>236</v>
      </c>
      <c r="B126" s="292">
        <f>Margins!B126</f>
        <v>2700</v>
      </c>
      <c r="C126" s="292">
        <f>Volume!J126</f>
        <v>115.55</v>
      </c>
      <c r="D126" s="185">
        <f>Volume!M126</f>
        <v>-3.2244556113902916</v>
      </c>
      <c r="E126" s="178">
        <f>Volume!C126*100</f>
        <v>-28.999999999999996</v>
      </c>
      <c r="F126" s="353">
        <f>'Open Int.'!D126*100</f>
        <v>1</v>
      </c>
      <c r="G126" s="179">
        <f>'Open Int.'!R126</f>
        <v>350.1407655</v>
      </c>
      <c r="H126" s="179">
        <f>'Open Int.'!Z126</f>
        <v>-1.1244824999999992</v>
      </c>
      <c r="I126" s="172">
        <f>'Open Int.'!O126</f>
        <v>0.7423148890670943</v>
      </c>
      <c r="J126" s="188">
        <f>IF(Volume!D126=0,0,Volume!F126/Volume!D126)</f>
        <v>0.22690763052208834</v>
      </c>
      <c r="K126" s="190">
        <f>IF('Open Int.'!E126=0,0,'Open Int.'!H126/'Open Int.'!E126)</f>
        <v>0.4468365553602812</v>
      </c>
    </row>
    <row r="127" spans="1:11" ht="15">
      <c r="A127" s="204" t="s">
        <v>204</v>
      </c>
      <c r="B127" s="292">
        <f>Margins!B127</f>
        <v>600</v>
      </c>
      <c r="C127" s="292">
        <f>Volume!J127</f>
        <v>477.7</v>
      </c>
      <c r="D127" s="185">
        <f>Volume!M127</f>
        <v>-0.8509755085097598</v>
      </c>
      <c r="E127" s="178">
        <f>Volume!C127*100</f>
        <v>-4</v>
      </c>
      <c r="F127" s="353">
        <f>'Open Int.'!D127*100</f>
        <v>-6</v>
      </c>
      <c r="G127" s="179">
        <f>'Open Int.'!R127</f>
        <v>530.791578</v>
      </c>
      <c r="H127" s="179">
        <f>'Open Int.'!Z127</f>
        <v>-33.058962000000065</v>
      </c>
      <c r="I127" s="172">
        <f>'Open Int.'!O127</f>
        <v>0.4486203358712674</v>
      </c>
      <c r="J127" s="188">
        <f>IF(Volume!D127=0,0,Volume!F127/Volume!D127)</f>
        <v>0.32342007434944237</v>
      </c>
      <c r="K127" s="190">
        <f>IF('Open Int.'!E127=0,0,'Open Int.'!H127/'Open Int.'!E127)</f>
        <v>0.2104082548227905</v>
      </c>
    </row>
    <row r="128" spans="1:11" ht="15">
      <c r="A128" s="204" t="s">
        <v>205</v>
      </c>
      <c r="B128" s="292">
        <f>Margins!B128</f>
        <v>500</v>
      </c>
      <c r="C128" s="292">
        <f>Volume!J128</f>
        <v>1107.75</v>
      </c>
      <c r="D128" s="185">
        <f>Volume!M128</f>
        <v>-2.1508700644819285</v>
      </c>
      <c r="E128" s="178">
        <f>Volume!C128*100</f>
        <v>91</v>
      </c>
      <c r="F128" s="353">
        <f>'Open Int.'!D128*100</f>
        <v>7.000000000000001</v>
      </c>
      <c r="G128" s="179">
        <f>'Open Int.'!R128</f>
        <v>992.4886125</v>
      </c>
      <c r="H128" s="179">
        <f>'Open Int.'!Z128</f>
        <v>31.901762500000018</v>
      </c>
      <c r="I128" s="172">
        <f>'Open Int.'!O128</f>
        <v>0.6816786651040795</v>
      </c>
      <c r="J128" s="188">
        <f>IF(Volume!D128=0,0,Volume!F128/Volume!D128)</f>
        <v>0.41965678627145087</v>
      </c>
      <c r="K128" s="190">
        <f>IF('Open Int.'!E128=0,0,'Open Int.'!H128/'Open Int.'!E128)</f>
        <v>0.2210490463215259</v>
      </c>
    </row>
    <row r="129" spans="1:11" ht="15">
      <c r="A129" s="204" t="s">
        <v>37</v>
      </c>
      <c r="B129" s="292">
        <f>Margins!B129</f>
        <v>1600</v>
      </c>
      <c r="C129" s="292">
        <f>Volume!J129</f>
        <v>180.05</v>
      </c>
      <c r="D129" s="185">
        <f>Volume!M129</f>
        <v>-1.9602504764497657</v>
      </c>
      <c r="E129" s="178">
        <f>Volume!C129*100</f>
        <v>-25</v>
      </c>
      <c r="F129" s="353">
        <f>'Open Int.'!D129*100</f>
        <v>-3</v>
      </c>
      <c r="G129" s="179">
        <f>'Open Int.'!R129</f>
        <v>39.438152</v>
      </c>
      <c r="H129" s="179">
        <f>'Open Int.'!Z129</f>
        <v>-1.9345199999999991</v>
      </c>
      <c r="I129" s="172">
        <f>'Open Int.'!O129</f>
        <v>0.787436084733382</v>
      </c>
      <c r="J129" s="188">
        <f>IF(Volume!D129=0,0,Volume!F129/Volume!D129)</f>
        <v>0</v>
      </c>
      <c r="K129" s="190">
        <f>IF('Open Int.'!E129=0,0,'Open Int.'!H129/'Open Int.'!E129)</f>
        <v>0.0718954248366013</v>
      </c>
    </row>
    <row r="130" spans="1:11" ht="15">
      <c r="A130" s="204" t="s">
        <v>303</v>
      </c>
      <c r="B130" s="292">
        <f>Margins!B130</f>
        <v>150</v>
      </c>
      <c r="C130" s="292">
        <f>Volume!J130</f>
        <v>1927.7</v>
      </c>
      <c r="D130" s="185">
        <f>Volume!M130</f>
        <v>1.3618677042801606</v>
      </c>
      <c r="E130" s="178">
        <f>Volume!C130*100</f>
        <v>61</v>
      </c>
      <c r="F130" s="353">
        <f>'Open Int.'!D130*100</f>
        <v>-5</v>
      </c>
      <c r="G130" s="179">
        <f>'Open Int.'!R130</f>
        <v>349.7908035</v>
      </c>
      <c r="H130" s="179">
        <f>'Open Int.'!Z130</f>
        <v>-12.245353500000022</v>
      </c>
      <c r="I130" s="172">
        <f>'Open Int.'!O130</f>
        <v>0.7038935273208233</v>
      </c>
      <c r="J130" s="188">
        <f>IF(Volume!D130=0,0,Volume!F130/Volume!D130)</f>
        <v>0</v>
      </c>
      <c r="K130" s="190">
        <f>IF('Open Int.'!E130=0,0,'Open Int.'!H130/'Open Int.'!E130)</f>
        <v>0.08</v>
      </c>
    </row>
    <row r="131" spans="1:11" ht="15">
      <c r="A131" s="204" t="s">
        <v>229</v>
      </c>
      <c r="B131" s="292">
        <f>Margins!B131</f>
        <v>375</v>
      </c>
      <c r="C131" s="292">
        <f>Volume!J131</f>
        <v>1197.5</v>
      </c>
      <c r="D131" s="185">
        <f>Volume!M131</f>
        <v>-0.08343763037129745</v>
      </c>
      <c r="E131" s="178">
        <f>Volume!C131*100</f>
        <v>26</v>
      </c>
      <c r="F131" s="353">
        <f>'Open Int.'!D131*100</f>
        <v>-5</v>
      </c>
      <c r="G131" s="179">
        <f>'Open Int.'!R131</f>
        <v>369.17428125</v>
      </c>
      <c r="H131" s="179">
        <f>'Open Int.'!Z131</f>
        <v>-18.735225000000014</v>
      </c>
      <c r="I131" s="172">
        <f>'Open Int.'!O131</f>
        <v>0.7275270648339618</v>
      </c>
      <c r="J131" s="188">
        <f>IF(Volume!D131=0,0,Volume!F131/Volume!D131)</f>
        <v>0.06349206349206349</v>
      </c>
      <c r="K131" s="190">
        <f>IF('Open Int.'!E131=0,0,'Open Int.'!H131/'Open Int.'!E131)</f>
        <v>0.05454545454545454</v>
      </c>
    </row>
    <row r="132" spans="1:11" ht="15">
      <c r="A132" s="204" t="s">
        <v>278</v>
      </c>
      <c r="B132" s="292">
        <f>Margins!B132</f>
        <v>350</v>
      </c>
      <c r="C132" s="292">
        <f>Volume!J132</f>
        <v>802.15</v>
      </c>
      <c r="D132" s="185">
        <f>Volume!M132</f>
        <v>-3.2271685366147906</v>
      </c>
      <c r="E132" s="178">
        <f>Volume!C132*100</f>
        <v>24</v>
      </c>
      <c r="F132" s="353">
        <f>'Open Int.'!D132*100</f>
        <v>3</v>
      </c>
      <c r="G132" s="179">
        <f>'Open Int.'!R132</f>
        <v>112.27292475</v>
      </c>
      <c r="H132" s="179">
        <f>'Open Int.'!Z132</f>
        <v>-0.0015802500000035025</v>
      </c>
      <c r="I132" s="172">
        <f>'Open Int.'!O132</f>
        <v>0.7499374843710928</v>
      </c>
      <c r="J132" s="188">
        <f>IF(Volume!D132=0,0,Volume!F132/Volume!D132)</f>
        <v>0</v>
      </c>
      <c r="K132" s="190">
        <f>IF('Open Int.'!E132=0,0,'Open Int.'!H132/'Open Int.'!E132)</f>
        <v>0.625</v>
      </c>
    </row>
    <row r="133" spans="1:11" ht="15">
      <c r="A133" s="204" t="s">
        <v>180</v>
      </c>
      <c r="B133" s="292">
        <f>Margins!B133</f>
        <v>1500</v>
      </c>
      <c r="C133" s="292">
        <f>Volume!J133</f>
        <v>173.05</v>
      </c>
      <c r="D133" s="185">
        <f>Volume!M133</f>
        <v>-3.1888111888111825</v>
      </c>
      <c r="E133" s="178">
        <f>Volume!C133*100</f>
        <v>28.999999999999996</v>
      </c>
      <c r="F133" s="353">
        <f>'Open Int.'!D133*100</f>
        <v>0</v>
      </c>
      <c r="G133" s="179">
        <f>'Open Int.'!R133</f>
        <v>110.99427</v>
      </c>
      <c r="H133" s="179">
        <f>'Open Int.'!Z133</f>
        <v>-3.763229999999993</v>
      </c>
      <c r="I133" s="172">
        <f>'Open Int.'!O133</f>
        <v>0.59822263797942</v>
      </c>
      <c r="J133" s="188">
        <f>IF(Volume!D133=0,0,Volume!F133/Volume!D133)</f>
        <v>0</v>
      </c>
      <c r="K133" s="190">
        <f>IF('Open Int.'!E133=0,0,'Open Int.'!H133/'Open Int.'!E133)</f>
        <v>0.05263157894736842</v>
      </c>
    </row>
    <row r="134" spans="1:11" ht="15">
      <c r="A134" s="204" t="s">
        <v>181</v>
      </c>
      <c r="B134" s="292">
        <f>Margins!B134</f>
        <v>850</v>
      </c>
      <c r="C134" s="292">
        <f>Volume!J134</f>
        <v>326.25</v>
      </c>
      <c r="D134" s="185">
        <f>Volume!M134</f>
        <v>-1.2411079158468359</v>
      </c>
      <c r="E134" s="178">
        <f>Volume!C134*100</f>
        <v>48</v>
      </c>
      <c r="F134" s="353">
        <f>'Open Int.'!D134*100</f>
        <v>-3</v>
      </c>
      <c r="G134" s="179">
        <f>'Open Int.'!R134</f>
        <v>11.39754375</v>
      </c>
      <c r="H134" s="179">
        <f>'Open Int.'!Z134</f>
        <v>-0.5082702500000007</v>
      </c>
      <c r="I134" s="172">
        <f>'Open Int.'!O134</f>
        <v>0.7761557177615572</v>
      </c>
      <c r="J134" s="188">
        <f>IF(Volume!D134=0,0,Volume!F134/Volume!D134)</f>
        <v>0</v>
      </c>
      <c r="K134" s="190">
        <f>IF('Open Int.'!E134=0,0,'Open Int.'!H134/'Open Int.'!E134)</f>
        <v>0</v>
      </c>
    </row>
    <row r="135" spans="1:11" ht="15">
      <c r="A135" s="204" t="s">
        <v>150</v>
      </c>
      <c r="B135" s="292">
        <f>Margins!B135</f>
        <v>875</v>
      </c>
      <c r="C135" s="292">
        <f>Volume!J135</f>
        <v>506.9</v>
      </c>
      <c r="D135" s="185">
        <f>Volume!M135</f>
        <v>1.359728054389113</v>
      </c>
      <c r="E135" s="178">
        <f>Volume!C135*100</f>
        <v>-3</v>
      </c>
      <c r="F135" s="353">
        <f>'Open Int.'!D135*100</f>
        <v>-11</v>
      </c>
      <c r="G135" s="179">
        <f>'Open Int.'!R135</f>
        <v>454.49287625</v>
      </c>
      <c r="H135" s="179">
        <f>'Open Int.'!Z135</f>
        <v>-47.72629749999999</v>
      </c>
      <c r="I135" s="172">
        <f>'Open Int.'!O135</f>
        <v>0.6845906118864058</v>
      </c>
      <c r="J135" s="188">
        <f>IF(Volume!D135=0,0,Volume!F135/Volume!D135)</f>
        <v>0.12857142857142856</v>
      </c>
      <c r="K135" s="190">
        <f>IF('Open Int.'!E135=0,0,'Open Int.'!H135/'Open Int.'!E135)</f>
        <v>0.4</v>
      </c>
    </row>
    <row r="136" spans="1:11" ht="15">
      <c r="A136" s="204" t="s">
        <v>151</v>
      </c>
      <c r="B136" s="292">
        <f>Margins!B136</f>
        <v>450</v>
      </c>
      <c r="C136" s="292">
        <f>Volume!J136</f>
        <v>1029.7</v>
      </c>
      <c r="D136" s="185">
        <f>Volume!M136</f>
        <v>-0.5361023907268732</v>
      </c>
      <c r="E136" s="178">
        <f>Volume!C136*100</f>
        <v>-1</v>
      </c>
      <c r="F136" s="353">
        <f>'Open Int.'!D136*100</f>
        <v>0</v>
      </c>
      <c r="G136" s="179">
        <f>'Open Int.'!R136</f>
        <v>260.225784</v>
      </c>
      <c r="H136" s="179">
        <f>'Open Int.'!Z136</f>
        <v>-1.1230785000000196</v>
      </c>
      <c r="I136" s="172">
        <f>'Open Int.'!O136</f>
        <v>0.48415242165242167</v>
      </c>
      <c r="J136" s="188">
        <f>IF(Volume!D136=0,0,Volume!F136/Volume!D136)</f>
        <v>0</v>
      </c>
      <c r="K136" s="190">
        <f>IF('Open Int.'!E136=0,0,'Open Int.'!H136/'Open Int.'!E136)</f>
        <v>0</v>
      </c>
    </row>
    <row r="137" spans="1:11" ht="15">
      <c r="A137" s="204" t="s">
        <v>215</v>
      </c>
      <c r="B137" s="292">
        <f>Margins!B137</f>
        <v>250</v>
      </c>
      <c r="C137" s="292">
        <f>Volume!J137</f>
        <v>1684.6</v>
      </c>
      <c r="D137" s="185">
        <f>Volume!M137</f>
        <v>-3.45855182096909</v>
      </c>
      <c r="E137" s="178">
        <f>Volume!C137*100</f>
        <v>-19</v>
      </c>
      <c r="F137" s="353">
        <f>'Open Int.'!D137*100</f>
        <v>0</v>
      </c>
      <c r="G137" s="179">
        <f>'Open Int.'!R137</f>
        <v>131.188225</v>
      </c>
      <c r="H137" s="179">
        <f>'Open Int.'!Z137</f>
        <v>-4.219895000000008</v>
      </c>
      <c r="I137" s="172">
        <f>'Open Int.'!O137</f>
        <v>0.6311396468699839</v>
      </c>
      <c r="J137" s="188">
        <f>IF(Volume!D137=0,0,Volume!F137/Volume!D137)</f>
        <v>0</v>
      </c>
      <c r="K137" s="190">
        <f>IF('Open Int.'!E137=0,0,'Open Int.'!H137/'Open Int.'!E137)</f>
        <v>0</v>
      </c>
    </row>
    <row r="138" spans="1:11" ht="15">
      <c r="A138" s="204" t="s">
        <v>230</v>
      </c>
      <c r="B138" s="292">
        <f>Margins!B138</f>
        <v>200</v>
      </c>
      <c r="C138" s="292">
        <f>Volume!J138</f>
        <v>985.45</v>
      </c>
      <c r="D138" s="185">
        <f>Volume!M138</f>
        <v>-4.394858113024493</v>
      </c>
      <c r="E138" s="178">
        <f>Volume!C138*100</f>
        <v>77</v>
      </c>
      <c r="F138" s="353">
        <f>'Open Int.'!D138*100</f>
        <v>17</v>
      </c>
      <c r="G138" s="179">
        <f>'Open Int.'!R138</f>
        <v>303.755108</v>
      </c>
      <c r="H138" s="179">
        <f>'Open Int.'!Z138</f>
        <v>31.204193000000032</v>
      </c>
      <c r="I138" s="172">
        <f>'Open Int.'!O138</f>
        <v>0.5941474175966779</v>
      </c>
      <c r="J138" s="188">
        <f>IF(Volume!D138=0,0,Volume!F138/Volume!D138)</f>
        <v>0.2222222222222222</v>
      </c>
      <c r="K138" s="190">
        <f>IF('Open Int.'!E138=0,0,'Open Int.'!H138/'Open Int.'!E138)</f>
        <v>0.13975155279503104</v>
      </c>
    </row>
    <row r="139" spans="1:11" ht="15">
      <c r="A139" s="204" t="s">
        <v>91</v>
      </c>
      <c r="B139" s="292">
        <f>Margins!B139</f>
        <v>7600</v>
      </c>
      <c r="C139" s="292">
        <f>Volume!J139</f>
        <v>72</v>
      </c>
      <c r="D139" s="185">
        <f>Volume!M139</f>
        <v>-1.9741320626276415</v>
      </c>
      <c r="E139" s="178">
        <f>Volume!C139*100</f>
        <v>9</v>
      </c>
      <c r="F139" s="353">
        <f>'Open Int.'!D139*100</f>
        <v>-2</v>
      </c>
      <c r="G139" s="179">
        <f>'Open Int.'!R139</f>
        <v>88.59168</v>
      </c>
      <c r="H139" s="179">
        <f>'Open Int.'!Z139</f>
        <v>-3.291331999999997</v>
      </c>
      <c r="I139" s="172">
        <f>'Open Int.'!O139</f>
        <v>0.7578752316244596</v>
      </c>
      <c r="J139" s="188">
        <f>IF(Volume!D139=0,0,Volume!F139/Volume!D139)</f>
        <v>0</v>
      </c>
      <c r="K139" s="190">
        <f>IF('Open Int.'!E139=0,0,'Open Int.'!H139/'Open Int.'!E139)</f>
        <v>0.10638297872340426</v>
      </c>
    </row>
    <row r="140" spans="1:14" ht="15">
      <c r="A140" s="204" t="s">
        <v>152</v>
      </c>
      <c r="B140" s="292">
        <f>Margins!B140</f>
        <v>1350</v>
      </c>
      <c r="C140" s="292">
        <f>Volume!J140</f>
        <v>226.1</v>
      </c>
      <c r="D140" s="185">
        <f>Volume!M140</f>
        <v>-0.242664901831022</v>
      </c>
      <c r="E140" s="178">
        <f>Volume!C140*100</f>
        <v>94</v>
      </c>
      <c r="F140" s="353">
        <f>'Open Int.'!D140*100</f>
        <v>-4</v>
      </c>
      <c r="G140" s="179">
        <f>'Open Int.'!R140</f>
        <v>48.2576535</v>
      </c>
      <c r="H140" s="179">
        <f>'Open Int.'!Z140</f>
        <v>-1.7696677499999964</v>
      </c>
      <c r="I140" s="172">
        <f>'Open Int.'!O140</f>
        <v>0.5173940543959519</v>
      </c>
      <c r="J140" s="188">
        <f>IF(Volume!D140=0,0,Volume!F140/Volume!D140)</f>
        <v>0</v>
      </c>
      <c r="K140" s="190">
        <f>IF('Open Int.'!E140=0,0,'Open Int.'!H140/'Open Int.'!E140)</f>
        <v>0.18292682926829268</v>
      </c>
      <c r="N140" s="97"/>
    </row>
    <row r="141" spans="1:14" ht="15">
      <c r="A141" s="204" t="s">
        <v>208</v>
      </c>
      <c r="B141" s="292">
        <f>Margins!B141</f>
        <v>412</v>
      </c>
      <c r="C141" s="292">
        <f>Volume!J141</f>
        <v>856</v>
      </c>
      <c r="D141" s="185">
        <f>Volume!M141</f>
        <v>-1.5865716256610665</v>
      </c>
      <c r="E141" s="178">
        <f>Volume!C141*100</f>
        <v>-18</v>
      </c>
      <c r="F141" s="353">
        <f>'Open Int.'!D141*100</f>
        <v>2</v>
      </c>
      <c r="G141" s="179">
        <f>'Open Int.'!R141</f>
        <v>379.9688128</v>
      </c>
      <c r="H141" s="179">
        <f>'Open Int.'!Z141</f>
        <v>1.5073514400000363</v>
      </c>
      <c r="I141" s="172">
        <f>'Open Int.'!O141</f>
        <v>0.6103582699090403</v>
      </c>
      <c r="J141" s="188">
        <f>IF(Volume!D141=0,0,Volume!F141/Volume!D141)</f>
        <v>0.05405405405405406</v>
      </c>
      <c r="K141" s="190">
        <f>IF('Open Int.'!E141=0,0,'Open Int.'!H141/'Open Int.'!E141)</f>
        <v>0.1572700296735905</v>
      </c>
      <c r="N141" s="97"/>
    </row>
    <row r="142" spans="1:14" ht="15">
      <c r="A142" s="180" t="s">
        <v>231</v>
      </c>
      <c r="B142" s="292">
        <f>Margins!B142</f>
        <v>800</v>
      </c>
      <c r="C142" s="292">
        <f>Volume!J142</f>
        <v>609.15</v>
      </c>
      <c r="D142" s="185">
        <f>Volume!M142</f>
        <v>-0.24563989191844757</v>
      </c>
      <c r="E142" s="178">
        <f>Volume!C142*100</f>
        <v>131</v>
      </c>
      <c r="F142" s="353">
        <f>'Open Int.'!D142*100</f>
        <v>2</v>
      </c>
      <c r="G142" s="179">
        <f>'Open Int.'!R142</f>
        <v>74.267568</v>
      </c>
      <c r="H142" s="179">
        <f>'Open Int.'!Z142</f>
        <v>1.2826799999999992</v>
      </c>
      <c r="I142" s="172">
        <f>'Open Int.'!O142</f>
        <v>0.5662729658792651</v>
      </c>
      <c r="J142" s="188">
        <f>IF(Volume!D142=0,0,Volume!F142/Volume!D142)</f>
        <v>0</v>
      </c>
      <c r="K142" s="190">
        <f>IF('Open Int.'!E142=0,0,'Open Int.'!H142/'Open Int.'!E142)</f>
        <v>0.36666666666666664</v>
      </c>
      <c r="N142" s="97"/>
    </row>
    <row r="143" spans="1:14" ht="15">
      <c r="A143" s="180" t="s">
        <v>185</v>
      </c>
      <c r="B143" s="292">
        <f>Margins!B143</f>
        <v>675</v>
      </c>
      <c r="C143" s="292">
        <f>Volume!J143</f>
        <v>444.35</v>
      </c>
      <c r="D143" s="185">
        <f>Volume!M143</f>
        <v>0.1690712353471596</v>
      </c>
      <c r="E143" s="178">
        <f>Volume!C143*100</f>
        <v>-11</v>
      </c>
      <c r="F143" s="353">
        <f>'Open Int.'!D143*100</f>
        <v>-1</v>
      </c>
      <c r="G143" s="179">
        <f>'Open Int.'!R143</f>
        <v>1652.498769375</v>
      </c>
      <c r="H143" s="179">
        <f>'Open Int.'!Z143</f>
        <v>-5.804456625000057</v>
      </c>
      <c r="I143" s="172">
        <f>'Open Int.'!O143</f>
        <v>0.6877756602232508</v>
      </c>
      <c r="J143" s="188">
        <f>IF(Volume!D143=0,0,Volume!F143/Volume!D143)</f>
        <v>0.1965230536659108</v>
      </c>
      <c r="K143" s="190">
        <f>IF('Open Int.'!E143=0,0,'Open Int.'!H143/'Open Int.'!E143)</f>
        <v>0.15723148507173323</v>
      </c>
      <c r="N143" s="97"/>
    </row>
    <row r="144" spans="1:14" ht="15">
      <c r="A144" s="180" t="s">
        <v>206</v>
      </c>
      <c r="B144" s="292">
        <f>Margins!B144</f>
        <v>275</v>
      </c>
      <c r="C144" s="292">
        <f>Volume!J144</f>
        <v>664.95</v>
      </c>
      <c r="D144" s="185">
        <f>Volume!M144</f>
        <v>-1.3207687170735294</v>
      </c>
      <c r="E144" s="178">
        <f>Volume!C144*100</f>
        <v>101</v>
      </c>
      <c r="F144" s="353">
        <f>'Open Int.'!D144*100</f>
        <v>3</v>
      </c>
      <c r="G144" s="179">
        <f>'Open Int.'!R144</f>
        <v>78.356045625</v>
      </c>
      <c r="H144" s="179">
        <f>'Open Int.'!Z144</f>
        <v>1.4899761249999983</v>
      </c>
      <c r="I144" s="172">
        <f>'Open Int.'!O144</f>
        <v>0.6840140023337223</v>
      </c>
      <c r="J144" s="188">
        <f>IF(Volume!D144=0,0,Volume!F144/Volume!D144)</f>
        <v>0</v>
      </c>
      <c r="K144" s="190">
        <f>IF('Open Int.'!E144=0,0,'Open Int.'!H144/'Open Int.'!E144)</f>
        <v>0.014925373134328358</v>
      </c>
      <c r="N144" s="97"/>
    </row>
    <row r="145" spans="1:14" ht="15">
      <c r="A145" s="180" t="s">
        <v>118</v>
      </c>
      <c r="B145" s="292">
        <f>Margins!B145</f>
        <v>250</v>
      </c>
      <c r="C145" s="292">
        <f>Volume!J145</f>
        <v>1299.55</v>
      </c>
      <c r="D145" s="185">
        <f>Volume!M145</f>
        <v>-0.7825622232401894</v>
      </c>
      <c r="E145" s="178">
        <f>Volume!C145*100</f>
        <v>7.000000000000001</v>
      </c>
      <c r="F145" s="353">
        <f>'Open Int.'!D145*100</f>
        <v>3</v>
      </c>
      <c r="G145" s="179">
        <f>'Open Int.'!R145</f>
        <v>491.359855</v>
      </c>
      <c r="H145" s="179">
        <f>'Open Int.'!Z145</f>
        <v>9.97560999999996</v>
      </c>
      <c r="I145" s="172">
        <f>'Open Int.'!O145</f>
        <v>0.5163977783655118</v>
      </c>
      <c r="J145" s="188">
        <f>IF(Volume!D145=0,0,Volume!F145/Volume!D145)</f>
        <v>0.05726872246696035</v>
      </c>
      <c r="K145" s="190">
        <f>IF('Open Int.'!E145=0,0,'Open Int.'!H145/'Open Int.'!E145)</f>
        <v>0.040632054176072234</v>
      </c>
      <c r="N145" s="97"/>
    </row>
    <row r="146" spans="1:14" ht="15">
      <c r="A146" s="180" t="s">
        <v>232</v>
      </c>
      <c r="B146" s="292">
        <f>Margins!B146</f>
        <v>411</v>
      </c>
      <c r="C146" s="292">
        <f>Volume!J146</f>
        <v>955.35</v>
      </c>
      <c r="D146" s="185">
        <f>Volume!M146</f>
        <v>-2.604750739117133</v>
      </c>
      <c r="E146" s="178">
        <f>Volume!C146*100</f>
        <v>94</v>
      </c>
      <c r="F146" s="353">
        <f>'Open Int.'!D146*100</f>
        <v>0</v>
      </c>
      <c r="G146" s="179">
        <f>'Open Int.'!R146</f>
        <v>178.69449163500002</v>
      </c>
      <c r="H146" s="179">
        <f>'Open Int.'!Z146</f>
        <v>-4.537137914999988</v>
      </c>
      <c r="I146" s="172">
        <f>'Open Int.'!O146</f>
        <v>0.7332454405625137</v>
      </c>
      <c r="J146" s="188">
        <f>IF(Volume!D146=0,0,Volume!F146/Volume!D146)</f>
        <v>0</v>
      </c>
      <c r="K146" s="190">
        <f>IF('Open Int.'!E146=0,0,'Open Int.'!H146/'Open Int.'!E146)</f>
        <v>0.02564102564102564</v>
      </c>
      <c r="N146" s="97"/>
    </row>
    <row r="147" spans="1:14" ht="15">
      <c r="A147" s="180" t="s">
        <v>304</v>
      </c>
      <c r="B147" s="292">
        <f>Margins!B147</f>
        <v>3850</v>
      </c>
      <c r="C147" s="292">
        <f>Volume!J147</f>
        <v>43.8</v>
      </c>
      <c r="D147" s="185">
        <f>Volume!M147</f>
        <v>-1.3513513513513546</v>
      </c>
      <c r="E147" s="178">
        <f>Volume!C147*100</f>
        <v>-44</v>
      </c>
      <c r="F147" s="353">
        <f>'Open Int.'!D147*100</f>
        <v>-3</v>
      </c>
      <c r="G147" s="179">
        <f>'Open Int.'!R147</f>
        <v>18.38067</v>
      </c>
      <c r="H147" s="179">
        <f>'Open Int.'!Z147</f>
        <v>-0.8329860000000018</v>
      </c>
      <c r="I147" s="172">
        <f>'Open Int.'!O147</f>
        <v>0.6422018348623854</v>
      </c>
      <c r="J147" s="188">
        <f>IF(Volume!D147=0,0,Volume!F147/Volume!D147)</f>
        <v>0</v>
      </c>
      <c r="K147" s="190">
        <f>IF('Open Int.'!E147=0,0,'Open Int.'!H147/'Open Int.'!E147)</f>
        <v>0.08</v>
      </c>
      <c r="N147" s="97"/>
    </row>
    <row r="148" spans="1:14" ht="15">
      <c r="A148" s="180" t="s">
        <v>305</v>
      </c>
      <c r="B148" s="292">
        <f>Margins!B148</f>
        <v>10450</v>
      </c>
      <c r="C148" s="292">
        <f>Volume!J148</f>
        <v>24.1</v>
      </c>
      <c r="D148" s="185">
        <f>Volume!M148</f>
        <v>-2.4291497975708416</v>
      </c>
      <c r="E148" s="178">
        <f>Volume!C148*100</f>
        <v>74</v>
      </c>
      <c r="F148" s="353">
        <f>'Open Int.'!D148*100</f>
        <v>1</v>
      </c>
      <c r="G148" s="179">
        <f>'Open Int.'!R148</f>
        <v>133.98154</v>
      </c>
      <c r="H148" s="179">
        <f>'Open Int.'!Z148</f>
        <v>-1.4514005000000054</v>
      </c>
      <c r="I148" s="172">
        <f>'Open Int.'!O148</f>
        <v>0.6411654135338346</v>
      </c>
      <c r="J148" s="188">
        <f>IF(Volume!D148=0,0,Volume!F148/Volume!D148)</f>
        <v>0.07065217391304347</v>
      </c>
      <c r="K148" s="190">
        <f>IF('Open Int.'!E148=0,0,'Open Int.'!H148/'Open Int.'!E148)</f>
        <v>0.19005613472333602</v>
      </c>
      <c r="N148" s="97"/>
    </row>
    <row r="149" spans="1:14" ht="15">
      <c r="A149" s="180" t="s">
        <v>173</v>
      </c>
      <c r="B149" s="292">
        <f>Margins!B149</f>
        <v>2950</v>
      </c>
      <c r="C149" s="292">
        <f>Volume!J149</f>
        <v>71.65</v>
      </c>
      <c r="D149" s="185">
        <f>Volume!M149</f>
        <v>-1.7146776406035662</v>
      </c>
      <c r="E149" s="178">
        <f>Volume!C149*100</f>
        <v>104</v>
      </c>
      <c r="F149" s="353">
        <f>'Open Int.'!D149*100</f>
        <v>-1</v>
      </c>
      <c r="G149" s="179">
        <f>'Open Int.'!R149</f>
        <v>90.52870025000001</v>
      </c>
      <c r="H149" s="179">
        <f>'Open Int.'!Z149</f>
        <v>-2.267532250000002</v>
      </c>
      <c r="I149" s="172">
        <f>'Open Int.'!O149</f>
        <v>0.6829325239318235</v>
      </c>
      <c r="J149" s="188">
        <f>IF(Volume!D149=0,0,Volume!F149/Volume!D149)</f>
        <v>0.2222222222222222</v>
      </c>
      <c r="K149" s="190">
        <f>IF('Open Int.'!E149=0,0,'Open Int.'!H149/'Open Int.'!E149)</f>
        <v>0.08383233532934131</v>
      </c>
      <c r="N149" s="97"/>
    </row>
    <row r="150" spans="1:14" ht="15">
      <c r="A150" s="180" t="s">
        <v>306</v>
      </c>
      <c r="B150" s="292">
        <f>Margins!B150</f>
        <v>200</v>
      </c>
      <c r="C150" s="292">
        <f>Volume!J150</f>
        <v>955.5</v>
      </c>
      <c r="D150" s="185">
        <f>Volume!M150</f>
        <v>-0.9177165966713353</v>
      </c>
      <c r="E150" s="178">
        <f>Volume!C150*100</f>
        <v>63</v>
      </c>
      <c r="F150" s="353">
        <f>'Open Int.'!D150*100</f>
        <v>3</v>
      </c>
      <c r="G150" s="179">
        <f>'Open Int.'!R150</f>
        <v>34.35978</v>
      </c>
      <c r="H150" s="179">
        <f>'Open Int.'!Z150</f>
        <v>0.8004000000000033</v>
      </c>
      <c r="I150" s="172">
        <f>'Open Int.'!O150</f>
        <v>0.6902113459399333</v>
      </c>
      <c r="J150" s="188">
        <f>IF(Volume!D150=0,0,Volume!F150/Volume!D150)</f>
        <v>0</v>
      </c>
      <c r="K150" s="190">
        <f>IF('Open Int.'!E150=0,0,'Open Int.'!H150/'Open Int.'!E150)</f>
        <v>0</v>
      </c>
      <c r="N150" s="97"/>
    </row>
    <row r="151" spans="1:14" ht="15">
      <c r="A151" s="180" t="s">
        <v>82</v>
      </c>
      <c r="B151" s="292">
        <f>Margins!B151</f>
        <v>4200</v>
      </c>
      <c r="C151" s="292">
        <f>Volume!J151</f>
        <v>108.75</v>
      </c>
      <c r="D151" s="185">
        <f>Volume!M151</f>
        <v>-0.5032021957913972</v>
      </c>
      <c r="E151" s="178">
        <f>Volume!C151*100</f>
        <v>80</v>
      </c>
      <c r="F151" s="353">
        <f>'Open Int.'!D151*100</f>
        <v>-1</v>
      </c>
      <c r="G151" s="179">
        <f>'Open Int.'!R151</f>
        <v>81.8496</v>
      </c>
      <c r="H151" s="179">
        <f>'Open Int.'!Z151</f>
        <v>-0.918918000000005</v>
      </c>
      <c r="I151" s="172">
        <f>'Open Int.'!O151</f>
        <v>0.83984375</v>
      </c>
      <c r="J151" s="188">
        <f>IF(Volume!D151=0,0,Volume!F151/Volume!D151)</f>
        <v>0</v>
      </c>
      <c r="K151" s="190">
        <f>IF('Open Int.'!E151=0,0,'Open Int.'!H151/'Open Int.'!E151)</f>
        <v>0.06521739130434782</v>
      </c>
      <c r="N151" s="97"/>
    </row>
    <row r="152" spans="1:14" ht="15">
      <c r="A152" s="180" t="s">
        <v>153</v>
      </c>
      <c r="B152" s="292">
        <f>Margins!B152</f>
        <v>900</v>
      </c>
      <c r="C152" s="292">
        <f>Volume!J152</f>
        <v>531.7</v>
      </c>
      <c r="D152" s="185">
        <f>Volume!M152</f>
        <v>-2.8947128116153613</v>
      </c>
      <c r="E152" s="178">
        <f>Volume!C152*100</f>
        <v>-17</v>
      </c>
      <c r="F152" s="353">
        <f>'Open Int.'!D152*100</f>
        <v>-9</v>
      </c>
      <c r="G152" s="179">
        <f>'Open Int.'!R152</f>
        <v>49.767120000000006</v>
      </c>
      <c r="H152" s="179">
        <f>'Open Int.'!Z152</f>
        <v>-6.657907499999993</v>
      </c>
      <c r="I152" s="172">
        <f>'Open Int.'!O152</f>
        <v>0.7403846153846154</v>
      </c>
      <c r="J152" s="188">
        <f>IF(Volume!D152=0,0,Volume!F152/Volume!D152)</f>
        <v>0</v>
      </c>
      <c r="K152" s="190">
        <f>IF('Open Int.'!E152=0,0,'Open Int.'!H152/'Open Int.'!E152)</f>
        <v>0.07692307692307693</v>
      </c>
      <c r="N152" s="97"/>
    </row>
    <row r="153" spans="1:14" ht="15">
      <c r="A153" s="180" t="s">
        <v>154</v>
      </c>
      <c r="B153" s="292">
        <f>Margins!B153</f>
        <v>6900</v>
      </c>
      <c r="C153" s="292">
        <f>Volume!J153</f>
        <v>45.4</v>
      </c>
      <c r="D153" s="185">
        <f>Volume!M153</f>
        <v>-3.1982942430703627</v>
      </c>
      <c r="E153" s="178">
        <f>Volume!C153*100</f>
        <v>90</v>
      </c>
      <c r="F153" s="353">
        <f>'Open Int.'!D153*100</f>
        <v>-1</v>
      </c>
      <c r="G153" s="179">
        <f>'Open Int.'!R153</f>
        <v>34.991142</v>
      </c>
      <c r="H153" s="179">
        <f>'Open Int.'!Z153</f>
        <v>-1.5767879999999934</v>
      </c>
      <c r="I153" s="172">
        <f>'Open Int.'!O153</f>
        <v>0.6410026857654432</v>
      </c>
      <c r="J153" s="188">
        <f>IF(Volume!D153=0,0,Volume!F153/Volume!D153)</f>
        <v>0</v>
      </c>
      <c r="K153" s="190">
        <f>IF('Open Int.'!E153=0,0,'Open Int.'!H153/'Open Int.'!E153)</f>
        <v>0.05555555555555555</v>
      </c>
      <c r="N153" s="97"/>
    </row>
    <row r="154" spans="1:14" ht="15">
      <c r="A154" s="180" t="s">
        <v>307</v>
      </c>
      <c r="B154" s="292">
        <f>Margins!B154</f>
        <v>1800</v>
      </c>
      <c r="C154" s="292">
        <f>Volume!J154</f>
        <v>100.15</v>
      </c>
      <c r="D154" s="185">
        <f>Volume!M154</f>
        <v>-2.053789731051339</v>
      </c>
      <c r="E154" s="178">
        <f>Volume!C154*100</f>
        <v>-63</v>
      </c>
      <c r="F154" s="353">
        <f>'Open Int.'!D154*100</f>
        <v>0</v>
      </c>
      <c r="G154" s="179">
        <f>'Open Int.'!R154</f>
        <v>35.242785</v>
      </c>
      <c r="H154" s="179">
        <f>'Open Int.'!Z154</f>
        <v>-0.6469650000000016</v>
      </c>
      <c r="I154" s="172">
        <f>'Open Int.'!O154</f>
        <v>0.5698209718670076</v>
      </c>
      <c r="J154" s="188">
        <f>IF(Volume!D154=0,0,Volume!F154/Volume!D154)</f>
        <v>0</v>
      </c>
      <c r="K154" s="190">
        <f>IF('Open Int.'!E154=0,0,'Open Int.'!H154/'Open Int.'!E154)</f>
        <v>0.12048192771084337</v>
      </c>
      <c r="N154" s="97"/>
    </row>
    <row r="155" spans="1:14" ht="15">
      <c r="A155" s="180" t="s">
        <v>155</v>
      </c>
      <c r="B155" s="292">
        <f>Margins!B155</f>
        <v>525</v>
      </c>
      <c r="C155" s="292">
        <f>Volume!J155</f>
        <v>428.3</v>
      </c>
      <c r="D155" s="185">
        <f>Volume!M155</f>
        <v>-0.6149205244227817</v>
      </c>
      <c r="E155" s="178">
        <f>Volume!C155*100</f>
        <v>-38</v>
      </c>
      <c r="F155" s="353">
        <f>'Open Int.'!D155*100</f>
        <v>-2</v>
      </c>
      <c r="G155" s="179">
        <f>'Open Int.'!R155</f>
        <v>154.6569885</v>
      </c>
      <c r="H155" s="179">
        <f>'Open Int.'!Z155</f>
        <v>-3.898135499999995</v>
      </c>
      <c r="I155" s="172">
        <f>'Open Int.'!O155</f>
        <v>0.7832218668217505</v>
      </c>
      <c r="J155" s="188">
        <f>IF(Volume!D155=0,0,Volume!F155/Volume!D155)</f>
        <v>0</v>
      </c>
      <c r="K155" s="190">
        <f>IF('Open Int.'!E155=0,0,'Open Int.'!H155/'Open Int.'!E155)</f>
        <v>0.040380047505938245</v>
      </c>
      <c r="N155" s="97"/>
    </row>
    <row r="156" spans="1:14" ht="15">
      <c r="A156" s="180" t="s">
        <v>38</v>
      </c>
      <c r="B156" s="292">
        <f>Margins!B156</f>
        <v>600</v>
      </c>
      <c r="C156" s="292">
        <f>Volume!J156</f>
        <v>664.25</v>
      </c>
      <c r="D156" s="185">
        <f>Volume!M156</f>
        <v>-2.495412844036697</v>
      </c>
      <c r="E156" s="178">
        <f>Volume!C156*100</f>
        <v>-8</v>
      </c>
      <c r="F156" s="353">
        <f>'Open Int.'!D156*100</f>
        <v>2</v>
      </c>
      <c r="G156" s="179">
        <f>'Open Int.'!R156</f>
        <v>311.227695</v>
      </c>
      <c r="H156" s="179">
        <f>'Open Int.'!Z156</f>
        <v>-1.4660550000000399</v>
      </c>
      <c r="I156" s="172">
        <f>'Open Int.'!O156</f>
        <v>0.5269560763221923</v>
      </c>
      <c r="J156" s="188">
        <f>IF(Volume!D156=0,0,Volume!F156/Volume!D156)</f>
        <v>0.05555555555555555</v>
      </c>
      <c r="K156" s="190">
        <f>IF('Open Int.'!E156=0,0,'Open Int.'!H156/'Open Int.'!E156)</f>
        <v>0.1375</v>
      </c>
      <c r="N156" s="97"/>
    </row>
    <row r="157" spans="1:14" ht="15">
      <c r="A157" s="180" t="s">
        <v>156</v>
      </c>
      <c r="B157" s="292">
        <f>Margins!B157</f>
        <v>600</v>
      </c>
      <c r="C157" s="292">
        <f>Volume!J157</f>
        <v>341.8</v>
      </c>
      <c r="D157" s="185">
        <f>Volume!M157</f>
        <v>-1.9647210669725987</v>
      </c>
      <c r="E157" s="178">
        <f>Volume!C157*100</f>
        <v>41</v>
      </c>
      <c r="F157" s="353">
        <f>'Open Int.'!D157*100</f>
        <v>2</v>
      </c>
      <c r="G157" s="179">
        <f>'Open Int.'!R157</f>
        <v>43.702548</v>
      </c>
      <c r="H157" s="179">
        <f>'Open Int.'!Z157</f>
        <v>-0.08091900000000152</v>
      </c>
      <c r="I157" s="172">
        <f>'Open Int.'!O157</f>
        <v>0.7034256217738151</v>
      </c>
      <c r="J157" s="188">
        <f>IF(Volume!D157=0,0,Volume!F157/Volume!D157)</f>
        <v>0</v>
      </c>
      <c r="K157" s="190">
        <f>IF('Open Int.'!E157=0,0,'Open Int.'!H157/'Open Int.'!E157)</f>
        <v>0</v>
      </c>
      <c r="N157" s="97"/>
    </row>
    <row r="158" spans="1:14" ht="15">
      <c r="A158" s="180" t="s">
        <v>211</v>
      </c>
      <c r="B158" s="292">
        <f>Margins!B158</f>
        <v>700</v>
      </c>
      <c r="C158" s="292">
        <f>Volume!J158</f>
        <v>249.75</v>
      </c>
      <c r="D158" s="185">
        <f>Volume!M158</f>
        <v>-4.126679462571977</v>
      </c>
      <c r="E158" s="178">
        <f>Volume!C158*100</f>
        <v>37</v>
      </c>
      <c r="F158" s="353">
        <f>'Open Int.'!D158*100</f>
        <v>4</v>
      </c>
      <c r="G158" s="179">
        <f>'Open Int.'!R158</f>
        <v>47.027925</v>
      </c>
      <c r="H158" s="179">
        <f>'Open Int.'!Z158</f>
        <v>-0.4560149999999936</v>
      </c>
      <c r="I158" s="172">
        <f>'Open Int.'!O158</f>
        <v>0.5687732342007435</v>
      </c>
      <c r="J158" s="188">
        <f>IF(Volume!D158=0,0,Volume!F158/Volume!D158)</f>
        <v>0.5128205128205128</v>
      </c>
      <c r="K158" s="190">
        <f>IF('Open Int.'!E158=0,0,'Open Int.'!H158/'Open Int.'!E158)</f>
        <v>0.21782178217821782</v>
      </c>
      <c r="N158" s="97"/>
    </row>
    <row r="159" spans="6:9" ht="15" hidden="1">
      <c r="F159" s="10"/>
      <c r="G159" s="177">
        <f>'Open Int.'!R159</f>
        <v>62589.18212092498</v>
      </c>
      <c r="H159" s="132">
        <f>'Open Int.'!Z159</f>
        <v>434.40809629500217</v>
      </c>
      <c r="I159" s="101"/>
    </row>
    <row r="160" spans="6:9" ht="15">
      <c r="F160" s="10"/>
      <c r="I160" s="101"/>
    </row>
    <row r="161" spans="6:9" ht="15">
      <c r="F161" s="10"/>
      <c r="I161" s="101"/>
    </row>
    <row r="162" spans="6:9" ht="15">
      <c r="F162" s="10"/>
      <c r="I162" s="101"/>
    </row>
    <row r="163" spans="1:8" ht="15.75">
      <c r="A163" s="13"/>
      <c r="B163" s="13"/>
      <c r="C163" s="13"/>
      <c r="D163" s="14"/>
      <c r="E163" s="15"/>
      <c r="F163" s="8"/>
      <c r="G163" s="73"/>
      <c r="H163" s="73"/>
    </row>
    <row r="164" spans="2:10" ht="15.75" thickBot="1">
      <c r="B164" s="40" t="s">
        <v>53</v>
      </c>
      <c r="C164" s="41"/>
      <c r="D164" s="16"/>
      <c r="E164" s="11"/>
      <c r="F164" s="11"/>
      <c r="G164" s="12"/>
      <c r="H164" s="17"/>
      <c r="I164" s="17"/>
      <c r="J164" s="7"/>
    </row>
    <row r="165" spans="1:11" ht="15.75" thickBot="1">
      <c r="A165" s="29"/>
      <c r="B165" s="131" t="s">
        <v>182</v>
      </c>
      <c r="C165" s="131" t="s">
        <v>74</v>
      </c>
      <c r="D165" s="256" t="s">
        <v>9</v>
      </c>
      <c r="E165" s="131" t="s">
        <v>84</v>
      </c>
      <c r="F165" s="131" t="s">
        <v>49</v>
      </c>
      <c r="G165" s="18"/>
      <c r="I165" s="11"/>
      <c r="K165" s="12"/>
    </row>
    <row r="166" spans="1:11" ht="15">
      <c r="A166" s="195" t="s">
        <v>60</v>
      </c>
      <c r="B166" s="239">
        <f>'Open Int.'!$V$4</f>
        <v>74.06705</v>
      </c>
      <c r="C166" s="239">
        <f>'Open Int.'!$V$5</f>
        <v>4.9300155</v>
      </c>
      <c r="D166" s="239">
        <f>'Open Int.'!$V$6</f>
        <v>14781.2005365</v>
      </c>
      <c r="E166" s="253">
        <f>F166-(D166+C166+B166)</f>
        <v>27809.960736100038</v>
      </c>
      <c r="F166" s="253">
        <f>'Open Int.'!$V$159</f>
        <v>42670.15833810004</v>
      </c>
      <c r="G166" s="19"/>
      <c r="H166" s="42" t="s">
        <v>59</v>
      </c>
      <c r="I166" s="43"/>
      <c r="J166" s="65">
        <f>F169</f>
        <v>62589.18212092504</v>
      </c>
      <c r="K166" s="17"/>
    </row>
    <row r="167" spans="1:11" ht="15">
      <c r="A167" s="205" t="s">
        <v>61</v>
      </c>
      <c r="B167" s="240">
        <f>'Open Int.'!$W$4</f>
        <v>0.1752375</v>
      </c>
      <c r="C167" s="240">
        <f>'Open Int.'!$W$5</f>
        <v>0</v>
      </c>
      <c r="D167" s="240">
        <f>'Open Int.'!$W$6</f>
        <v>7178.9486</v>
      </c>
      <c r="E167" s="255">
        <f>F167-(D167+C167+B167)</f>
        <v>2655.333996000005</v>
      </c>
      <c r="F167" s="240">
        <f>'Open Int.'!$W$159</f>
        <v>9834.457833500004</v>
      </c>
      <c r="G167" s="20"/>
      <c r="H167" s="42" t="s">
        <v>66</v>
      </c>
      <c r="I167" s="43"/>
      <c r="J167" s="65">
        <f>'Open Int.'!$Z$159</f>
        <v>434.40809629500217</v>
      </c>
      <c r="K167" s="133">
        <f>J167/(J166-J167)</f>
        <v>0.00698913483496633</v>
      </c>
    </row>
    <row r="168" spans="1:11" ht="15.75" thickBot="1">
      <c r="A168" s="207" t="s">
        <v>62</v>
      </c>
      <c r="B168" s="240">
        <f>'Open Int.'!$X$4</f>
        <v>0</v>
      </c>
      <c r="C168" s="240">
        <f>'Open Int.'!$X$5</f>
        <v>0</v>
      </c>
      <c r="D168" s="240">
        <f>'Open Int.'!$X$6</f>
        <v>9579.9947785</v>
      </c>
      <c r="E168" s="255">
        <f>F168-(D168+C168+B168)</f>
        <v>504.5711708250001</v>
      </c>
      <c r="F168" s="240">
        <f>'Open Int.'!$X$159</f>
        <v>10084.565949325</v>
      </c>
      <c r="G168" s="19"/>
      <c r="H168" s="354"/>
      <c r="I168" s="354"/>
      <c r="J168" s="355"/>
      <c r="K168" s="356"/>
    </row>
    <row r="169" spans="1:10" ht="15.75" thickBot="1">
      <c r="A169" s="204" t="s">
        <v>11</v>
      </c>
      <c r="B169" s="30">
        <f>SUM(B166:B168)</f>
        <v>74.24228749999999</v>
      </c>
      <c r="C169" s="30">
        <f>SUM(C166:C168)</f>
        <v>4.9300155</v>
      </c>
      <c r="D169" s="257">
        <f>SUM(D166:D168)</f>
        <v>31540.143915</v>
      </c>
      <c r="E169" s="257">
        <f>SUM(E166:E168)</f>
        <v>30969.86590292504</v>
      </c>
      <c r="F169" s="30">
        <f>SUM(F166:F168)</f>
        <v>62589.18212092504</v>
      </c>
      <c r="G169" s="22"/>
      <c r="H169" s="44" t="s">
        <v>67</v>
      </c>
      <c r="I169" s="45"/>
      <c r="J169" s="21">
        <f>Volume!P160</f>
        <v>0.2431114714490254</v>
      </c>
    </row>
    <row r="170" spans="1:11" ht="15">
      <c r="A170" s="195" t="s">
        <v>54</v>
      </c>
      <c r="B170" s="240">
        <f>'Open Int.'!$S$4</f>
        <v>53.5642625</v>
      </c>
      <c r="C170" s="240">
        <f>'Open Int.'!$S$5</f>
        <v>3.3443380000000005</v>
      </c>
      <c r="D170" s="240">
        <f>'Open Int.'!$S$6</f>
        <v>18504.4792675</v>
      </c>
      <c r="E170" s="255">
        <f>F170-(D170+C170+B170)</f>
        <v>19800.27032754502</v>
      </c>
      <c r="F170" s="240">
        <f>'Open Int.'!$S$159</f>
        <v>38361.65819554502</v>
      </c>
      <c r="G170" s="20"/>
      <c r="H170" s="44" t="s">
        <v>68</v>
      </c>
      <c r="I170" s="45"/>
      <c r="J170" s="23">
        <f>'Open Int.'!E160</f>
        <v>0.28928850182040655</v>
      </c>
      <c r="K170" s="12"/>
    </row>
    <row r="171" spans="1:10" ht="15.75" thickBot="1">
      <c r="A171" s="207" t="s">
        <v>65</v>
      </c>
      <c r="B171" s="254">
        <f>B169-B170</f>
        <v>20.67802499999999</v>
      </c>
      <c r="C171" s="254">
        <f>C169-C170</f>
        <v>1.5856774999999992</v>
      </c>
      <c r="D171" s="258">
        <f>D169-D170</f>
        <v>13035.664647500002</v>
      </c>
      <c r="E171" s="254">
        <f>E169-E170</f>
        <v>11169.595575380023</v>
      </c>
      <c r="F171" s="254">
        <f>F169-F170</f>
        <v>24227.523925380025</v>
      </c>
      <c r="G171" s="20"/>
      <c r="J171" s="66"/>
    </row>
    <row r="172" ht="15">
      <c r="G172" s="90"/>
    </row>
    <row r="173" spans="4:9" ht="15">
      <c r="D173" s="50"/>
      <c r="E173" s="26"/>
      <c r="I173" s="24"/>
    </row>
    <row r="174" spans="3:8" ht="15">
      <c r="C174" s="50"/>
      <c r="D174" s="50"/>
      <c r="E174" s="99"/>
      <c r="F174" s="269"/>
      <c r="H174" s="26"/>
    </row>
    <row r="175" spans="4:7" ht="15">
      <c r="D175" s="50"/>
      <c r="E175" s="26"/>
      <c r="F175" s="26"/>
      <c r="G175" s="26"/>
    </row>
    <row r="176" spans="4:5" ht="15">
      <c r="D176" s="50"/>
      <c r="E176" s="26"/>
    </row>
    <row r="179" ht="15">
      <c r="A179" s="7" t="s">
        <v>120</v>
      </c>
    </row>
    <row r="180" ht="15">
      <c r="A180" s="7" t="s">
        <v>115</v>
      </c>
    </row>
    <row r="194" ht="15">
      <c r="G194"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85"/>
  <sheetViews>
    <sheetView workbookViewId="0" topLeftCell="A1">
      <selection activeCell="B136" sqref="B136"/>
    </sheetView>
  </sheetViews>
  <sheetFormatPr defaultColWidth="9.140625" defaultRowHeight="12.75"/>
  <cols>
    <col min="1" max="1" width="20.28125" style="25" customWidth="1"/>
    <col min="2" max="2" width="14.7109375" style="25" customWidth="1"/>
    <col min="3" max="3" width="37.421875" style="25" bestFit="1"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3">
        <f ca="1">NOW()</f>
        <v>39133.80986597222</v>
      </c>
    </row>
    <row r="2" spans="1:3" ht="13.5">
      <c r="A2" s="95" t="s">
        <v>128</v>
      </c>
      <c r="B2" s="95" t="s">
        <v>129</v>
      </c>
      <c r="C2" s="96" t="s">
        <v>130</v>
      </c>
    </row>
    <row r="3" spans="1:3" ht="13.5">
      <c r="A3" s="25" t="s">
        <v>276</v>
      </c>
      <c r="B3" s="93">
        <v>39135</v>
      </c>
      <c r="C3" s="94">
        <f>B3-D1</f>
        <v>1.1901340277763666</v>
      </c>
    </row>
    <row r="4" spans="1:3" ht="13.5">
      <c r="A4" s="25" t="s">
        <v>281</v>
      </c>
      <c r="B4" s="93">
        <v>39170</v>
      </c>
      <c r="C4" s="94">
        <f>B4-D1</f>
        <v>36.19013402777637</v>
      </c>
    </row>
    <row r="5" spans="1:3" ht="13.5">
      <c r="A5" s="25" t="s">
        <v>396</v>
      </c>
      <c r="B5" s="93">
        <v>39198</v>
      </c>
      <c r="C5" s="94">
        <f>B5-D1</f>
        <v>64.19013402777637</v>
      </c>
    </row>
    <row r="6" spans="1:3" ht="13.5">
      <c r="A6" s="51"/>
      <c r="B6" s="98"/>
      <c r="C6" s="94"/>
    </row>
    <row r="7" spans="1:3" ht="13.5">
      <c r="A7" s="437" t="s">
        <v>131</v>
      </c>
      <c r="B7" s="437"/>
      <c r="C7" s="437"/>
    </row>
    <row r="8" spans="1:3" ht="13.5">
      <c r="A8" s="91" t="s">
        <v>114</v>
      </c>
      <c r="B8" s="92" t="s">
        <v>116</v>
      </c>
      <c r="C8" s="91" t="s">
        <v>125</v>
      </c>
    </row>
    <row r="9" spans="1:3" ht="14.25">
      <c r="A9" s="382" t="s">
        <v>398</v>
      </c>
      <c r="B9" s="383" t="s">
        <v>399</v>
      </c>
      <c r="C9" s="382" t="s">
        <v>400</v>
      </c>
    </row>
    <row r="10" spans="1:3" ht="14.25">
      <c r="A10" s="382" t="s">
        <v>0</v>
      </c>
      <c r="B10" s="383" t="s">
        <v>402</v>
      </c>
      <c r="C10" s="382" t="s">
        <v>403</v>
      </c>
    </row>
    <row r="11" spans="1:3" ht="14.25">
      <c r="A11" s="382" t="s">
        <v>404</v>
      </c>
      <c r="B11" s="383" t="s">
        <v>405</v>
      </c>
      <c r="C11" s="382" t="s">
        <v>407</v>
      </c>
    </row>
    <row r="12" spans="1:3" ht="14.25">
      <c r="A12" s="382" t="s">
        <v>406</v>
      </c>
      <c r="B12" s="383" t="s">
        <v>405</v>
      </c>
      <c r="C12" s="382" t="s">
        <v>408</v>
      </c>
    </row>
    <row r="13" spans="1:3" ht="14.25">
      <c r="A13" s="382"/>
      <c r="B13" s="383"/>
      <c r="C13" s="382"/>
    </row>
    <row r="185" ht="13.5">
      <c r="M185" s="25" t="s">
        <v>277</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1"/>
  <sheetViews>
    <sheetView workbookViewId="0" topLeftCell="A1">
      <selection activeCell="B250" sqref="B250"/>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4" t="s">
        <v>238</v>
      </c>
      <c r="B1" s="395"/>
      <c r="C1" s="395"/>
      <c r="D1" s="395"/>
    </row>
    <row r="2" spans="1:4" ht="17.25" customHeight="1">
      <c r="A2" s="364" t="s">
        <v>239</v>
      </c>
      <c r="B2" s="364" t="s">
        <v>59</v>
      </c>
      <c r="C2" s="365" t="s">
        <v>70</v>
      </c>
      <c r="D2" s="369" t="s">
        <v>240</v>
      </c>
    </row>
    <row r="3" ht="17.25" customHeight="1">
      <c r="D3" s="363"/>
    </row>
    <row r="4" spans="1:4" ht="15" outlineLevel="1">
      <c r="A4" s="364" t="s">
        <v>241</v>
      </c>
      <c r="B4" s="364">
        <f>SUM(B5:B7)</f>
        <v>14069350</v>
      </c>
      <c r="C4" s="364">
        <f>SUM(C5:C7)</f>
        <v>-38050</v>
      </c>
      <c r="D4" s="369">
        <f aca="true" t="shared" si="0" ref="D4:D14">C4/(B4-C4)</f>
        <v>-0.002697166026340786</v>
      </c>
    </row>
    <row r="5" spans="1:4" ht="14.25" outlineLevel="2">
      <c r="A5" s="366" t="s">
        <v>333</v>
      </c>
      <c r="B5" s="367">
        <f>VLOOKUP(A5,'Open Int.'!$A$4:$O$158,2,FALSE)</f>
        <v>844800</v>
      </c>
      <c r="C5" s="367">
        <f>VLOOKUP(A5,'Open Int.'!$A$4:$O$158,3,FALSE)</f>
        <v>-29700</v>
      </c>
      <c r="D5" s="368">
        <f t="shared" si="0"/>
        <v>-0.033962264150943396</v>
      </c>
    </row>
    <row r="6" spans="1:4" ht="14.25" outlineLevel="2">
      <c r="A6" s="366" t="s">
        <v>334</v>
      </c>
      <c r="B6" s="367">
        <f>VLOOKUP(A6,'Open Int.'!$A$4:$O$158,2,FALSE)</f>
        <v>1657600</v>
      </c>
      <c r="C6" s="367">
        <f>VLOOKUP(A6,'Open Int.'!$A$4:$O$158,3,FALSE)</f>
        <v>77200</v>
      </c>
      <c r="D6" s="368">
        <f t="shared" si="0"/>
        <v>0.04884839281194634</v>
      </c>
    </row>
    <row r="7" spans="1:4" ht="14.25" outlineLevel="2">
      <c r="A7" s="366" t="s">
        <v>335</v>
      </c>
      <c r="B7" s="367">
        <f>VLOOKUP(A7,'Open Int.'!$A$4:$O$158,2,FALSE)</f>
        <v>11566950</v>
      </c>
      <c r="C7" s="367">
        <f>VLOOKUP(A7,'Open Int.'!$A$4:$O$158,3,FALSE)</f>
        <v>-85550</v>
      </c>
      <c r="D7" s="368">
        <f t="shared" si="0"/>
        <v>-0.007341772151898734</v>
      </c>
    </row>
    <row r="8" spans="1:4" ht="15">
      <c r="A8" s="364" t="s">
        <v>242</v>
      </c>
      <c r="B8" s="364">
        <f>SUM(B9:B13)</f>
        <v>54021158</v>
      </c>
      <c r="C8" s="364">
        <f>SUM(C9:C13)</f>
        <v>947826</v>
      </c>
      <c r="D8" s="369">
        <f t="shared" si="0"/>
        <v>0.017858799594493144</v>
      </c>
    </row>
    <row r="9" spans="1:4" ht="14.25" outlineLevel="2">
      <c r="A9" s="366" t="s">
        <v>336</v>
      </c>
      <c r="B9" s="367">
        <f>VLOOKUP(A9,'Open Int.'!$A$4:$O$158,2,FALSE)</f>
        <v>39794850</v>
      </c>
      <c r="C9" s="367">
        <f>VLOOKUP(A9,'Open Int.'!$A$4:$O$158,3,FALSE)</f>
        <v>506150</v>
      </c>
      <c r="D9" s="368">
        <f t="shared" si="0"/>
        <v>0.012882839086047641</v>
      </c>
    </row>
    <row r="10" spans="1:4" ht="14.25" outlineLevel="2">
      <c r="A10" s="366" t="s">
        <v>337</v>
      </c>
      <c r="B10" s="367">
        <f>VLOOKUP(A10,'Open Int.'!$A$4:$O$158,2,FALSE)</f>
        <v>5836800</v>
      </c>
      <c r="C10" s="367">
        <f>VLOOKUP(A10,'Open Int.'!$A$4:$O$158,3,FALSE)</f>
        <v>244800</v>
      </c>
      <c r="D10" s="368">
        <f t="shared" si="0"/>
        <v>0.04377682403433476</v>
      </c>
    </row>
    <row r="11" spans="1:4" ht="14.25" outlineLevel="2">
      <c r="A11" s="366" t="s">
        <v>7</v>
      </c>
      <c r="B11" s="367">
        <f>VLOOKUP(A11,'Open Int.'!$A$4:$O$158,2,FALSE)</f>
        <v>2398500</v>
      </c>
      <c r="C11" s="367">
        <f>VLOOKUP(A11,'Open Int.'!$A$4:$O$158,3,FALSE)</f>
        <v>28600</v>
      </c>
      <c r="D11" s="368">
        <f t="shared" si="0"/>
        <v>0.012068019747668678</v>
      </c>
    </row>
    <row r="12" spans="1:4" ht="14.25" outlineLevel="2">
      <c r="A12" s="366" t="s">
        <v>44</v>
      </c>
      <c r="B12" s="367">
        <f>VLOOKUP(A12,'Open Int.'!$A$4:$O$158,2,FALSE)</f>
        <v>1712800</v>
      </c>
      <c r="C12" s="367">
        <f>VLOOKUP(A12,'Open Int.'!$A$4:$O$158,3,FALSE)</f>
        <v>76400</v>
      </c>
      <c r="D12" s="368">
        <f t="shared" si="0"/>
        <v>0.04668785138108042</v>
      </c>
    </row>
    <row r="13" spans="1:4" ht="14.25" outlineLevel="2">
      <c r="A13" s="366" t="s">
        <v>310</v>
      </c>
      <c r="B13" s="367">
        <f>VLOOKUP(A13,'Open Int.'!$A$4:$O$158,2,FALSE)</f>
        <v>4278208</v>
      </c>
      <c r="C13" s="367">
        <f>VLOOKUP(A13,'Open Int.'!$A$4:$O$158,3,FALSE)</f>
        <v>91876</v>
      </c>
      <c r="D13" s="368">
        <f t="shared" si="0"/>
        <v>0.021946658793425843</v>
      </c>
    </row>
    <row r="14" spans="1:4" ht="15">
      <c r="A14" s="364" t="s">
        <v>243</v>
      </c>
      <c r="B14" s="364">
        <f>B8+B4</f>
        <v>68090508</v>
      </c>
      <c r="C14" s="364">
        <f>C8+C4</f>
        <v>909776</v>
      </c>
      <c r="D14" s="369">
        <f t="shared" si="0"/>
        <v>0.013542216241406837</v>
      </c>
    </row>
    <row r="16" spans="1:4" ht="15" outlineLevel="1">
      <c r="A16" s="364" t="s">
        <v>244</v>
      </c>
      <c r="B16" s="364">
        <f>SUM(B17:B20)</f>
        <v>16986700</v>
      </c>
      <c r="C16" s="364">
        <f>SUM(C17:C20)</f>
        <v>191100</v>
      </c>
      <c r="D16" s="369">
        <f aca="true" t="shared" si="1" ref="D16:D21">C16/(B16-C16)</f>
        <v>0.01137797994712901</v>
      </c>
    </row>
    <row r="17" spans="1:4" ht="14.25" outlineLevel="1">
      <c r="A17" s="366" t="s">
        <v>180</v>
      </c>
      <c r="B17" s="367">
        <f>VLOOKUP(A17,'Open Int.'!$A$4:$O$158,2,FALSE)</f>
        <v>6144000</v>
      </c>
      <c r="C17" s="367">
        <f>VLOOKUP(A17,'Open Int.'!$A$4:$O$158,3,FALSE)</f>
        <v>-10500</v>
      </c>
      <c r="D17" s="368">
        <f t="shared" si="1"/>
        <v>-0.0017060687301974165</v>
      </c>
    </row>
    <row r="18" spans="1:4" ht="14.25" outlineLevel="1">
      <c r="A18" s="366" t="s">
        <v>312</v>
      </c>
      <c r="B18" s="367">
        <f>VLOOKUP(A18,'Open Int.'!$A$4:$O$158,2,FALSE)</f>
        <v>1236000</v>
      </c>
      <c r="C18" s="367">
        <f>VLOOKUP(A18,'Open Int.'!$A$4:$O$158,3,FALSE)</f>
        <v>87000</v>
      </c>
      <c r="D18" s="368">
        <f t="shared" si="1"/>
        <v>0.07571801566579635</v>
      </c>
    </row>
    <row r="19" spans="1:4" ht="14.25" outlineLevel="1">
      <c r="A19" s="366" t="s">
        <v>338</v>
      </c>
      <c r="B19" s="367">
        <f>VLOOKUP(A19,'Open Int.'!$A$4:$O$158,2,FALSE)</f>
        <v>6409000</v>
      </c>
      <c r="C19" s="367">
        <f>VLOOKUP(A19,'Open Int.'!$A$4:$O$158,3,FALSE)</f>
        <v>12000</v>
      </c>
      <c r="D19" s="368">
        <f t="shared" si="1"/>
        <v>0.0018758793184305144</v>
      </c>
    </row>
    <row r="20" spans="1:4" ht="14.25" outlineLevel="1">
      <c r="A20" s="366" t="s">
        <v>339</v>
      </c>
      <c r="B20" s="367">
        <f>VLOOKUP(A20,'Open Int.'!$A$4:$O$158,2,FALSE)</f>
        <v>3197700</v>
      </c>
      <c r="C20" s="367">
        <f>VLOOKUP(A20,'Open Int.'!$A$4:$O$158,3,FALSE)</f>
        <v>102600</v>
      </c>
      <c r="D20" s="368">
        <f t="shared" si="1"/>
        <v>0.03314917127071823</v>
      </c>
    </row>
    <row r="21" spans="1:4" ht="15" outlineLevel="1">
      <c r="A21" s="364" t="s">
        <v>245</v>
      </c>
      <c r="B21" s="364">
        <f>SUM(B22:B34)</f>
        <v>64166600</v>
      </c>
      <c r="C21" s="364">
        <f>SUM(C22:C34)</f>
        <v>82450</v>
      </c>
      <c r="D21" s="369">
        <f t="shared" si="1"/>
        <v>0.0012865895857243953</v>
      </c>
    </row>
    <row r="22" spans="1:4" ht="14.25" outlineLevel="2">
      <c r="A22" s="366" t="s">
        <v>135</v>
      </c>
      <c r="B22" s="367">
        <f>VLOOKUP(A22,'Open Int.'!$A$4:$O$158,2,FALSE)</f>
        <v>4042500</v>
      </c>
      <c r="C22" s="367">
        <f>VLOOKUP(A22,'Open Int.'!$A$4:$O$158,3,FALSE)</f>
        <v>78400</v>
      </c>
      <c r="D22" s="368">
        <f aca="true" t="shared" si="2" ref="D22:D34">C22/(B22-C22)</f>
        <v>0.019777503090234856</v>
      </c>
    </row>
    <row r="23" spans="1:4" ht="14.25" outlineLevel="2">
      <c r="A23" s="366" t="s">
        <v>340</v>
      </c>
      <c r="B23" s="367">
        <f>VLOOKUP(A23,'Open Int.'!$A$4:$O$158,2,FALSE)</f>
        <v>3956000</v>
      </c>
      <c r="C23" s="367">
        <f>VLOOKUP(A23,'Open Int.'!$A$4:$O$158,3,FALSE)</f>
        <v>32200</v>
      </c>
      <c r="D23" s="368">
        <f t="shared" si="2"/>
        <v>0.008206330597889801</v>
      </c>
    </row>
    <row r="24" spans="1:4" ht="14.25" outlineLevel="2">
      <c r="A24" s="366" t="s">
        <v>341</v>
      </c>
      <c r="B24" s="367">
        <f>VLOOKUP(A24,'Open Int.'!$A$4:$O$158,2,FALSE)</f>
        <v>6650000</v>
      </c>
      <c r="C24" s="367">
        <f>VLOOKUP(A24,'Open Int.'!$A$4:$O$158,3,FALSE)</f>
        <v>-169400</v>
      </c>
      <c r="D24" s="368">
        <f t="shared" si="2"/>
        <v>-0.024840895093409976</v>
      </c>
    </row>
    <row r="25" spans="1:4" ht="14.25" outlineLevel="2">
      <c r="A25" s="366" t="s">
        <v>342</v>
      </c>
      <c r="B25" s="367">
        <f>VLOOKUP(A25,'Open Int.'!$A$4:$O$158,2,FALSE)</f>
        <v>7151600</v>
      </c>
      <c r="C25" s="367">
        <f>VLOOKUP(A25,'Open Int.'!$A$4:$O$158,3,FALSE)</f>
        <v>-45600</v>
      </c>
      <c r="D25" s="368">
        <f t="shared" si="2"/>
        <v>-0.006335797254487857</v>
      </c>
    </row>
    <row r="26" spans="1:4" ht="14.25" outlineLevel="2">
      <c r="A26" s="366" t="s">
        <v>343</v>
      </c>
      <c r="B26" s="367">
        <f>VLOOKUP(A26,'Open Int.'!$A$4:$O$158,2,FALSE)</f>
        <v>3139200</v>
      </c>
      <c r="C26" s="367">
        <f>VLOOKUP(A26,'Open Int.'!$A$4:$O$158,3,FALSE)</f>
        <v>-75200</v>
      </c>
      <c r="D26" s="368">
        <f t="shared" si="2"/>
        <v>-0.0233947237431558</v>
      </c>
    </row>
    <row r="27" spans="1:4" ht="14.25" outlineLevel="2">
      <c r="A27" s="366" t="s">
        <v>344</v>
      </c>
      <c r="B27" s="367">
        <f>VLOOKUP(A27,'Open Int.'!$A$4:$O$158,2,FALSE)</f>
        <v>702000</v>
      </c>
      <c r="C27" s="367">
        <f>VLOOKUP(A27,'Open Int.'!$A$4:$O$158,3,FALSE)</f>
        <v>-18000</v>
      </c>
      <c r="D27" s="368">
        <f t="shared" si="2"/>
        <v>-0.025</v>
      </c>
    </row>
    <row r="28" spans="1:4" ht="14.25" outlineLevel="2">
      <c r="A28" s="366" t="s">
        <v>143</v>
      </c>
      <c r="B28" s="367">
        <f>VLOOKUP(A28,'Open Int.'!$A$4:$O$158,2,FALSE)</f>
        <v>1351100</v>
      </c>
      <c r="C28" s="367">
        <f>VLOOKUP(A28,'Open Int.'!$A$4:$O$158,3,FALSE)</f>
        <v>132750</v>
      </c>
      <c r="D28" s="368">
        <f t="shared" si="2"/>
        <v>0.1089588377723971</v>
      </c>
    </row>
    <row r="29" spans="1:4" ht="14.25" outlineLevel="2">
      <c r="A29" s="366" t="s">
        <v>345</v>
      </c>
      <c r="B29" s="367">
        <f>VLOOKUP(A29,'Open Int.'!$A$4:$O$158,2,FALSE)</f>
        <v>2128800</v>
      </c>
      <c r="C29" s="367">
        <f>VLOOKUP(A29,'Open Int.'!$A$4:$O$158,3,FALSE)</f>
        <v>37200</v>
      </c>
      <c r="D29" s="368">
        <f t="shared" si="2"/>
        <v>0.01778542742398164</v>
      </c>
    </row>
    <row r="30" spans="1:4" ht="14.25" outlineLevel="2">
      <c r="A30" s="366" t="s">
        <v>81</v>
      </c>
      <c r="B30" s="367">
        <f>VLOOKUP(A30,'Open Int.'!$A$4:$O$158,2,FALSE)</f>
        <v>4363200</v>
      </c>
      <c r="C30" s="367">
        <f>VLOOKUP(A30,'Open Int.'!$A$4:$O$158,3,FALSE)</f>
        <v>-43200</v>
      </c>
      <c r="D30" s="368">
        <f t="shared" si="2"/>
        <v>-0.00980392156862745</v>
      </c>
    </row>
    <row r="31" spans="1:4" ht="14.25" outlineLevel="2">
      <c r="A31" s="366" t="s">
        <v>205</v>
      </c>
      <c r="B31" s="367">
        <f>VLOOKUP(A31,'Open Int.'!$A$4:$O$158,2,FALSE)</f>
        <v>7167000</v>
      </c>
      <c r="C31" s="367">
        <f>VLOOKUP(A31,'Open Int.'!$A$4:$O$158,3,FALSE)</f>
        <v>460500</v>
      </c>
      <c r="D31" s="368">
        <f t="shared" si="2"/>
        <v>0.06866472824871393</v>
      </c>
    </row>
    <row r="32" spans="1:4" ht="14.25" outlineLevel="2">
      <c r="A32" s="366" t="s">
        <v>346</v>
      </c>
      <c r="B32" s="367">
        <f>VLOOKUP(A32,'Open Int.'!$A$4:$O$158,2,FALSE)</f>
        <v>9142800</v>
      </c>
      <c r="C32" s="367">
        <f>VLOOKUP(A32,'Open Int.'!$A$4:$O$158,3,FALSE)</f>
        <v>-182400</v>
      </c>
      <c r="D32" s="368">
        <f t="shared" si="2"/>
        <v>-0.019559902200488997</v>
      </c>
    </row>
    <row r="33" spans="1:4" ht="14.25" outlineLevel="2">
      <c r="A33" s="366" t="s">
        <v>347</v>
      </c>
      <c r="B33" s="367">
        <f>VLOOKUP(A33,'Open Int.'!$A$4:$O$158,2,FALSE)</f>
        <v>7320600</v>
      </c>
      <c r="C33" s="367">
        <f>VLOOKUP(A33,'Open Int.'!$A$4:$O$158,3,FALSE)</f>
        <v>-42000</v>
      </c>
      <c r="D33" s="368">
        <f t="shared" si="2"/>
        <v>-0.005704506560182544</v>
      </c>
    </row>
    <row r="34" spans="1:4" ht="14.25" outlineLevel="2">
      <c r="A34" s="366" t="s">
        <v>348</v>
      </c>
      <c r="B34" s="367">
        <f>VLOOKUP(A34,'Open Int.'!$A$4:$O$158,2,FALSE)</f>
        <v>7051800</v>
      </c>
      <c r="C34" s="367">
        <f>VLOOKUP(A34,'Open Int.'!$A$4:$O$158,3,FALSE)</f>
        <v>-82800</v>
      </c>
      <c r="D34" s="368">
        <f t="shared" si="2"/>
        <v>-0.01160541586073501</v>
      </c>
    </row>
    <row r="35" spans="1:4" ht="15">
      <c r="A35" s="364" t="s">
        <v>246</v>
      </c>
      <c r="B35" s="364">
        <f>SUM(B36:B44)</f>
        <v>77857450</v>
      </c>
      <c r="C35" s="364">
        <f>SUM(C36:C44)</f>
        <v>-924500</v>
      </c>
      <c r="D35" s="369">
        <f>C35/(B35-C35)</f>
        <v>-0.01173492151438242</v>
      </c>
    </row>
    <row r="36" spans="1:4" ht="14.25" outlineLevel="2">
      <c r="A36" s="366" t="s">
        <v>349</v>
      </c>
      <c r="B36" s="367">
        <f>VLOOKUP(A36,'Open Int.'!$A$4:$O$158,2,FALSE)</f>
        <v>750100</v>
      </c>
      <c r="C36" s="367">
        <f>VLOOKUP(A36,'Open Int.'!$A$4:$O$158,3,FALSE)</f>
        <v>-28600</v>
      </c>
      <c r="D36" s="368">
        <f aca="true" t="shared" si="3" ref="D36:D44">C36/(B36-C36)</f>
        <v>-0.03672787979966611</v>
      </c>
    </row>
    <row r="37" spans="1:4" ht="14.25" outlineLevel="2">
      <c r="A37" s="366" t="s">
        <v>323</v>
      </c>
      <c r="B37" s="367">
        <f>VLOOKUP(A37,'Open Int.'!$A$4:$O$158,2,FALSE)</f>
        <v>1337050</v>
      </c>
      <c r="C37" s="367">
        <f>VLOOKUP(A37,'Open Int.'!$A$4:$O$158,3,FALSE)</f>
        <v>53900</v>
      </c>
      <c r="D37" s="368">
        <f t="shared" si="3"/>
        <v>0.04200600085726532</v>
      </c>
    </row>
    <row r="38" spans="1:4" ht="14.25" outlineLevel="2">
      <c r="A38" s="366" t="s">
        <v>350</v>
      </c>
      <c r="B38" s="367">
        <f>VLOOKUP(A38,'Open Int.'!$A$4:$O$158,2,FALSE)</f>
        <v>1256800</v>
      </c>
      <c r="C38" s="367">
        <f>VLOOKUP(A38,'Open Int.'!$A$4:$O$158,3,FALSE)</f>
        <v>-2800</v>
      </c>
      <c r="D38" s="368">
        <f t="shared" si="3"/>
        <v>-0.0022229279136233727</v>
      </c>
    </row>
    <row r="39" spans="1:4" ht="14.25" outlineLevel="2">
      <c r="A39" s="366" t="s">
        <v>309</v>
      </c>
      <c r="B39" s="367">
        <f>VLOOKUP(A39,'Open Int.'!$A$4:$O$158,2,FALSE)</f>
        <v>5929000</v>
      </c>
      <c r="C39" s="367">
        <f>VLOOKUP(A39,'Open Int.'!$A$4:$O$158,3,FALSE)</f>
        <v>-240100</v>
      </c>
      <c r="D39" s="368">
        <f t="shared" si="3"/>
        <v>-0.03891977760127085</v>
      </c>
    </row>
    <row r="40" spans="1:4" ht="14.25" outlineLevel="2">
      <c r="A40" s="366" t="s">
        <v>141</v>
      </c>
      <c r="B40" s="367">
        <f>VLOOKUP(A40,'Open Int.'!$A$4:$O$158,2,FALSE)</f>
        <v>43627200</v>
      </c>
      <c r="C40" s="367">
        <f>VLOOKUP(A40,'Open Int.'!$A$4:$O$158,3,FALSE)</f>
        <v>-436800</v>
      </c>
      <c r="D40" s="368">
        <f t="shared" si="3"/>
        <v>-0.00991285403050109</v>
      </c>
    </row>
    <row r="41" spans="1:4" ht="14.25" outlineLevel="2">
      <c r="A41" s="366" t="s">
        <v>352</v>
      </c>
      <c r="B41" s="367">
        <f>VLOOKUP(A41,'Open Int.'!$A$4:$O$158,2,FALSE)</f>
        <v>21151900</v>
      </c>
      <c r="C41" s="367">
        <f>VLOOKUP(A41,'Open Int.'!$A$4:$O$158,3,FALSE)</f>
        <v>-331100</v>
      </c>
      <c r="D41" s="368">
        <f t="shared" si="3"/>
        <v>-0.015412186379928316</v>
      </c>
    </row>
    <row r="42" spans="1:4" ht="14.25" outlineLevel="2">
      <c r="A42" s="366" t="s">
        <v>351</v>
      </c>
      <c r="B42" s="367">
        <f>VLOOKUP(A42,'Open Int.'!$A$4:$O$158,2,FALSE)</f>
        <v>147000</v>
      </c>
      <c r="C42" s="367">
        <f>VLOOKUP(A42,'Open Int.'!$A$4:$O$158,3,FALSE)</f>
        <v>3000</v>
      </c>
      <c r="D42" s="368">
        <f t="shared" si="3"/>
        <v>0.020833333333333332</v>
      </c>
    </row>
    <row r="43" spans="1:4" ht="14.25" outlineLevel="2">
      <c r="A43" s="366" t="s">
        <v>353</v>
      </c>
      <c r="B43" s="367">
        <f>VLOOKUP(A43,'Open Int.'!$A$4:$O$158,2,FALSE)</f>
        <v>2735000</v>
      </c>
      <c r="C43" s="367">
        <f>VLOOKUP(A43,'Open Int.'!$A$4:$O$158,3,FALSE)</f>
        <v>152500</v>
      </c>
      <c r="D43" s="368">
        <f t="shared" si="3"/>
        <v>0.0590513068731849</v>
      </c>
    </row>
    <row r="44" spans="1:4" ht="14.25" outlineLevel="2">
      <c r="A44" s="366" t="s">
        <v>354</v>
      </c>
      <c r="B44" s="367">
        <f>VLOOKUP(A44,'Open Int.'!$A$4:$O$158,2,FALSE)</f>
        <v>923400</v>
      </c>
      <c r="C44" s="367">
        <f>VLOOKUP(A44,'Open Int.'!$A$4:$O$158,3,FALSE)</f>
        <v>-94500</v>
      </c>
      <c r="D44" s="368">
        <f t="shared" si="3"/>
        <v>-0.09283819628647215</v>
      </c>
    </row>
    <row r="45" spans="1:4" ht="15">
      <c r="A45" s="364" t="s">
        <v>247</v>
      </c>
      <c r="B45" s="364">
        <f>B35+B21</f>
        <v>142024050</v>
      </c>
      <c r="C45" s="364">
        <f>C35+C21</f>
        <v>-842050</v>
      </c>
      <c r="D45" s="369">
        <f>C45/(B45-C45)</f>
        <v>-0.005893980447425946</v>
      </c>
    </row>
    <row r="47" spans="1:4" ht="15" outlineLevel="1">
      <c r="A47" s="364" t="s">
        <v>248</v>
      </c>
      <c r="B47" s="364">
        <f>SUM(B48:B53)</f>
        <v>12833075</v>
      </c>
      <c r="C47" s="364">
        <f>SUM(C48:C53)</f>
        <v>-272275</v>
      </c>
      <c r="D47" s="369">
        <f>C47/(B47-C47)</f>
        <v>-0.02077586634466077</v>
      </c>
    </row>
    <row r="48" spans="1:4" ht="14.25">
      <c r="A48" s="366" t="s">
        <v>210</v>
      </c>
      <c r="B48" s="367">
        <f>VLOOKUP(A48,'Open Int.'!$A$4:$O$158,2,FALSE)</f>
        <v>1611800</v>
      </c>
      <c r="C48" s="367">
        <f>VLOOKUP(A48,'Open Int.'!$A$4:$O$158,3,FALSE)</f>
        <v>27200</v>
      </c>
      <c r="D48" s="368">
        <f aca="true" t="shared" si="4" ref="D48:D53">C48/(B48-C48)</f>
        <v>0.01716521519626404</v>
      </c>
    </row>
    <row r="49" spans="1:4" ht="14.25">
      <c r="A49" s="366" t="s">
        <v>355</v>
      </c>
      <c r="B49" s="367">
        <f>VLOOKUP(A49,'Open Int.'!$A$4:$O$158,2,FALSE)</f>
        <v>3481200</v>
      </c>
      <c r="C49" s="367">
        <f>VLOOKUP(A49,'Open Int.'!$A$4:$O$158,3,FALSE)</f>
        <v>41700</v>
      </c>
      <c r="D49" s="368">
        <f t="shared" si="4"/>
        <v>0.012123855211513301</v>
      </c>
    </row>
    <row r="50" spans="1:4" ht="14.25">
      <c r="A50" s="366" t="s">
        <v>330</v>
      </c>
      <c r="B50" s="367">
        <f>VLOOKUP(A50,'Open Int.'!$A$4:$O$158,2,FALSE)</f>
        <v>3988600</v>
      </c>
      <c r="C50" s="367">
        <f>VLOOKUP(A50,'Open Int.'!$A$4:$O$158,3,FALSE)</f>
        <v>-130900</v>
      </c>
      <c r="D50" s="368">
        <f t="shared" si="4"/>
        <v>-0.03177570093457944</v>
      </c>
    </row>
    <row r="51" spans="1:4" ht="14.25" outlineLevel="1">
      <c r="A51" s="366" t="s">
        <v>134</v>
      </c>
      <c r="B51" s="367">
        <f>VLOOKUP(A51,'Open Int.'!$A$4:$O$158,2,FALSE)</f>
        <v>354400</v>
      </c>
      <c r="C51" s="367">
        <f>VLOOKUP(A51,'Open Int.'!$A$4:$O$158,3,FALSE)</f>
        <v>5900</v>
      </c>
      <c r="D51" s="368">
        <f t="shared" si="4"/>
        <v>0.016929698708751793</v>
      </c>
    </row>
    <row r="52" spans="1:4" ht="14.25" outlineLevel="1">
      <c r="A52" s="366" t="s">
        <v>282</v>
      </c>
      <c r="B52" s="367">
        <f>VLOOKUP(A52,'Open Int.'!$A$4:$O$158,2,FALSE)</f>
        <v>401200</v>
      </c>
      <c r="C52" s="367">
        <f>VLOOKUP(A52,'Open Int.'!$A$4:$O$158,3,FALSE)</f>
        <v>-65800</v>
      </c>
      <c r="D52" s="368">
        <f t="shared" si="4"/>
        <v>-0.14089935760171307</v>
      </c>
    </row>
    <row r="53" spans="1:4" ht="14.25" outlineLevel="1">
      <c r="A53" s="366" t="s">
        <v>249</v>
      </c>
      <c r="B53" s="367">
        <f>VLOOKUP(A53,'Open Int.'!$A$4:$O$158,2,FALSE)</f>
        <v>2995875</v>
      </c>
      <c r="C53" s="367">
        <f>VLOOKUP(A53,'Open Int.'!$A$4:$O$158,3,FALSE)</f>
        <v>-150375</v>
      </c>
      <c r="D53" s="368">
        <f t="shared" si="4"/>
        <v>-0.04779499404052443</v>
      </c>
    </row>
    <row r="54" spans="1:4" ht="15" outlineLevel="1">
      <c r="A54" s="364" t="s">
        <v>250</v>
      </c>
      <c r="B54" s="364">
        <f>SUM(B55:B59)</f>
        <v>55962137</v>
      </c>
      <c r="C54" s="364">
        <f>SUM(C55:C59)</f>
        <v>2123852</v>
      </c>
      <c r="D54" s="369">
        <f aca="true" t="shared" si="5" ref="D54:D60">C54/(B54-C54)</f>
        <v>0.039448730582707085</v>
      </c>
    </row>
    <row r="55" spans="1:4" ht="14.25">
      <c r="A55" s="366" t="s">
        <v>0</v>
      </c>
      <c r="B55" s="367">
        <f>VLOOKUP(A55,'Open Int.'!$A$4:$O$158,2,FALSE)</f>
        <v>3372750</v>
      </c>
      <c r="C55" s="367">
        <f>VLOOKUP(A55,'Open Int.'!$A$4:$O$158,3,FALSE)</f>
        <v>-127125</v>
      </c>
      <c r="D55" s="368">
        <f t="shared" si="5"/>
        <v>-0.036322725811636127</v>
      </c>
    </row>
    <row r="56" spans="1:4" ht="14.25">
      <c r="A56" s="366" t="s">
        <v>331</v>
      </c>
      <c r="B56" s="367">
        <f>VLOOKUP(A56,'Open Int.'!$A$4:$O$158,2,FALSE)</f>
        <v>359600</v>
      </c>
      <c r="C56" s="367">
        <f>VLOOKUP(A56,'Open Int.'!$A$4:$O$158,3,FALSE)</f>
        <v>11600</v>
      </c>
      <c r="D56" s="368">
        <f t="shared" si="5"/>
        <v>0.03333333333333333</v>
      </c>
    </row>
    <row r="57" spans="1:4" ht="14.25" outlineLevel="1">
      <c r="A57" s="366" t="s">
        <v>357</v>
      </c>
      <c r="B57" s="367">
        <f>VLOOKUP(A57,'Open Int.'!$A$4:$O$158,2,FALSE)</f>
        <v>22718600</v>
      </c>
      <c r="C57" s="367">
        <f>VLOOKUP(A57,'Open Int.'!$A$4:$O$158,3,FALSE)</f>
        <v>217500</v>
      </c>
      <c r="D57" s="368">
        <f t="shared" si="5"/>
        <v>0.009666194097177472</v>
      </c>
    </row>
    <row r="58" spans="1:4" ht="14.25" outlineLevel="1">
      <c r="A58" s="366" t="s">
        <v>356</v>
      </c>
      <c r="B58" s="367">
        <f>VLOOKUP(A58,'Open Int.'!$A$4:$O$158,2,FALSE)</f>
        <v>28921612</v>
      </c>
      <c r="C58" s="367">
        <f>VLOOKUP(A58,'Open Int.'!$A$4:$O$158,3,FALSE)</f>
        <v>1950652</v>
      </c>
      <c r="D58" s="368">
        <f t="shared" si="5"/>
        <v>0.07232415902140672</v>
      </c>
    </row>
    <row r="59" spans="1:4" ht="14.25" outlineLevel="1">
      <c r="A59" s="366" t="s">
        <v>223</v>
      </c>
      <c r="B59" s="367">
        <f>VLOOKUP(A59,'Open Int.'!$A$4:$O$158,2,FALSE)</f>
        <v>589575</v>
      </c>
      <c r="C59" s="367">
        <f>VLOOKUP(A59,'Open Int.'!$A$4:$O$158,3,FALSE)</f>
        <v>71225</v>
      </c>
      <c r="D59" s="368">
        <f t="shared" si="5"/>
        <v>0.13740715732613099</v>
      </c>
    </row>
    <row r="60" spans="1:4" ht="15" outlineLevel="1">
      <c r="A60" s="364" t="s">
        <v>251</v>
      </c>
      <c r="B60" s="364">
        <f>SUM(B61:B66)</f>
        <v>39764071</v>
      </c>
      <c r="C60" s="364">
        <f>SUM(C61:C66)</f>
        <v>1371541</v>
      </c>
      <c r="D60" s="369">
        <f t="shared" si="5"/>
        <v>0.03572416300775177</v>
      </c>
    </row>
    <row r="61" spans="1:4" ht="14.25">
      <c r="A61" s="366" t="s">
        <v>252</v>
      </c>
      <c r="B61" s="367">
        <f>VLOOKUP(A61,'Open Int.'!$A$4:$O$158,2,FALSE)</f>
        <v>1578150</v>
      </c>
      <c r="C61" s="367">
        <f>VLOOKUP(A61,'Open Int.'!$A$4:$O$158,3,FALSE)</f>
        <v>12600</v>
      </c>
      <c r="D61" s="368">
        <f aca="true" t="shared" si="6" ref="D61:D66">C61/(B61-C61)</f>
        <v>0.008048289738430584</v>
      </c>
    </row>
    <row r="62" spans="1:4" ht="14.25" outlineLevel="1">
      <c r="A62" s="366" t="s">
        <v>139</v>
      </c>
      <c r="B62" s="367">
        <f>VLOOKUP(A62,'Open Int.'!$A$4:$O$158,2,FALSE)</f>
        <v>4440600</v>
      </c>
      <c r="C62" s="367">
        <f>VLOOKUP(A62,'Open Int.'!$A$4:$O$158,3,FALSE)</f>
        <v>-97200</v>
      </c>
      <c r="D62" s="368">
        <f t="shared" si="6"/>
        <v>-0.021420071400238</v>
      </c>
    </row>
    <row r="63" spans="1:4" ht="14.25" outlineLevel="1">
      <c r="A63" s="366" t="s">
        <v>358</v>
      </c>
      <c r="B63" s="367">
        <f>VLOOKUP(A63,'Open Int.'!$A$4:$O$158,2,FALSE)</f>
        <v>16560000</v>
      </c>
      <c r="C63" s="367">
        <f>VLOOKUP(A63,'Open Int.'!$A$4:$O$158,3,FALSE)</f>
        <v>687000</v>
      </c>
      <c r="D63" s="368">
        <f t="shared" si="6"/>
        <v>0.043281043281043284</v>
      </c>
    </row>
    <row r="64" spans="1:4" ht="14.25" outlineLevel="1">
      <c r="A64" s="366" t="s">
        <v>6</v>
      </c>
      <c r="B64" s="367">
        <f>VLOOKUP(A64,'Open Int.'!$A$4:$O$158,2,FALSE)</f>
        <v>14171625</v>
      </c>
      <c r="C64" s="367">
        <f>VLOOKUP(A64,'Open Int.'!$A$4:$O$158,3,FALSE)</f>
        <v>729000</v>
      </c>
      <c r="D64" s="368">
        <f t="shared" si="6"/>
        <v>0.054230479538036655</v>
      </c>
    </row>
    <row r="65" spans="1:4" ht="14.25" outlineLevel="1">
      <c r="A65" s="366" t="s">
        <v>359</v>
      </c>
      <c r="B65" s="367">
        <f>VLOOKUP(A65,'Open Int.'!$A$4:$O$158,2,FALSE)</f>
        <v>1159675</v>
      </c>
      <c r="C65" s="367">
        <f>VLOOKUP(A65,'Open Int.'!$A$4:$O$158,3,FALSE)</f>
        <v>37675</v>
      </c>
      <c r="D65" s="368">
        <f t="shared" si="6"/>
        <v>0.03357843137254902</v>
      </c>
    </row>
    <row r="66" spans="1:4" ht="14.25" outlineLevel="1">
      <c r="A66" s="366" t="s">
        <v>253</v>
      </c>
      <c r="B66" s="367">
        <f>VLOOKUP(A66,'Open Int.'!$A$4:$O$158,2,FALSE)</f>
        <v>1854021</v>
      </c>
      <c r="C66" s="367">
        <f>VLOOKUP(A66,'Open Int.'!$A$4:$O$158,3,FALSE)</f>
        <v>2466</v>
      </c>
      <c r="D66" s="368">
        <f t="shared" si="6"/>
        <v>0.0013318534961154272</v>
      </c>
    </row>
    <row r="67" spans="1:4" ht="15" outlineLevel="1">
      <c r="A67" s="364" t="s">
        <v>254</v>
      </c>
      <c r="B67" s="364">
        <f>SUM(B68:B75)</f>
        <v>40073250</v>
      </c>
      <c r="C67" s="364">
        <f>SUM(C68:C75)</f>
        <v>-355150</v>
      </c>
      <c r="D67" s="369">
        <f>C67/(B67-C67)</f>
        <v>-0.008784666224733109</v>
      </c>
    </row>
    <row r="68" spans="1:4" ht="14.25">
      <c r="A68" s="366" t="s">
        <v>360</v>
      </c>
      <c r="B68" s="367">
        <f>VLOOKUP(A68,'Open Int.'!$A$4:$O$158,2,FALSE)</f>
        <v>2516800</v>
      </c>
      <c r="C68" s="367">
        <f>VLOOKUP(A68,'Open Int.'!$A$4:$O$158,3,FALSE)</f>
        <v>115050</v>
      </c>
      <c r="D68" s="368">
        <f aca="true" t="shared" si="7" ref="D68:D75">C68/(B68-C68)</f>
        <v>0.04790257104194858</v>
      </c>
    </row>
    <row r="69" spans="1:4" ht="14.25" outlineLevel="1">
      <c r="A69" s="366" t="s">
        <v>361</v>
      </c>
      <c r="B69" s="367">
        <f>VLOOKUP(A69,'Open Int.'!$A$4:$O$158,2,FALSE)</f>
        <v>2385400</v>
      </c>
      <c r="C69" s="367">
        <f>VLOOKUP(A69,'Open Int.'!$A$4:$O$158,3,FALSE)</f>
        <v>53200</v>
      </c>
      <c r="D69" s="368">
        <f t="shared" si="7"/>
        <v>0.02281107966726696</v>
      </c>
    </row>
    <row r="70" spans="1:4" ht="14.25" outlineLevel="1">
      <c r="A70" s="366" t="s">
        <v>255</v>
      </c>
      <c r="B70" s="367">
        <f>VLOOKUP(A70,'Open Int.'!$A$4:$O$158,2,FALSE)</f>
        <v>875550</v>
      </c>
      <c r="C70" s="367">
        <f>VLOOKUP(A70,'Open Int.'!$A$4:$O$158,3,FALSE)</f>
        <v>9100</v>
      </c>
      <c r="D70" s="368">
        <f t="shared" si="7"/>
        <v>0.010502625656414103</v>
      </c>
    </row>
    <row r="71" spans="1:4" ht="14.25" outlineLevel="1">
      <c r="A71" s="366" t="s">
        <v>256</v>
      </c>
      <c r="B71" s="367">
        <f>VLOOKUP(A71,'Open Int.'!$A$4:$O$158,2,FALSE)</f>
        <v>5975200</v>
      </c>
      <c r="C71" s="367">
        <f>VLOOKUP(A71,'Open Int.'!$A$4:$O$158,3,FALSE)</f>
        <v>-36400</v>
      </c>
      <c r="D71" s="368">
        <f t="shared" si="7"/>
        <v>-0.006054960409874243</v>
      </c>
    </row>
    <row r="72" spans="1:4" ht="14.25" outlineLevel="1">
      <c r="A72" s="366" t="s">
        <v>362</v>
      </c>
      <c r="B72" s="367">
        <f>VLOOKUP(A72,'Open Int.'!$A$4:$O$158,2,FALSE)</f>
        <v>9492600</v>
      </c>
      <c r="C72" s="367">
        <f>VLOOKUP(A72,'Open Int.'!$A$4:$O$158,3,FALSE)</f>
        <v>-571800</v>
      </c>
      <c r="D72" s="368">
        <f t="shared" si="7"/>
        <v>-0.05681411708596638</v>
      </c>
    </row>
    <row r="73" spans="1:4" ht="14.25" outlineLevel="1">
      <c r="A73" s="366" t="s">
        <v>118</v>
      </c>
      <c r="B73" s="367">
        <f>VLOOKUP(A73,'Open Int.'!$A$4:$O$158,2,FALSE)</f>
        <v>3550500</v>
      </c>
      <c r="C73" s="367">
        <f>VLOOKUP(A73,'Open Int.'!$A$4:$O$158,3,FALSE)</f>
        <v>101500</v>
      </c>
      <c r="D73" s="368">
        <f t="shared" si="7"/>
        <v>0.02942881994781096</v>
      </c>
    </row>
    <row r="74" spans="1:4" ht="14.25" outlineLevel="1">
      <c r="A74" s="366" t="s">
        <v>257</v>
      </c>
      <c r="B74" s="367">
        <f>VLOOKUP(A74,'Open Int.'!$A$4:$O$158,2,FALSE)</f>
        <v>4630800</v>
      </c>
      <c r="C74" s="367">
        <f>VLOOKUP(A74,'Open Int.'!$A$4:$O$158,3,FALSE)</f>
        <v>94200</v>
      </c>
      <c r="D74" s="368">
        <f t="shared" si="7"/>
        <v>0.020764449146938237</v>
      </c>
    </row>
    <row r="75" spans="1:4" ht="14.25" outlineLevel="1">
      <c r="A75" s="366" t="s">
        <v>280</v>
      </c>
      <c r="B75" s="367">
        <f>VLOOKUP(A75,'Open Int.'!$A$4:$O$158,2,FALSE)</f>
        <v>10646400</v>
      </c>
      <c r="C75" s="367">
        <f>VLOOKUP(A75,'Open Int.'!$A$4:$O$158,3,FALSE)</f>
        <v>-120000</v>
      </c>
      <c r="D75" s="368">
        <f t="shared" si="7"/>
        <v>-0.011145786892554615</v>
      </c>
    </row>
    <row r="76" spans="1:4" ht="15" outlineLevel="1">
      <c r="A76" s="364" t="s">
        <v>258</v>
      </c>
      <c r="B76" s="364">
        <f>SUM(B77:B89)</f>
        <v>30085340</v>
      </c>
      <c r="C76" s="364">
        <f>SUM(C77:C89)</f>
        <v>356110</v>
      </c>
      <c r="D76" s="369">
        <f>C76/(B76-C76)</f>
        <v>0.011978446801346689</v>
      </c>
    </row>
    <row r="77" spans="1:4" ht="14.25">
      <c r="A77" s="366" t="s">
        <v>363</v>
      </c>
      <c r="B77" s="367">
        <f>VLOOKUP(A77,'Open Int.'!$A$4:$O$158,2,FALSE)</f>
        <v>681450</v>
      </c>
      <c r="C77" s="367">
        <f>VLOOKUP(A77,'Open Int.'!$A$4:$O$158,3,FALSE)</f>
        <v>5600</v>
      </c>
      <c r="D77" s="368">
        <f aca="true" t="shared" si="8" ref="D77:D89">C77/(B77-C77)</f>
        <v>0.008285862247540134</v>
      </c>
    </row>
    <row r="78" spans="1:4" ht="14.25" outlineLevel="1">
      <c r="A78" s="366" t="s">
        <v>259</v>
      </c>
      <c r="B78" s="367">
        <f>VLOOKUP(A78,'Open Int.'!$A$4:$O$158,2,FALSE)</f>
        <v>2666250</v>
      </c>
      <c r="C78" s="367">
        <f>VLOOKUP(A78,'Open Int.'!$A$4:$O$158,3,FALSE)</f>
        <v>125000</v>
      </c>
      <c r="D78" s="368">
        <f t="shared" si="8"/>
        <v>0.04918839153959666</v>
      </c>
    </row>
    <row r="79" spans="1:4" ht="14.25" outlineLevel="1">
      <c r="A79" s="366" t="s">
        <v>308</v>
      </c>
      <c r="B79" s="367">
        <f>VLOOKUP(A79,'Open Int.'!$A$4:$O$158,2,FALSE)</f>
        <v>3596400</v>
      </c>
      <c r="C79" s="367">
        <f>VLOOKUP(A79,'Open Int.'!$A$4:$O$158,3,FALSE)</f>
        <v>-78800</v>
      </c>
      <c r="D79" s="368">
        <f t="shared" si="8"/>
        <v>-0.021441010013060514</v>
      </c>
    </row>
    <row r="80" spans="1:4" ht="14.25" outlineLevel="1">
      <c r="A80" s="366" t="s">
        <v>364</v>
      </c>
      <c r="B80" s="367">
        <f>VLOOKUP(A80,'Open Int.'!$A$4:$O$158,2,FALSE)</f>
        <v>841000</v>
      </c>
      <c r="C80" s="367">
        <f>VLOOKUP(A80,'Open Int.'!$A$4:$O$158,3,FALSE)</f>
        <v>-3500</v>
      </c>
      <c r="D80" s="368">
        <f t="shared" si="8"/>
        <v>-0.0041444641799881585</v>
      </c>
    </row>
    <row r="81" spans="1:4" ht="14.25" outlineLevel="1">
      <c r="A81" s="366" t="s">
        <v>324</v>
      </c>
      <c r="B81" s="367">
        <f>VLOOKUP(A81,'Open Int.'!$A$4:$O$158,2,FALSE)</f>
        <v>336700</v>
      </c>
      <c r="C81" s="367">
        <f>VLOOKUP(A81,'Open Int.'!$A$4:$O$158,3,FALSE)</f>
        <v>8750</v>
      </c>
      <c r="D81" s="368">
        <f t="shared" si="8"/>
        <v>0.026680896478121666</v>
      </c>
    </row>
    <row r="82" spans="1:4" ht="14.25" outlineLevel="1">
      <c r="A82" s="366" t="s">
        <v>140</v>
      </c>
      <c r="B82" s="367">
        <f>VLOOKUP(A82,'Open Int.'!$A$4:$O$158,2,FALSE)</f>
        <v>584100</v>
      </c>
      <c r="C82" s="367">
        <f>VLOOKUP(A82,'Open Int.'!$A$4:$O$158,3,FALSE)</f>
        <v>9000</v>
      </c>
      <c r="D82" s="368">
        <f t="shared" si="8"/>
        <v>0.01564945226917058</v>
      </c>
    </row>
    <row r="83" spans="1:4" ht="14.25" outlineLevel="1">
      <c r="A83" s="366" t="s">
        <v>365</v>
      </c>
      <c r="B83" s="367">
        <f>VLOOKUP(A83,'Open Int.'!$A$4:$O$158,2,FALSE)</f>
        <v>6223750</v>
      </c>
      <c r="C83" s="367">
        <f>VLOOKUP(A83,'Open Int.'!$A$4:$O$158,3,FALSE)</f>
        <v>-53750</v>
      </c>
      <c r="D83" s="368">
        <f t="shared" si="8"/>
        <v>-0.008562325766626843</v>
      </c>
    </row>
    <row r="84" spans="1:4" ht="14.25" outlineLevel="1">
      <c r="A84" s="366" t="s">
        <v>366</v>
      </c>
      <c r="B84" s="367">
        <f>VLOOKUP(A84,'Open Int.'!$A$4:$O$158,2,FALSE)</f>
        <v>4093950</v>
      </c>
      <c r="C84" s="367">
        <f>VLOOKUP(A84,'Open Int.'!$A$4:$O$158,3,FALSE)</f>
        <v>399000</v>
      </c>
      <c r="D84" s="368">
        <f t="shared" si="8"/>
        <v>0.10798522307473714</v>
      </c>
    </row>
    <row r="85" spans="1:4" ht="14.25" outlineLevel="1">
      <c r="A85" s="366" t="s">
        <v>367</v>
      </c>
      <c r="B85" s="367">
        <f>VLOOKUP(A85,'Open Int.'!$A$4:$O$158,2,FALSE)</f>
        <v>1245640</v>
      </c>
      <c r="C85" s="367">
        <f>VLOOKUP(A85,'Open Int.'!$A$4:$O$158,3,FALSE)</f>
        <v>8360</v>
      </c>
      <c r="D85" s="368">
        <f t="shared" si="8"/>
        <v>0.006756756756756757</v>
      </c>
    </row>
    <row r="86" spans="1:4" ht="14.25" outlineLevel="1">
      <c r="A86" s="366" t="s">
        <v>23</v>
      </c>
      <c r="B86" s="367">
        <f>VLOOKUP(A86,'Open Int.'!$A$4:$O$158,2,FALSE)</f>
        <v>5667200</v>
      </c>
      <c r="C86" s="367">
        <f>VLOOKUP(A86,'Open Int.'!$A$4:$O$158,3,FALSE)</f>
        <v>-76800</v>
      </c>
      <c r="D86" s="368">
        <f t="shared" si="8"/>
        <v>-0.013370473537604457</v>
      </c>
    </row>
    <row r="87" spans="1:4" ht="14.25" outlineLevel="1">
      <c r="A87" s="366" t="s">
        <v>181</v>
      </c>
      <c r="B87" s="367">
        <f>VLOOKUP(A87,'Open Int.'!$A$4:$O$158,2,FALSE)</f>
        <v>348500</v>
      </c>
      <c r="C87" s="367">
        <f>VLOOKUP(A87,'Open Int.'!$A$4:$O$158,3,FALSE)</f>
        <v>-11050</v>
      </c>
      <c r="D87" s="368">
        <f t="shared" si="8"/>
        <v>-0.030732860520094562</v>
      </c>
    </row>
    <row r="88" spans="1:4" ht="14.25" outlineLevel="1">
      <c r="A88" s="366" t="s">
        <v>368</v>
      </c>
      <c r="B88" s="367">
        <f>VLOOKUP(A88,'Open Int.'!$A$4:$O$158,2,FALSE)</f>
        <v>2527200</v>
      </c>
      <c r="C88" s="367">
        <f>VLOOKUP(A88,'Open Int.'!$A$4:$O$158,3,FALSE)</f>
        <v>2700</v>
      </c>
      <c r="D88" s="368">
        <f t="shared" si="8"/>
        <v>0.0010695187165775401</v>
      </c>
    </row>
    <row r="89" spans="1:4" ht="14.25" outlineLevel="1">
      <c r="A89" s="366" t="s">
        <v>369</v>
      </c>
      <c r="B89" s="367">
        <f>VLOOKUP(A89,'Open Int.'!$A$4:$O$158,2,FALSE)</f>
        <v>1273200</v>
      </c>
      <c r="C89" s="367">
        <f>VLOOKUP(A89,'Open Int.'!$A$4:$O$158,3,FALSE)</f>
        <v>21600</v>
      </c>
      <c r="D89" s="368">
        <f t="shared" si="8"/>
        <v>0.01725790987535954</v>
      </c>
    </row>
    <row r="90" spans="1:4" ht="15" outlineLevel="1">
      <c r="A90" s="364" t="s">
        <v>260</v>
      </c>
      <c r="B90" s="364">
        <f>SUM(B91:B94)</f>
        <v>38363850</v>
      </c>
      <c r="C90" s="364">
        <f>SUM(C91:C94)</f>
        <v>-34750</v>
      </c>
      <c r="D90" s="369">
        <f aca="true" t="shared" si="9" ref="D90:D95">C90/(B90-C90)</f>
        <v>-0.0009049809107623716</v>
      </c>
    </row>
    <row r="91" spans="1:4" ht="14.25">
      <c r="A91" s="366" t="s">
        <v>370</v>
      </c>
      <c r="B91" s="367">
        <f>VLOOKUP(A91,'Open Int.'!$A$4:$O$158,2,FALSE)</f>
        <v>8817200</v>
      </c>
      <c r="C91" s="367">
        <f>VLOOKUP(A91,'Open Int.'!$A$4:$O$158,3,FALSE)</f>
        <v>0</v>
      </c>
      <c r="D91" s="368">
        <f t="shared" si="9"/>
        <v>0</v>
      </c>
    </row>
    <row r="92" spans="1:4" ht="14.25">
      <c r="A92" s="366" t="s">
        <v>318</v>
      </c>
      <c r="B92" s="367">
        <f>VLOOKUP(A92,'Open Int.'!$A$4:$O$158,2,FALSE)</f>
        <v>728400</v>
      </c>
      <c r="C92" s="367">
        <f>VLOOKUP(A92,'Open Int.'!$A$4:$O$158,3,FALSE)</f>
        <v>-13800</v>
      </c>
      <c r="D92" s="368">
        <f t="shared" si="9"/>
        <v>-0.018593371059013743</v>
      </c>
    </row>
    <row r="93" spans="1:4" ht="14.25" outlineLevel="1">
      <c r="A93" s="366" t="s">
        <v>371</v>
      </c>
      <c r="B93" s="367">
        <f>VLOOKUP(A93,'Open Int.'!$A$4:$O$158,2,FALSE)</f>
        <v>19431700</v>
      </c>
      <c r="C93" s="367">
        <f>VLOOKUP(A93,'Open Int.'!$A$4:$O$158,3,FALSE)</f>
        <v>25800</v>
      </c>
      <c r="D93" s="368">
        <f t="shared" si="9"/>
        <v>0.0013294925769997785</v>
      </c>
    </row>
    <row r="94" spans="1:4" ht="14.25" outlineLevel="1">
      <c r="A94" s="366" t="s">
        <v>372</v>
      </c>
      <c r="B94" s="367">
        <f>VLOOKUP(A94,'Open Int.'!$A$4:$O$158,2,FALSE)</f>
        <v>9386550</v>
      </c>
      <c r="C94" s="367">
        <f>VLOOKUP(A94,'Open Int.'!$A$4:$O$158,3,FALSE)</f>
        <v>-46750</v>
      </c>
      <c r="D94" s="368">
        <f t="shared" si="9"/>
        <v>-0.004955847900522617</v>
      </c>
    </row>
    <row r="95" spans="1:4" ht="15" outlineLevel="1">
      <c r="A95" s="364" t="s">
        <v>261</v>
      </c>
      <c r="B95" s="364">
        <f>SUM(B96:B108)</f>
        <v>122091000</v>
      </c>
      <c r="C95" s="364">
        <f>SUM(C96:C108)</f>
        <v>5435950</v>
      </c>
      <c r="D95" s="369">
        <f t="shared" si="9"/>
        <v>0.04659849702177488</v>
      </c>
    </row>
    <row r="96" spans="1:4" ht="14.25">
      <c r="A96" s="366" t="s">
        <v>373</v>
      </c>
      <c r="B96" s="367">
        <f>VLOOKUP(A96,'Open Int.'!$A$4:$O$158,2,FALSE)</f>
        <v>3208500</v>
      </c>
      <c r="C96" s="367">
        <f>VLOOKUP(A96,'Open Int.'!$A$4:$O$158,3,FALSE)</f>
        <v>-45000</v>
      </c>
      <c r="D96" s="368">
        <f aca="true" t="shared" si="10" ref="D96:D108">C96/(B96-C96)</f>
        <v>-0.013831258644536652</v>
      </c>
    </row>
    <row r="97" spans="1:4" ht="14.25" outlineLevel="1">
      <c r="A97" s="366" t="s">
        <v>2</v>
      </c>
      <c r="B97" s="367">
        <f>VLOOKUP(A97,'Open Int.'!$A$4:$O$158,2,FALSE)</f>
        <v>1811700</v>
      </c>
      <c r="C97" s="367">
        <f>VLOOKUP(A97,'Open Int.'!$A$4:$O$158,3,FALSE)</f>
        <v>66000</v>
      </c>
      <c r="D97" s="368">
        <f t="shared" si="10"/>
        <v>0.03780718336483932</v>
      </c>
    </row>
    <row r="98" spans="1:4" ht="14.25" outlineLevel="1">
      <c r="A98" s="366" t="s">
        <v>395</v>
      </c>
      <c r="B98" s="367">
        <f>VLOOKUP(A98,'Open Int.'!$A$4:$O$158,2,FALSE)</f>
        <v>4821250</v>
      </c>
      <c r="C98" s="367">
        <f>VLOOKUP(A98,'Open Int.'!$A$4:$O$158,3,FALSE)</f>
        <v>-181250</v>
      </c>
      <c r="D98" s="368">
        <f t="shared" si="10"/>
        <v>-0.036231884057971016</v>
      </c>
    </row>
    <row r="99" spans="1:4" ht="14.25" outlineLevel="1">
      <c r="A99" s="366" t="s">
        <v>397</v>
      </c>
      <c r="B99" s="367">
        <f>VLOOKUP(A99,'Open Int.'!$A$4:$O$158,2,FALSE)</f>
        <v>20700</v>
      </c>
      <c r="C99" s="367">
        <f>VLOOKUP(A99,'Open Int.'!$A$4:$O$158,3,FALSE)</f>
        <v>900</v>
      </c>
      <c r="D99" s="368">
        <f>C99/(B99-C99)</f>
        <v>0.045454545454545456</v>
      </c>
    </row>
    <row r="100" spans="1:4" ht="14.25" outlineLevel="1">
      <c r="A100" s="366" t="s">
        <v>374</v>
      </c>
      <c r="B100" s="367">
        <f>VLOOKUP(A100,'Open Int.'!$A$4:$O$158,2,FALSE)</f>
        <v>22735600</v>
      </c>
      <c r="C100" s="367">
        <f>VLOOKUP(A100,'Open Int.'!$A$4:$O$158,3,FALSE)</f>
        <v>-237300</v>
      </c>
      <c r="D100" s="368">
        <f t="shared" si="10"/>
        <v>-0.010329562223315297</v>
      </c>
    </row>
    <row r="101" spans="1:4" ht="14.25" outlineLevel="1">
      <c r="A101" s="366" t="s">
        <v>89</v>
      </c>
      <c r="B101" s="367">
        <f>VLOOKUP(A101,'Open Int.'!$A$4:$O$158,2,FALSE)</f>
        <v>4546500</v>
      </c>
      <c r="C101" s="367">
        <f>VLOOKUP(A101,'Open Int.'!$A$4:$O$158,3,FALSE)</f>
        <v>412500</v>
      </c>
      <c r="D101" s="368">
        <f t="shared" si="10"/>
        <v>0.0997822931785196</v>
      </c>
    </row>
    <row r="102" spans="1:4" ht="14.25" outlineLevel="1">
      <c r="A102" s="366" t="s">
        <v>375</v>
      </c>
      <c r="B102" s="367">
        <f>VLOOKUP(A102,'Open Int.'!$A$4:$O$158,2,FALSE)</f>
        <v>3136900</v>
      </c>
      <c r="C102" s="367">
        <f>VLOOKUP(A102,'Open Int.'!$A$4:$O$158,3,FALSE)</f>
        <v>-118300</v>
      </c>
      <c r="D102" s="368">
        <f t="shared" si="10"/>
        <v>-0.03634185303514377</v>
      </c>
    </row>
    <row r="103" spans="1:4" ht="14.25" outlineLevel="1">
      <c r="A103" s="366" t="s">
        <v>36</v>
      </c>
      <c r="B103" s="367">
        <f>VLOOKUP(A103,'Open Int.'!$A$4:$O$158,2,FALSE)</f>
        <v>6075900</v>
      </c>
      <c r="C103" s="367">
        <f>VLOOKUP(A103,'Open Int.'!$A$4:$O$158,3,FALSE)</f>
        <v>381600</v>
      </c>
      <c r="D103" s="368">
        <f t="shared" si="10"/>
        <v>0.06701438280385649</v>
      </c>
    </row>
    <row r="104" spans="1:4" ht="14.25" outlineLevel="1">
      <c r="A104" s="366" t="s">
        <v>90</v>
      </c>
      <c r="B104" s="367">
        <f>VLOOKUP(A104,'Open Int.'!$A$4:$O$158,2,FALSE)</f>
        <v>1377000</v>
      </c>
      <c r="C104" s="367">
        <f>VLOOKUP(A104,'Open Int.'!$A$4:$O$158,3,FALSE)</f>
        <v>-15600</v>
      </c>
      <c r="D104" s="368">
        <f t="shared" si="10"/>
        <v>-0.01120206807410599</v>
      </c>
    </row>
    <row r="105" spans="1:4" ht="14.25" outlineLevel="1">
      <c r="A105" s="366" t="s">
        <v>35</v>
      </c>
      <c r="B105" s="367">
        <f>VLOOKUP(A105,'Open Int.'!$A$4:$O$158,2,FALSE)</f>
        <v>9590900</v>
      </c>
      <c r="C105" s="367">
        <f>VLOOKUP(A105,'Open Int.'!$A$4:$O$158,3,FALSE)</f>
        <v>7700</v>
      </c>
      <c r="D105" s="368">
        <f t="shared" si="10"/>
        <v>0.0008034894398530762</v>
      </c>
    </row>
    <row r="106" spans="1:4" ht="14.25" outlineLevel="1">
      <c r="A106" s="366" t="s">
        <v>146</v>
      </c>
      <c r="B106" s="367">
        <f>VLOOKUP(A106,'Open Int.'!$A$4:$O$158,2,FALSE)</f>
        <v>10065900</v>
      </c>
      <c r="C106" s="367">
        <f>VLOOKUP(A106,'Open Int.'!$A$4:$O$158,3,FALSE)</f>
        <v>26700</v>
      </c>
      <c r="D106" s="368">
        <f t="shared" si="10"/>
        <v>0.0026595744680851063</v>
      </c>
    </row>
    <row r="107" spans="1:4" ht="14.25" outlineLevel="1">
      <c r="A107" s="366" t="s">
        <v>262</v>
      </c>
      <c r="B107" s="367">
        <f>VLOOKUP(A107,'Open Int.'!$A$4:$O$158,2,FALSE)</f>
        <v>12232200</v>
      </c>
      <c r="C107" s="367">
        <f>VLOOKUP(A107,'Open Int.'!$A$4:$O$158,3,FALSE)</f>
        <v>1024200</v>
      </c>
      <c r="D107" s="368">
        <f t="shared" si="10"/>
        <v>0.09138115631691648</v>
      </c>
    </row>
    <row r="108" spans="1:4" ht="14.25" outlineLevel="1">
      <c r="A108" s="366" t="s">
        <v>217</v>
      </c>
      <c r="B108" s="367">
        <f>VLOOKUP(A108,'Open Int.'!$A$4:$O$158,2,FALSE)</f>
        <v>42467950</v>
      </c>
      <c r="C108" s="367">
        <f>VLOOKUP(A108,'Open Int.'!$A$4:$O$158,3,FALSE)</f>
        <v>4113800</v>
      </c>
      <c r="D108" s="368">
        <f t="shared" si="10"/>
        <v>0.10725827583195038</v>
      </c>
    </row>
    <row r="109" spans="1:4" ht="15" outlineLevel="1">
      <c r="A109" s="364" t="s">
        <v>263</v>
      </c>
      <c r="B109" s="364">
        <f>SUM(B110:B120)</f>
        <v>120241605</v>
      </c>
      <c r="C109" s="364">
        <f>SUM(C110:C120)</f>
        <v>-1800535</v>
      </c>
      <c r="D109" s="369">
        <f>C109/(B109-C109)</f>
        <v>-0.014753387641350766</v>
      </c>
    </row>
    <row r="110" spans="1:4" ht="14.25">
      <c r="A110" s="366" t="s">
        <v>5</v>
      </c>
      <c r="B110" s="367">
        <f>VLOOKUP(A110,'Open Int.'!$A$4:$O$158,2,FALSE)</f>
        <v>36260730</v>
      </c>
      <c r="C110" s="367">
        <f>VLOOKUP(A110,'Open Int.'!$A$4:$O$158,3,FALSE)</f>
        <v>-658735</v>
      </c>
      <c r="D110" s="368">
        <f aca="true" t="shared" si="11" ref="D110:D120">C110/(B110-C110)</f>
        <v>-0.017842484987255366</v>
      </c>
    </row>
    <row r="111" spans="1:4" ht="14.25" outlineLevel="1">
      <c r="A111" s="366" t="s">
        <v>376</v>
      </c>
      <c r="B111" s="367">
        <f>VLOOKUP(A111,'Open Int.'!$A$4:$O$158,2,FALSE)</f>
        <v>8156000</v>
      </c>
      <c r="C111" s="367">
        <f>VLOOKUP(A111,'Open Int.'!$A$4:$O$158,3,FALSE)</f>
        <v>-268000</v>
      </c>
      <c r="D111" s="368">
        <f t="shared" si="11"/>
        <v>-0.03181386514719848</v>
      </c>
    </row>
    <row r="112" spans="1:4" ht="14.25" outlineLevel="1">
      <c r="A112" s="366" t="s">
        <v>329</v>
      </c>
      <c r="B112" s="367">
        <f>VLOOKUP(A112,'Open Int.'!$A$4:$O$158,2,FALSE)</f>
        <v>1794300</v>
      </c>
      <c r="C112" s="367">
        <f>VLOOKUP(A112,'Open Int.'!$A$4:$O$158,3,FALSE)</f>
        <v>-89100</v>
      </c>
      <c r="D112" s="368">
        <f t="shared" si="11"/>
        <v>-0.04730805989168525</v>
      </c>
    </row>
    <row r="113" spans="1:4" ht="14.25" outlineLevel="1">
      <c r="A113" s="366" t="s">
        <v>322</v>
      </c>
      <c r="B113" s="367">
        <f>VLOOKUP(A113,'Open Int.'!$A$4:$O$158,2,FALSE)</f>
        <v>3750450</v>
      </c>
      <c r="C113" s="367">
        <f>VLOOKUP(A113,'Open Int.'!$A$4:$O$158,3,FALSE)</f>
        <v>74800</v>
      </c>
      <c r="D113" s="368">
        <f t="shared" si="11"/>
        <v>0.020350142151728267</v>
      </c>
    </row>
    <row r="114" spans="1:4" ht="14.25" outlineLevel="1">
      <c r="A114" s="366" t="s">
        <v>377</v>
      </c>
      <c r="B114" s="367">
        <f>VLOOKUP(A114,'Open Int.'!$A$4:$O$158,2,FALSE)</f>
        <v>343000</v>
      </c>
      <c r="C114" s="367">
        <f>VLOOKUP(A114,'Open Int.'!$A$4:$O$158,3,FALSE)</f>
        <v>8000</v>
      </c>
      <c r="D114" s="368">
        <f t="shared" si="11"/>
        <v>0.023880597014925373</v>
      </c>
    </row>
    <row r="115" spans="1:4" ht="14.25" outlineLevel="1">
      <c r="A115" s="366" t="s">
        <v>378</v>
      </c>
      <c r="B115" s="367">
        <f>VLOOKUP(A115,'Open Int.'!$A$4:$O$158,2,FALSE)</f>
        <v>2715600</v>
      </c>
      <c r="C115" s="367">
        <f>VLOOKUP(A115,'Open Int.'!$A$4:$O$158,3,FALSE)</f>
        <v>307200</v>
      </c>
      <c r="D115" s="368">
        <f t="shared" si="11"/>
        <v>0.127553562531141</v>
      </c>
    </row>
    <row r="116" spans="1:4" ht="14.25" outlineLevel="1">
      <c r="A116" s="366" t="s">
        <v>379</v>
      </c>
      <c r="B116" s="367">
        <f>VLOOKUP(A116,'Open Int.'!$A$4:$O$158,2,FALSE)</f>
        <v>3222300</v>
      </c>
      <c r="C116" s="367">
        <f>VLOOKUP(A116,'Open Int.'!$A$4:$O$158,3,FALSE)</f>
        <v>-111550</v>
      </c>
      <c r="D116" s="368">
        <f t="shared" si="11"/>
        <v>-0.03345981372887202</v>
      </c>
    </row>
    <row r="117" spans="1:4" ht="14.25" outlineLevel="1">
      <c r="A117" s="366" t="s">
        <v>380</v>
      </c>
      <c r="B117" s="367">
        <f>VLOOKUP(A117,'Open Int.'!$A$4:$O$158,2,FALSE)</f>
        <v>4779000</v>
      </c>
      <c r="C117" s="367">
        <f>VLOOKUP(A117,'Open Int.'!$A$4:$O$158,3,FALSE)</f>
        <v>-106200</v>
      </c>
      <c r="D117" s="368">
        <f t="shared" si="11"/>
        <v>-0.021739130434782608</v>
      </c>
    </row>
    <row r="118" spans="1:4" ht="14.25" outlineLevel="1">
      <c r="A118" s="366" t="s">
        <v>236</v>
      </c>
      <c r="B118" s="367">
        <f>VLOOKUP(A118,'Open Int.'!$A$4:$O$158,2,FALSE)</f>
        <v>21411000</v>
      </c>
      <c r="C118" s="367">
        <f>VLOOKUP(A118,'Open Int.'!$A$4:$O$158,3,FALSE)</f>
        <v>299700</v>
      </c>
      <c r="D118" s="368">
        <f t="shared" si="11"/>
        <v>0.014196188770942576</v>
      </c>
    </row>
    <row r="119" spans="1:4" ht="14.25" outlineLevel="1">
      <c r="A119" s="366" t="s">
        <v>381</v>
      </c>
      <c r="B119" s="367">
        <f>VLOOKUP(A119,'Open Int.'!$A$4:$O$158,2,FALSE)</f>
        <v>8678250</v>
      </c>
      <c r="C119" s="367">
        <f>VLOOKUP(A119,'Open Int.'!$A$4:$O$158,3,FALSE)</f>
        <v>-1062250</v>
      </c>
      <c r="D119" s="368">
        <f t="shared" si="11"/>
        <v>-0.10905497664390945</v>
      </c>
    </row>
    <row r="120" spans="1:4" ht="14.25" outlineLevel="1">
      <c r="A120" s="366" t="s">
        <v>382</v>
      </c>
      <c r="B120" s="367">
        <f>VLOOKUP(A120,'Open Int.'!$A$4:$O$158,2,FALSE)</f>
        <v>29130975</v>
      </c>
      <c r="C120" s="367">
        <f>VLOOKUP(A120,'Open Int.'!$A$4:$O$158,3,FALSE)</f>
        <v>-194400</v>
      </c>
      <c r="D120" s="368">
        <f t="shared" si="11"/>
        <v>-0.006629071239498216</v>
      </c>
    </row>
    <row r="121" spans="1:4" ht="15" outlineLevel="1">
      <c r="A121" s="364" t="s">
        <v>264</v>
      </c>
      <c r="B121" s="364">
        <f>SUM(B122:B124)</f>
        <v>6108100</v>
      </c>
      <c r="C121" s="364">
        <f>SUM(C122:C124)</f>
        <v>-273850</v>
      </c>
      <c r="D121" s="369">
        <f>C121/(B121-C121)</f>
        <v>-0.04291008234160405</v>
      </c>
    </row>
    <row r="122" spans="1:4" ht="14.25">
      <c r="A122" s="366" t="s">
        <v>171</v>
      </c>
      <c r="B122" s="367">
        <f>VLOOKUP(A122,'Open Int.'!$A$4:$O$158,2,FALSE)</f>
        <v>3533200</v>
      </c>
      <c r="C122" s="367">
        <f>VLOOKUP(A122,'Open Int.'!$A$4:$O$158,3,FALSE)</f>
        <v>-341000</v>
      </c>
      <c r="D122" s="368">
        <f>C122/(B122-C122)</f>
        <v>-0.08801817149346962</v>
      </c>
    </row>
    <row r="123" spans="1:4" ht="14.25" outlineLevel="1">
      <c r="A123" s="366" t="s">
        <v>383</v>
      </c>
      <c r="B123" s="367">
        <f>VLOOKUP(A123,'Open Int.'!$A$4:$O$158,2,FALSE)</f>
        <v>778000</v>
      </c>
      <c r="C123" s="367">
        <f>VLOOKUP(A123,'Open Int.'!$A$4:$O$158,3,FALSE)</f>
        <v>2750</v>
      </c>
      <c r="D123" s="368">
        <f>C123/(B123-C123)</f>
        <v>0.003547242824895195</v>
      </c>
    </row>
    <row r="124" spans="1:4" ht="14.25" outlineLevel="1">
      <c r="A124" s="366" t="s">
        <v>211</v>
      </c>
      <c r="B124" s="367">
        <f>VLOOKUP(A124,'Open Int.'!$A$4:$O$158,2,FALSE)</f>
        <v>1796900</v>
      </c>
      <c r="C124" s="367">
        <f>VLOOKUP(A124,'Open Int.'!$A$4:$O$158,3,FALSE)</f>
        <v>64400</v>
      </c>
      <c r="D124" s="368">
        <f>C124/(B124-C124)</f>
        <v>0.037171717171717175</v>
      </c>
    </row>
    <row r="125" spans="1:4" ht="15" outlineLevel="1">
      <c r="A125" s="364" t="s">
        <v>265</v>
      </c>
      <c r="B125" s="364">
        <f>SUM(B126:B132)</f>
        <v>38839200</v>
      </c>
      <c r="C125" s="364">
        <f>SUM(C126:C132)</f>
        <v>345375</v>
      </c>
      <c r="D125" s="369">
        <f>C125/(B125-C125)</f>
        <v>0.008972218271372097</v>
      </c>
    </row>
    <row r="126" spans="1:4" ht="14.25">
      <c r="A126" s="366" t="s">
        <v>34</v>
      </c>
      <c r="B126" s="367">
        <f>VLOOKUP(A126,'Open Int.'!$A$4:$O$158,2,FALSE)</f>
        <v>743050</v>
      </c>
      <c r="C126" s="367">
        <f>VLOOKUP(A126,'Open Int.'!$A$4:$O$158,3,FALSE)</f>
        <v>-1375</v>
      </c>
      <c r="D126" s="368">
        <f aca="true" t="shared" si="12" ref="D126:D132">C126/(B126-C126)</f>
        <v>-0.001847063169560399</v>
      </c>
    </row>
    <row r="127" spans="1:4" ht="14.25" outlineLevel="1">
      <c r="A127" s="366" t="s">
        <v>1</v>
      </c>
      <c r="B127" s="367">
        <f>VLOOKUP(A127,'Open Int.'!$A$4:$O$158,2,FALSE)</f>
        <v>1898400</v>
      </c>
      <c r="C127" s="367">
        <f>VLOOKUP(A127,'Open Int.'!$A$4:$O$158,3,FALSE)</f>
        <v>24000</v>
      </c>
      <c r="D127" s="368">
        <f t="shared" si="12"/>
        <v>0.012804097311139564</v>
      </c>
    </row>
    <row r="128" spans="1:4" ht="14.25" outlineLevel="1">
      <c r="A128" s="366" t="s">
        <v>160</v>
      </c>
      <c r="B128" s="367">
        <f>VLOOKUP(A128,'Open Int.'!$A$4:$O$158,2,FALSE)</f>
        <v>897600</v>
      </c>
      <c r="C128" s="367">
        <f>VLOOKUP(A128,'Open Int.'!$A$4:$O$158,3,FALSE)</f>
        <v>-25300</v>
      </c>
      <c r="D128" s="368">
        <f t="shared" si="12"/>
        <v>-0.027413587604290822</v>
      </c>
    </row>
    <row r="129" spans="1:4" ht="14.25" outlineLevel="1">
      <c r="A129" s="366" t="s">
        <v>98</v>
      </c>
      <c r="B129" s="367">
        <f>VLOOKUP(A129,'Open Int.'!$A$4:$O$158,2,FALSE)</f>
        <v>5442250</v>
      </c>
      <c r="C129" s="367">
        <f>VLOOKUP(A129,'Open Int.'!$A$4:$O$158,3,FALSE)</f>
        <v>17050</v>
      </c>
      <c r="D129" s="368">
        <f t="shared" si="12"/>
        <v>0.0031427412814274127</v>
      </c>
    </row>
    <row r="130" spans="1:4" ht="14.25" outlineLevel="1">
      <c r="A130" s="366" t="s">
        <v>384</v>
      </c>
      <c r="B130" s="367">
        <f>VLOOKUP(A130,'Open Int.'!$A$4:$O$158,2,FALSE)</f>
        <v>25662500</v>
      </c>
      <c r="C130" s="367">
        <f>VLOOKUP(A130,'Open Int.'!$A$4:$O$158,3,FALSE)</f>
        <v>-125000</v>
      </c>
      <c r="D130" s="368">
        <f t="shared" si="12"/>
        <v>-0.004847309743092583</v>
      </c>
    </row>
    <row r="131" spans="1:4" ht="14.25" outlineLevel="1">
      <c r="A131" s="366" t="s">
        <v>266</v>
      </c>
      <c r="B131" s="367">
        <f>VLOOKUP(A131,'Open Int.'!$A$4:$O$158,2,FALSE)</f>
        <v>3009000</v>
      </c>
      <c r="C131" s="367">
        <f>VLOOKUP(A131,'Open Int.'!$A$4:$O$158,3,FALSE)</f>
        <v>432000</v>
      </c>
      <c r="D131" s="368">
        <f t="shared" si="12"/>
        <v>0.16763678696158324</v>
      </c>
    </row>
    <row r="132" spans="1:4" ht="14.25" outlineLevel="1">
      <c r="A132" s="366" t="s">
        <v>311</v>
      </c>
      <c r="B132" s="367">
        <f>VLOOKUP(A132,'Open Int.'!$A$4:$O$158,2,FALSE)</f>
        <v>1186400</v>
      </c>
      <c r="C132" s="367">
        <f>VLOOKUP(A132,'Open Int.'!$A$4:$O$158,3,FALSE)</f>
        <v>24000</v>
      </c>
      <c r="D132" s="368">
        <f t="shared" si="12"/>
        <v>0.02064693737095664</v>
      </c>
    </row>
    <row r="133" spans="1:4" ht="15" outlineLevel="1">
      <c r="A133" s="364" t="s">
        <v>267</v>
      </c>
      <c r="B133" s="364">
        <f>SUM(B134:B139)</f>
        <v>106849800</v>
      </c>
      <c r="C133" s="364">
        <f>SUM(C134:C139)</f>
        <v>829775</v>
      </c>
      <c r="D133" s="369">
        <f>C133/(B133-C133)</f>
        <v>0.007826587477224232</v>
      </c>
    </row>
    <row r="134" spans="1:4" ht="14.25">
      <c r="A134" s="366" t="s">
        <v>385</v>
      </c>
      <c r="B134" s="367">
        <f>VLOOKUP(A134,'Open Int.'!$A$4:$O$158,2,FALSE)</f>
        <v>9385000</v>
      </c>
      <c r="C134" s="367">
        <f>VLOOKUP(A134,'Open Int.'!$A$4:$O$158,3,FALSE)</f>
        <v>271000</v>
      </c>
      <c r="D134" s="368">
        <f aca="true" t="shared" si="13" ref="D134:D139">C134/(B134-C134)</f>
        <v>0.029734474434935265</v>
      </c>
    </row>
    <row r="135" spans="1:4" ht="14.25" outlineLevel="1">
      <c r="A135" s="366" t="s">
        <v>8</v>
      </c>
      <c r="B135" s="367">
        <f>VLOOKUP(A135,'Open Int.'!$A$4:$O$158,2,FALSE)</f>
        <v>30673600</v>
      </c>
      <c r="C135" s="367">
        <f>VLOOKUP(A135,'Open Int.'!$A$4:$O$158,3,FALSE)</f>
        <v>-203200</v>
      </c>
      <c r="D135" s="368">
        <f t="shared" si="13"/>
        <v>-0.006580992848999896</v>
      </c>
    </row>
    <row r="136" spans="1:4" ht="14.25" outlineLevel="1">
      <c r="A136" s="381" t="s">
        <v>291</v>
      </c>
      <c r="B136" s="367">
        <f>VLOOKUP(A136,'Open Int.'!$A$4:$O$158,2,FALSE)</f>
        <v>5565000</v>
      </c>
      <c r="C136" s="367">
        <f>VLOOKUP(A136,'Open Int.'!$A$4:$O$158,3,FALSE)</f>
        <v>66000</v>
      </c>
      <c r="D136" s="368">
        <f t="shared" si="13"/>
        <v>0.012002182214948172</v>
      </c>
    </row>
    <row r="137" spans="1:4" ht="14.25" outlineLevel="1">
      <c r="A137" s="381" t="s">
        <v>305</v>
      </c>
      <c r="B137" s="367">
        <f>VLOOKUP(A137,'Open Int.'!$A$4:$O$158,2,FALSE)</f>
        <v>40086200</v>
      </c>
      <c r="C137" s="367">
        <f>VLOOKUP(A137,'Open Int.'!$A$4:$O$158,3,FALSE)</f>
        <v>219450</v>
      </c>
      <c r="D137" s="368">
        <f t="shared" si="13"/>
        <v>0.005504587155963303</v>
      </c>
    </row>
    <row r="138" spans="1:4" ht="14.25" outlineLevel="1">
      <c r="A138" s="366" t="s">
        <v>235</v>
      </c>
      <c r="B138" s="367">
        <f>VLOOKUP(A138,'Open Int.'!$A$4:$O$158,2,FALSE)</f>
        <v>17759000</v>
      </c>
      <c r="C138" s="367">
        <f>VLOOKUP(A138,'Open Int.'!$A$4:$O$158,3,FALSE)</f>
        <v>545300</v>
      </c>
      <c r="D138" s="368">
        <f t="shared" si="13"/>
        <v>0.03167825627262007</v>
      </c>
    </row>
    <row r="139" spans="1:4" ht="14.25" outlineLevel="1">
      <c r="A139" s="366" t="s">
        <v>155</v>
      </c>
      <c r="B139" s="367">
        <f>VLOOKUP(A139,'Open Int.'!$A$4:$O$158,2,FALSE)</f>
        <v>3381000</v>
      </c>
      <c r="C139" s="367">
        <f>VLOOKUP(A139,'Open Int.'!$A$4:$O$158,3,FALSE)</f>
        <v>-68775</v>
      </c>
      <c r="D139" s="368">
        <f t="shared" si="13"/>
        <v>-0.019936082788007913</v>
      </c>
    </row>
    <row r="140" spans="1:4" ht="15" outlineLevel="1">
      <c r="A140" s="364" t="s">
        <v>268</v>
      </c>
      <c r="B140" s="364">
        <f>SUM(B141:B145)</f>
        <v>55754650</v>
      </c>
      <c r="C140" s="364">
        <f>SUM(C141:C145)</f>
        <v>-172300</v>
      </c>
      <c r="D140" s="369">
        <f aca="true" t="shared" si="14" ref="D140:D155">C140/(B140-C140)</f>
        <v>-0.0030808045137451622</v>
      </c>
    </row>
    <row r="141" spans="1:4" ht="14.25">
      <c r="A141" s="366" t="s">
        <v>386</v>
      </c>
      <c r="B141" s="367">
        <f>VLOOKUP(A141,'Open Int.'!$A$4:$O$158,2,FALSE)</f>
        <v>6948300</v>
      </c>
      <c r="C141" s="367">
        <f>VLOOKUP(A141,'Open Int.'!$A$4:$O$158,3,FALSE)</f>
        <v>-20700</v>
      </c>
      <c r="D141" s="368">
        <f t="shared" si="14"/>
        <v>-0.0029702970297029703</v>
      </c>
    </row>
    <row r="142" spans="1:4" ht="14.25">
      <c r="A142" s="366" t="s">
        <v>320</v>
      </c>
      <c r="B142" s="367">
        <f>VLOOKUP(A142,'Open Int.'!$A$4:$O$158,2,FALSE)</f>
        <v>1562400</v>
      </c>
      <c r="C142" s="367">
        <f>VLOOKUP(A142,'Open Int.'!$A$4:$O$158,3,FALSE)</f>
        <v>14000</v>
      </c>
      <c r="D142" s="368">
        <f t="shared" si="14"/>
        <v>0.009041591320072333</v>
      </c>
    </row>
    <row r="143" spans="1:4" ht="14.25" outlineLevel="1">
      <c r="A143" s="366" t="s">
        <v>166</v>
      </c>
      <c r="B143" s="367">
        <f>VLOOKUP(A143,'Open Int.'!$A$4:$O$158,2,FALSE)</f>
        <v>4864550</v>
      </c>
      <c r="C143" s="367">
        <f>VLOOKUP(A143,'Open Int.'!$A$4:$O$158,3,FALSE)</f>
        <v>20650</v>
      </c>
      <c r="D143" s="368">
        <f t="shared" si="14"/>
        <v>0.004263093788063338</v>
      </c>
    </row>
    <row r="144" spans="1:4" ht="14.25" outlineLevel="1">
      <c r="A144" s="366" t="s">
        <v>387</v>
      </c>
      <c r="B144" s="367">
        <f>VLOOKUP(A144,'Open Int.'!$A$4:$O$158,2,FALSE)</f>
        <v>40376000</v>
      </c>
      <c r="C144" s="367">
        <f>VLOOKUP(A144,'Open Int.'!$A$4:$O$158,3,FALSE)</f>
        <v>-112000</v>
      </c>
      <c r="D144" s="368">
        <f t="shared" si="14"/>
        <v>-0.0027662517289073307</v>
      </c>
    </row>
    <row r="145" spans="1:4" ht="14.25" outlineLevel="1">
      <c r="A145" s="366" t="s">
        <v>388</v>
      </c>
      <c r="B145" s="367">
        <f>VLOOKUP(A145,'Open Int.'!$A$4:$O$158,2,FALSE)</f>
        <v>2003400</v>
      </c>
      <c r="C145" s="367">
        <f>VLOOKUP(A145,'Open Int.'!$A$4:$O$158,3,FALSE)</f>
        <v>-74250</v>
      </c>
      <c r="D145" s="368">
        <f t="shared" si="14"/>
        <v>-0.03573749187784275</v>
      </c>
    </row>
    <row r="146" spans="1:4" ht="15" outlineLevel="1">
      <c r="A146" s="364" t="s">
        <v>269</v>
      </c>
      <c r="B146" s="364">
        <f>SUM(B147:B151)</f>
        <v>109006300</v>
      </c>
      <c r="C146" s="364">
        <f>SUM(C147:C151)</f>
        <v>-4128700</v>
      </c>
      <c r="D146" s="369">
        <f t="shared" si="14"/>
        <v>-0.036493569629204047</v>
      </c>
    </row>
    <row r="147" spans="1:4" ht="14.25">
      <c r="A147" s="366" t="s">
        <v>4</v>
      </c>
      <c r="B147" s="367">
        <f>VLOOKUP(A147,'Open Int.'!$A$4:$O$158,2,FALSE)</f>
        <v>993900</v>
      </c>
      <c r="C147" s="367">
        <f>VLOOKUP(A147,'Open Int.'!$A$4:$O$158,3,FALSE)</f>
        <v>77700</v>
      </c>
      <c r="D147" s="368">
        <f t="shared" si="14"/>
        <v>0.0848068107400131</v>
      </c>
    </row>
    <row r="148" spans="1:4" ht="14.25" outlineLevel="1">
      <c r="A148" s="366" t="s">
        <v>184</v>
      </c>
      <c r="B148" s="367">
        <f>VLOOKUP(A148,'Open Int.'!$A$4:$O$158,2,FALSE)</f>
        <v>28331800</v>
      </c>
      <c r="C148" s="367">
        <f>VLOOKUP(A148,'Open Int.'!$A$4:$O$158,3,FALSE)</f>
        <v>418900</v>
      </c>
      <c r="D148" s="368">
        <f t="shared" si="14"/>
        <v>0.015007398013105052</v>
      </c>
    </row>
    <row r="149" spans="1:4" ht="14.25" outlineLevel="1">
      <c r="A149" s="366" t="s">
        <v>175</v>
      </c>
      <c r="B149" s="367">
        <f>VLOOKUP(A149,'Open Int.'!$A$4:$O$158,2,FALSE)</f>
        <v>72828000</v>
      </c>
      <c r="C149" s="367">
        <f>VLOOKUP(A149,'Open Int.'!$A$4:$O$158,3,FALSE)</f>
        <v>-4410000</v>
      </c>
      <c r="D149" s="368">
        <f t="shared" si="14"/>
        <v>-0.057096247960848286</v>
      </c>
    </row>
    <row r="150" spans="1:4" ht="14.25" outlineLevel="1">
      <c r="A150" s="366" t="s">
        <v>389</v>
      </c>
      <c r="B150" s="367">
        <f>VLOOKUP(A150,'Open Int.'!$A$4:$O$158,2,FALSE)</f>
        <v>2978400</v>
      </c>
      <c r="C150" s="367">
        <f>VLOOKUP(A150,'Open Int.'!$A$4:$O$158,3,FALSE)</f>
        <v>-8500</v>
      </c>
      <c r="D150" s="368">
        <f t="shared" si="14"/>
        <v>-0.0028457598178713715</v>
      </c>
    </row>
    <row r="151" spans="1:4" ht="14.25" outlineLevel="1">
      <c r="A151" s="366" t="s">
        <v>390</v>
      </c>
      <c r="B151" s="367">
        <f>VLOOKUP(A151,'Open Int.'!$A$4:$O$158,2,FALSE)</f>
        <v>3874200</v>
      </c>
      <c r="C151" s="367">
        <f>VLOOKUP(A151,'Open Int.'!$A$4:$O$158,3,FALSE)</f>
        <v>-206800</v>
      </c>
      <c r="D151" s="368">
        <f t="shared" si="14"/>
        <v>-0.050673854447439354</v>
      </c>
    </row>
    <row r="152" spans="1:4" ht="15" outlineLevel="1">
      <c r="A152" s="364" t="s">
        <v>316</v>
      </c>
      <c r="B152" s="364">
        <f>SUM(B153:B154)</f>
        <v>3548600</v>
      </c>
      <c r="C152" s="364">
        <f>SUM(C153:C154)</f>
        <v>-60600</v>
      </c>
      <c r="D152" s="369">
        <f t="shared" si="14"/>
        <v>-0.01679042447079685</v>
      </c>
    </row>
    <row r="153" spans="1:4" ht="14.25">
      <c r="A153" s="366" t="s">
        <v>37</v>
      </c>
      <c r="B153" s="367">
        <f>VLOOKUP(A153,'Open Int.'!$A$4:$O$158,2,FALSE)</f>
        <v>1928000</v>
      </c>
      <c r="C153" s="367">
        <f>VLOOKUP(A153,'Open Int.'!$A$4:$O$158,3,FALSE)</f>
        <v>-62400</v>
      </c>
      <c r="D153" s="368">
        <f t="shared" si="14"/>
        <v>-0.03135048231511254</v>
      </c>
    </row>
    <row r="154" spans="1:4" ht="14.25">
      <c r="A154" s="366" t="s">
        <v>272</v>
      </c>
      <c r="B154" s="367">
        <f>VLOOKUP(A154,'Open Int.'!$A$4:$O$158,2,FALSE)</f>
        <v>1620600</v>
      </c>
      <c r="C154" s="367">
        <f>VLOOKUP(A154,'Open Int.'!$A$4:$O$158,3,FALSE)</f>
        <v>1800</v>
      </c>
      <c r="D154" s="368">
        <f t="shared" si="14"/>
        <v>0.001111934766493699</v>
      </c>
    </row>
    <row r="155" spans="1:4" ht="15">
      <c r="A155" s="364" t="s">
        <v>270</v>
      </c>
      <c r="B155" s="364">
        <f>SUM(B156:B165)</f>
        <v>25394600</v>
      </c>
      <c r="C155" s="364">
        <f>SUM(C156:C165)</f>
        <v>236800</v>
      </c>
      <c r="D155" s="369">
        <f t="shared" si="14"/>
        <v>0.009412587746146324</v>
      </c>
    </row>
    <row r="156" spans="1:4" ht="14.25">
      <c r="A156" s="366" t="s">
        <v>391</v>
      </c>
      <c r="B156" s="367">
        <f>VLOOKUP(A156,'Open Int.'!$A$4:$O$158,2,FALSE)</f>
        <v>7168000</v>
      </c>
      <c r="C156" s="367">
        <f>VLOOKUP(A156,'Open Int.'!$A$4:$O$158,3,FALSE)</f>
        <v>-127750</v>
      </c>
      <c r="D156" s="368">
        <f aca="true" t="shared" si="15" ref="D156:D165">C156/(B156-C156)</f>
        <v>-0.01751019429119693</v>
      </c>
    </row>
    <row r="157" spans="1:4" ht="14.25">
      <c r="A157" s="366" t="s">
        <v>332</v>
      </c>
      <c r="B157" s="367">
        <f>VLOOKUP(A157,'Open Int.'!$A$4:$O$158,2,FALSE)</f>
        <v>3351600</v>
      </c>
      <c r="C157" s="367">
        <f>VLOOKUP(A157,'Open Int.'!$A$4:$O$158,3,FALSE)</f>
        <v>1800</v>
      </c>
      <c r="D157" s="368">
        <f t="shared" si="15"/>
        <v>0.0005373455131649651</v>
      </c>
    </row>
    <row r="158" spans="1:4" ht="14.25">
      <c r="A158" s="366" t="s">
        <v>319</v>
      </c>
      <c r="B158" s="367">
        <f>VLOOKUP(A158,'Open Int.'!$A$4:$O$158,2,FALSE)</f>
        <v>1115000</v>
      </c>
      <c r="C158" s="367">
        <f>VLOOKUP(A158,'Open Int.'!$A$4:$O$158,3,FALSE)</f>
        <v>25000</v>
      </c>
      <c r="D158" s="368">
        <f t="shared" si="15"/>
        <v>0.022935779816513763</v>
      </c>
    </row>
    <row r="159" spans="1:4" ht="14.25">
      <c r="A159" s="366" t="s">
        <v>290</v>
      </c>
      <c r="B159" s="367">
        <f>VLOOKUP(A159,'Open Int.'!$A$4:$O$158,2,FALSE)</f>
        <v>2554000</v>
      </c>
      <c r="C159" s="367">
        <f>VLOOKUP(A159,'Open Int.'!$A$4:$O$158,3,FALSE)</f>
        <v>-20000</v>
      </c>
      <c r="D159" s="368">
        <f t="shared" si="15"/>
        <v>-0.00777000777000777</v>
      </c>
    </row>
    <row r="160" spans="1:4" ht="14.25">
      <c r="A160" s="366" t="s">
        <v>325</v>
      </c>
      <c r="B160" s="367">
        <f>VLOOKUP(A160,'Open Int.'!$A$4:$O$158,2,FALSE)</f>
        <v>657250</v>
      </c>
      <c r="C160" s="367">
        <f>VLOOKUP(A160,'Open Int.'!$A$4:$O$158,3,FALSE)</f>
        <v>-8250</v>
      </c>
      <c r="D160" s="368">
        <f t="shared" si="15"/>
        <v>-0.012396694214876033</v>
      </c>
    </row>
    <row r="161" spans="1:4" ht="14.25">
      <c r="A161" s="366" t="s">
        <v>321</v>
      </c>
      <c r="B161" s="367">
        <f>VLOOKUP(A161,'Open Int.'!$A$4:$O$158,2,FALSE)</f>
        <v>1359000</v>
      </c>
      <c r="C161" s="367">
        <f>VLOOKUP(A161,'Open Int.'!$A$4:$O$158,3,FALSE)</f>
        <v>-7800</v>
      </c>
      <c r="D161" s="368">
        <f t="shared" si="15"/>
        <v>-0.005706760316066725</v>
      </c>
    </row>
    <row r="162" spans="1:4" ht="14.25">
      <c r="A162" s="366" t="s">
        <v>327</v>
      </c>
      <c r="B162" s="367">
        <f>VLOOKUP(A162,'Open Int.'!$A$4:$O$158,2,FALSE)</f>
        <v>5129300</v>
      </c>
      <c r="C162" s="367">
        <f>VLOOKUP(A162,'Open Int.'!$A$4:$O$158,3,FALSE)</f>
        <v>561000</v>
      </c>
      <c r="D162" s="368">
        <f t="shared" si="15"/>
        <v>0.12280279316156995</v>
      </c>
    </row>
    <row r="163" spans="1:4" ht="14.25">
      <c r="A163" s="366" t="s">
        <v>294</v>
      </c>
      <c r="B163" s="367">
        <f>VLOOKUP(A163,'Open Int.'!$A$4:$O$158,2,FALSE)</f>
        <v>795300</v>
      </c>
      <c r="C163" s="367">
        <f>VLOOKUP(A163,'Open Int.'!$A$4:$O$158,3,FALSE)</f>
        <v>-5100</v>
      </c>
      <c r="D163" s="368">
        <f t="shared" si="15"/>
        <v>-0.006371814092953523</v>
      </c>
    </row>
    <row r="164" spans="1:4" ht="14.25">
      <c r="A164" s="366" t="s">
        <v>392</v>
      </c>
      <c r="B164" s="367">
        <f>VLOOKUP(A164,'Open Int.'!$A$4:$O$158,2,FALSE)</f>
        <v>1708000</v>
      </c>
      <c r="C164" s="367">
        <f>VLOOKUP(A164,'Open Int.'!$A$4:$O$158,3,FALSE)</f>
        <v>13200</v>
      </c>
      <c r="D164" s="368">
        <f t="shared" si="15"/>
        <v>0.007788529620014161</v>
      </c>
    </row>
    <row r="165" spans="1:4" ht="14.25">
      <c r="A165" s="366" t="s">
        <v>317</v>
      </c>
      <c r="B165" s="367">
        <f>VLOOKUP(A165,'Open Int.'!$A$4:$O$158,2,FALSE)</f>
        <v>1557150</v>
      </c>
      <c r="C165" s="367">
        <f>VLOOKUP(A165,'Open Int.'!$A$4:$O$158,3,FALSE)</f>
        <v>-195300</v>
      </c>
      <c r="D165" s="368">
        <f t="shared" si="15"/>
        <v>-0.11144397843019772</v>
      </c>
    </row>
    <row r="166" spans="1:4" ht="15">
      <c r="A166" s="364" t="s">
        <v>274</v>
      </c>
      <c r="B166" s="364">
        <f>SUM(B167:B173)</f>
        <v>40738850</v>
      </c>
      <c r="C166" s="364">
        <f>SUM(C167:C173)</f>
        <v>-417550</v>
      </c>
      <c r="D166" s="369">
        <f>C166/(B166-C166)</f>
        <v>-0.010145445179850521</v>
      </c>
    </row>
    <row r="167" spans="1:4" ht="14.25">
      <c r="A167" s="366" t="s">
        <v>393</v>
      </c>
      <c r="B167" s="367">
        <f>VLOOKUP(A167,'Open Int.'!$A$4:$O$158,2,FALSE)</f>
        <v>10940000</v>
      </c>
      <c r="C167" s="367">
        <f>VLOOKUP(A167,'Open Int.'!$A$4:$O$158,3,FALSE)</f>
        <v>-170000</v>
      </c>
      <c r="D167" s="368">
        <f aca="true" t="shared" si="16" ref="D167:D173">C167/(B167-C167)</f>
        <v>-0.0153015301530153</v>
      </c>
    </row>
    <row r="168" spans="1:4" ht="14.25">
      <c r="A168" s="366" t="s">
        <v>394</v>
      </c>
      <c r="B168" s="367">
        <f>VLOOKUP(A168,'Open Int.'!$A$4:$O$158,2,FALSE)</f>
        <v>4672000</v>
      </c>
      <c r="C168" s="367">
        <f>VLOOKUP(A168,'Open Int.'!$A$4:$O$158,3,FALSE)</f>
        <v>20000</v>
      </c>
      <c r="D168" s="368">
        <f t="shared" si="16"/>
        <v>0.004299226139294927</v>
      </c>
    </row>
    <row r="169" spans="1:4" ht="14.25">
      <c r="A169" s="366" t="s">
        <v>273</v>
      </c>
      <c r="B169" s="367">
        <f>VLOOKUP(A169,'Open Int.'!$A$4:$O$158,2,FALSE)</f>
        <v>5973800</v>
      </c>
      <c r="C169" s="367">
        <f>VLOOKUP(A169,'Open Int.'!$A$4:$O$158,3,FALSE)</f>
        <v>-205700</v>
      </c>
      <c r="D169" s="368">
        <f t="shared" si="16"/>
        <v>-0.03328748280605227</v>
      </c>
    </row>
    <row r="170" spans="1:4" ht="14.25">
      <c r="A170" s="366" t="s">
        <v>326</v>
      </c>
      <c r="B170" s="367">
        <f>VLOOKUP(A170,'Open Int.'!$A$4:$O$158,2,FALSE)</f>
        <v>3164000</v>
      </c>
      <c r="C170" s="367">
        <f>VLOOKUP(A170,'Open Int.'!$A$4:$O$158,3,FALSE)</f>
        <v>-2000</v>
      </c>
      <c r="D170" s="368">
        <f t="shared" si="16"/>
        <v>-0.0006317119393556538</v>
      </c>
    </row>
    <row r="171" spans="1:4" ht="14.25">
      <c r="A171" s="366" t="s">
        <v>293</v>
      </c>
      <c r="B171" s="367">
        <f>VLOOKUP(A171,'Open Int.'!$A$4:$O$158,2,FALSE)</f>
        <v>8400000</v>
      </c>
      <c r="C171" s="367">
        <f>VLOOKUP(A171,'Open Int.'!$A$4:$O$158,3,FALSE)</f>
        <v>-71400</v>
      </c>
      <c r="D171" s="368">
        <f t="shared" si="16"/>
        <v>-0.00842835894893406</v>
      </c>
    </row>
    <row r="172" spans="1:4" ht="14.25">
      <c r="A172" s="366" t="s">
        <v>275</v>
      </c>
      <c r="B172" s="367">
        <f>VLOOKUP(A172,'Open Int.'!$A$4:$O$158,2,FALSE)</f>
        <v>6198500</v>
      </c>
      <c r="C172" s="367">
        <f>VLOOKUP(A172,'Open Int.'!$A$4:$O$158,3,FALSE)</f>
        <v>-33600</v>
      </c>
      <c r="D172" s="368">
        <f t="shared" si="16"/>
        <v>-0.005391441087273952</v>
      </c>
    </row>
    <row r="173" spans="1:4" ht="14.25">
      <c r="A173" s="366" t="s">
        <v>278</v>
      </c>
      <c r="B173" s="367">
        <f>VLOOKUP(A173,'Open Int.'!$A$4:$O$158,2,FALSE)</f>
        <v>1390550</v>
      </c>
      <c r="C173" s="367">
        <f>VLOOKUP(A173,'Open Int.'!$A$4:$O$158,3,FALSE)</f>
        <v>45150</v>
      </c>
      <c r="D173" s="368">
        <f t="shared" si="16"/>
        <v>0.03355879292403746</v>
      </c>
    </row>
    <row r="174" spans="1:4" ht="15">
      <c r="A174" s="364" t="s">
        <v>313</v>
      </c>
      <c r="B174" s="364">
        <f>SUM(B175:B177)</f>
        <v>25680800</v>
      </c>
      <c r="C174" s="364">
        <f>SUM(C175:C177)</f>
        <v>-732500</v>
      </c>
      <c r="D174" s="369">
        <f aca="true" t="shared" si="17" ref="D174:D181">C174/(B174-C174)</f>
        <v>-0.027732240954367687</v>
      </c>
    </row>
    <row r="175" spans="1:4" ht="14.25">
      <c r="A175" s="366" t="s">
        <v>314</v>
      </c>
      <c r="B175" s="367">
        <f>VLOOKUP(A175,'Open Int.'!$A$4:$O$158,2,FALSE)</f>
        <v>9051600</v>
      </c>
      <c r="C175" s="367">
        <f>VLOOKUP(A175,'Open Int.'!$A$4:$O$158,3,FALSE)</f>
        <v>-461700</v>
      </c>
      <c r="D175" s="368">
        <f t="shared" si="17"/>
        <v>-0.048532055122828044</v>
      </c>
    </row>
    <row r="176" spans="1:4" ht="14.25">
      <c r="A176" s="366" t="s">
        <v>328</v>
      </c>
      <c r="B176" s="367">
        <f>VLOOKUP(A176,'Open Int.'!$A$4:$O$158,2,FALSE)</f>
        <v>1106000</v>
      </c>
      <c r="C176" s="367">
        <f>VLOOKUP(A176,'Open Int.'!$A$4:$O$158,3,FALSE)</f>
        <v>-14000</v>
      </c>
      <c r="D176" s="368">
        <f t="shared" si="17"/>
        <v>-0.0125</v>
      </c>
    </row>
    <row r="177" spans="1:4" ht="14.25">
      <c r="A177" s="366" t="s">
        <v>315</v>
      </c>
      <c r="B177" s="367">
        <f>VLOOKUP(A177,'Open Int.'!$A$4:$O$158,2,FALSE)</f>
        <v>15523200</v>
      </c>
      <c r="C177" s="367">
        <f>VLOOKUP(A177,'Open Int.'!$A$4:$O$158,3,FALSE)</f>
        <v>-256800</v>
      </c>
      <c r="D177" s="368">
        <f t="shared" si="17"/>
        <v>-0.016273764258555132</v>
      </c>
    </row>
    <row r="178" spans="1:4" ht="15">
      <c r="A178" s="364" t="s">
        <v>271</v>
      </c>
      <c r="B178" s="364">
        <f>SUM(B179:B181)</f>
        <v>36126050</v>
      </c>
      <c r="C178" s="364">
        <f>SUM(C179:C181)</f>
        <v>646800</v>
      </c>
      <c r="D178" s="369">
        <f t="shared" si="17"/>
        <v>0.018230374091898784</v>
      </c>
    </row>
    <row r="179" spans="1:4" ht="14.25">
      <c r="A179" s="366" t="s">
        <v>182</v>
      </c>
      <c r="B179" s="367">
        <f>VLOOKUP(A179,'Open Int.'!$A$4:$O$158,2,FALSE)</f>
        <v>126800</v>
      </c>
      <c r="C179" s="367">
        <f>VLOOKUP(A179,'Open Int.'!$A$4:$O$158,3,FALSE)</f>
        <v>7400</v>
      </c>
      <c r="D179" s="368">
        <f t="shared" si="17"/>
        <v>0.06197654941373534</v>
      </c>
    </row>
    <row r="180" spans="1:4" ht="14.25">
      <c r="A180" s="366" t="s">
        <v>74</v>
      </c>
      <c r="B180" s="367">
        <f>VLOOKUP(A180,'Open Int.'!$A$4:$O$158,2,FALSE)</f>
        <v>8550</v>
      </c>
      <c r="C180" s="367">
        <f>VLOOKUP(A180,'Open Int.'!$A$4:$O$158,3,FALSE)</f>
        <v>-600</v>
      </c>
      <c r="D180" s="368">
        <f t="shared" si="17"/>
        <v>-0.06557377049180328</v>
      </c>
    </row>
    <row r="181" spans="1:4" ht="14.25">
      <c r="A181" s="366" t="s">
        <v>9</v>
      </c>
      <c r="B181" s="367">
        <f>VLOOKUP(A181,'Open Int.'!$A$4:$O$158,2,FALSE)</f>
        <v>35990700</v>
      </c>
      <c r="C181" s="367">
        <f>VLOOKUP(A181,'Open Int.'!$A$4:$O$158,3,FALSE)</f>
        <v>640000</v>
      </c>
      <c r="D181" s="368">
        <f t="shared" si="17"/>
        <v>0.01810430910844764</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38" sqref="C238"/>
    </sheetView>
  </sheetViews>
  <sheetFormatPr defaultColWidth="9.140625" defaultRowHeight="12.75"/>
  <cols>
    <col min="1" max="1" width="14.8515625" style="3" customWidth="1"/>
    <col min="2" max="2" width="11.57421875" style="6" customWidth="1"/>
    <col min="3" max="3" width="10.421875" style="6" customWidth="1"/>
    <col min="4" max="4" width="10.7109375" style="376" customWidth="1"/>
    <col min="5" max="5" width="10.57421875" style="6" bestFit="1" customWidth="1"/>
    <col min="6" max="6" width="9.8515625" style="6" customWidth="1"/>
    <col min="7" max="7" width="9.28125" style="374" bestFit="1" customWidth="1"/>
    <col min="8" max="8" width="10.57421875" style="6" bestFit="1" customWidth="1"/>
    <col min="9" max="9" width="8.7109375" style="6" customWidth="1"/>
    <col min="10" max="10" width="9.8515625" style="374" customWidth="1"/>
    <col min="11" max="11" width="12.7109375" style="6" customWidth="1"/>
    <col min="12" max="12" width="11.421875" style="6" customWidth="1"/>
    <col min="13" max="13" width="8.421875" style="374"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7"/>
      <c r="AA3" s="75"/>
    </row>
    <row r="4" spans="1:28" s="58" customFormat="1" ht="15">
      <c r="A4" s="102" t="s">
        <v>182</v>
      </c>
      <c r="B4" s="283">
        <v>126800</v>
      </c>
      <c r="C4" s="284">
        <v>7400</v>
      </c>
      <c r="D4" s="265">
        <v>0.06</v>
      </c>
      <c r="E4" s="283">
        <v>300</v>
      </c>
      <c r="F4" s="285">
        <v>0</v>
      </c>
      <c r="G4" s="265">
        <v>0</v>
      </c>
      <c r="H4" s="283">
        <v>0</v>
      </c>
      <c r="I4" s="285">
        <v>0</v>
      </c>
      <c r="J4" s="265">
        <v>0</v>
      </c>
      <c r="K4" s="283">
        <v>127100</v>
      </c>
      <c r="L4" s="285">
        <v>7400</v>
      </c>
      <c r="M4" s="357">
        <v>0.06</v>
      </c>
      <c r="N4" s="286">
        <v>91700</v>
      </c>
      <c r="O4" s="325">
        <f>N4/K4</f>
        <v>0.7214791502753737</v>
      </c>
      <c r="P4" s="109">
        <f>Volume!K4</f>
        <v>5917.45</v>
      </c>
      <c r="Q4" s="69">
        <f>Volume!J4</f>
        <v>5841.25</v>
      </c>
      <c r="R4" s="239">
        <f>Q4*K4/10000000</f>
        <v>74.2422875</v>
      </c>
      <c r="S4" s="104">
        <f>Q4*N4/10000000</f>
        <v>53.5642625</v>
      </c>
      <c r="T4" s="110">
        <f>K4-L4</f>
        <v>119700</v>
      </c>
      <c r="U4" s="104">
        <f>L4/T4*100</f>
        <v>6.182121971595656</v>
      </c>
      <c r="V4" s="104">
        <f>Q4*B4/10000000</f>
        <v>74.06705</v>
      </c>
      <c r="W4" s="104">
        <f>Q4*E4/10000000</f>
        <v>0.1752375</v>
      </c>
      <c r="X4" s="104">
        <f>Q4*H4/10000000</f>
        <v>0</v>
      </c>
      <c r="Y4" s="104">
        <f>(T4*P4)/10000000</f>
        <v>70.8318765</v>
      </c>
      <c r="Z4" s="239">
        <f>R4-Y4</f>
        <v>3.4104109999999963</v>
      </c>
      <c r="AA4" s="78"/>
      <c r="AB4" s="77"/>
    </row>
    <row r="5" spans="1:28" s="58" customFormat="1" ht="15">
      <c r="A5" s="196" t="s">
        <v>74</v>
      </c>
      <c r="B5" s="165">
        <v>8550</v>
      </c>
      <c r="C5" s="163">
        <v>-600</v>
      </c>
      <c r="D5" s="171">
        <v>-0.07</v>
      </c>
      <c r="E5" s="165">
        <v>0</v>
      </c>
      <c r="F5" s="113">
        <v>0</v>
      </c>
      <c r="G5" s="171">
        <v>0</v>
      </c>
      <c r="H5" s="165">
        <v>0</v>
      </c>
      <c r="I5" s="113">
        <v>0</v>
      </c>
      <c r="J5" s="171">
        <v>0</v>
      </c>
      <c r="K5" s="165">
        <v>8550</v>
      </c>
      <c r="L5" s="113">
        <v>-600</v>
      </c>
      <c r="M5" s="128">
        <v>-0.07</v>
      </c>
      <c r="N5" s="174">
        <v>5800</v>
      </c>
      <c r="O5" s="175">
        <f aca="true" t="shared" si="0" ref="O5:O68">N5/K5</f>
        <v>0.6783625730994152</v>
      </c>
      <c r="P5" s="109">
        <f>Volume!K5</f>
        <v>5830.55</v>
      </c>
      <c r="Q5" s="69">
        <f>Volume!J5</f>
        <v>5766.1</v>
      </c>
      <c r="R5" s="240">
        <f aca="true" t="shared" si="1" ref="R5:R68">Q5*K5/10000000</f>
        <v>4.9300155</v>
      </c>
      <c r="S5" s="104">
        <f aca="true" t="shared" si="2" ref="S5:S68">Q5*N5/10000000</f>
        <v>3.3443380000000005</v>
      </c>
      <c r="T5" s="110">
        <f aca="true" t="shared" si="3" ref="T5:T68">K5-L5</f>
        <v>9150</v>
      </c>
      <c r="U5" s="104">
        <f aca="true" t="shared" si="4" ref="U5:U68">L5/T5*100</f>
        <v>-6.557377049180328</v>
      </c>
      <c r="V5" s="104">
        <f aca="true" t="shared" si="5" ref="V5:V68">Q5*B5/10000000</f>
        <v>4.9300155</v>
      </c>
      <c r="W5" s="104">
        <f aca="true" t="shared" si="6" ref="W5:W68">Q5*E5/10000000</f>
        <v>0</v>
      </c>
      <c r="X5" s="104">
        <f aca="true" t="shared" si="7" ref="X5:X68">Q5*H5/10000000</f>
        <v>0</v>
      </c>
      <c r="Y5" s="104">
        <f aca="true" t="shared" si="8" ref="Y5:Y68">(T5*P5)/10000000</f>
        <v>5.33495325</v>
      </c>
      <c r="Z5" s="240">
        <f aca="true" t="shared" si="9" ref="Z5:Z68">R5-Y5</f>
        <v>-0.4049377500000002</v>
      </c>
      <c r="AA5" s="78"/>
      <c r="AB5" s="77"/>
    </row>
    <row r="6" spans="1:28" s="58" customFormat="1" ht="15">
      <c r="A6" s="196" t="s">
        <v>9</v>
      </c>
      <c r="B6" s="165">
        <v>35990700</v>
      </c>
      <c r="C6" s="163">
        <v>640000</v>
      </c>
      <c r="D6" s="171">
        <v>0.02</v>
      </c>
      <c r="E6" s="165">
        <v>17480000</v>
      </c>
      <c r="F6" s="113">
        <v>956500</v>
      </c>
      <c r="G6" s="171">
        <v>0.06</v>
      </c>
      <c r="H6" s="165">
        <v>23326300</v>
      </c>
      <c r="I6" s="113">
        <v>544100</v>
      </c>
      <c r="J6" s="171">
        <v>0.02</v>
      </c>
      <c r="K6" s="165">
        <v>76797000</v>
      </c>
      <c r="L6" s="113">
        <v>2140600</v>
      </c>
      <c r="M6" s="128">
        <v>0.03</v>
      </c>
      <c r="N6" s="174">
        <v>45056500</v>
      </c>
      <c r="O6" s="175">
        <f t="shared" si="0"/>
        <v>0.5866960948995403</v>
      </c>
      <c r="P6" s="109">
        <f>Volume!K6</f>
        <v>4164.55</v>
      </c>
      <c r="Q6" s="69">
        <f>Volume!J6</f>
        <v>4106.95</v>
      </c>
      <c r="R6" s="240">
        <f t="shared" si="1"/>
        <v>31540.143915</v>
      </c>
      <c r="S6" s="104">
        <f t="shared" si="2"/>
        <v>18504.4792675</v>
      </c>
      <c r="T6" s="110">
        <f t="shared" si="3"/>
        <v>74656400</v>
      </c>
      <c r="U6" s="104">
        <f t="shared" si="4"/>
        <v>2.8672692495218093</v>
      </c>
      <c r="V6" s="104">
        <f t="shared" si="5"/>
        <v>14781.2005365</v>
      </c>
      <c r="W6" s="104">
        <f t="shared" si="6"/>
        <v>7178.9486</v>
      </c>
      <c r="X6" s="104">
        <f t="shared" si="7"/>
        <v>9579.9947785</v>
      </c>
      <c r="Y6" s="104">
        <f t="shared" si="8"/>
        <v>31091.031062</v>
      </c>
      <c r="Z6" s="240">
        <f t="shared" si="9"/>
        <v>449.11285300000236</v>
      </c>
      <c r="AA6" s="78"/>
      <c r="AB6" s="77"/>
    </row>
    <row r="7" spans="1:26" s="7" customFormat="1" ht="15">
      <c r="A7" s="196" t="s">
        <v>282</v>
      </c>
      <c r="B7" s="165">
        <v>401200</v>
      </c>
      <c r="C7" s="163">
        <v>-65800</v>
      </c>
      <c r="D7" s="171">
        <v>-0.14</v>
      </c>
      <c r="E7" s="165">
        <v>9400</v>
      </c>
      <c r="F7" s="113">
        <v>200</v>
      </c>
      <c r="G7" s="171">
        <v>0.02</v>
      </c>
      <c r="H7" s="165">
        <v>0</v>
      </c>
      <c r="I7" s="113">
        <v>0</v>
      </c>
      <c r="J7" s="171">
        <v>0</v>
      </c>
      <c r="K7" s="165">
        <v>410600</v>
      </c>
      <c r="L7" s="113">
        <v>-65600</v>
      </c>
      <c r="M7" s="128">
        <v>-0.14</v>
      </c>
      <c r="N7" s="174">
        <v>218000</v>
      </c>
      <c r="O7" s="175">
        <f t="shared" si="0"/>
        <v>0.5309303458353629</v>
      </c>
      <c r="P7" s="109">
        <f>Volume!K7</f>
        <v>1941</v>
      </c>
      <c r="Q7" s="69">
        <f>Volume!J7</f>
        <v>1896.05</v>
      </c>
      <c r="R7" s="240">
        <f t="shared" si="1"/>
        <v>77.851813</v>
      </c>
      <c r="S7" s="104">
        <f t="shared" si="2"/>
        <v>41.33389</v>
      </c>
      <c r="T7" s="110">
        <f t="shared" si="3"/>
        <v>476200</v>
      </c>
      <c r="U7" s="104">
        <f t="shared" si="4"/>
        <v>-13.77572448551029</v>
      </c>
      <c r="V7" s="104">
        <f t="shared" si="5"/>
        <v>76.069526</v>
      </c>
      <c r="W7" s="104">
        <f t="shared" si="6"/>
        <v>1.782287</v>
      </c>
      <c r="X7" s="104">
        <f t="shared" si="7"/>
        <v>0</v>
      </c>
      <c r="Y7" s="104">
        <f t="shared" si="8"/>
        <v>92.43042</v>
      </c>
      <c r="Z7" s="240">
        <f t="shared" si="9"/>
        <v>-14.578606999999991</v>
      </c>
    </row>
    <row r="8" spans="1:28" s="58" customFormat="1" ht="15">
      <c r="A8" s="196" t="s">
        <v>134</v>
      </c>
      <c r="B8" s="165">
        <v>354400</v>
      </c>
      <c r="C8" s="163">
        <v>5900</v>
      </c>
      <c r="D8" s="171">
        <v>0.02</v>
      </c>
      <c r="E8" s="165">
        <v>2400</v>
      </c>
      <c r="F8" s="113">
        <v>200</v>
      </c>
      <c r="G8" s="171">
        <v>0.09</v>
      </c>
      <c r="H8" s="165">
        <v>600</v>
      </c>
      <c r="I8" s="113">
        <v>0</v>
      </c>
      <c r="J8" s="171">
        <v>0</v>
      </c>
      <c r="K8" s="165">
        <v>357400</v>
      </c>
      <c r="L8" s="113">
        <v>6100</v>
      </c>
      <c r="M8" s="128">
        <v>0.02</v>
      </c>
      <c r="N8" s="174">
        <v>259600</v>
      </c>
      <c r="O8" s="175">
        <f t="shared" si="0"/>
        <v>0.7263570229434807</v>
      </c>
      <c r="P8" s="109">
        <f>Volume!K8</f>
        <v>3919.15</v>
      </c>
      <c r="Q8" s="69">
        <f>Volume!J8</f>
        <v>3818.9</v>
      </c>
      <c r="R8" s="240">
        <f t="shared" si="1"/>
        <v>136.487486</v>
      </c>
      <c r="S8" s="104">
        <f t="shared" si="2"/>
        <v>99.138644</v>
      </c>
      <c r="T8" s="110">
        <f t="shared" si="3"/>
        <v>351300</v>
      </c>
      <c r="U8" s="104">
        <f t="shared" si="4"/>
        <v>1.7364076288072874</v>
      </c>
      <c r="V8" s="104">
        <f t="shared" si="5"/>
        <v>135.341816</v>
      </c>
      <c r="W8" s="104">
        <f t="shared" si="6"/>
        <v>0.916536</v>
      </c>
      <c r="X8" s="104">
        <f t="shared" si="7"/>
        <v>0.229134</v>
      </c>
      <c r="Y8" s="104">
        <f t="shared" si="8"/>
        <v>137.6797395</v>
      </c>
      <c r="Z8" s="240">
        <f t="shared" si="9"/>
        <v>-1.192253500000021</v>
      </c>
      <c r="AA8" s="78"/>
      <c r="AB8" s="77"/>
    </row>
    <row r="9" spans="1:26" s="7" customFormat="1" ht="15">
      <c r="A9" s="196" t="s">
        <v>0</v>
      </c>
      <c r="B9" s="165">
        <v>3372750</v>
      </c>
      <c r="C9" s="163">
        <v>-127125</v>
      </c>
      <c r="D9" s="171">
        <v>-0.04</v>
      </c>
      <c r="E9" s="165">
        <v>143625</v>
      </c>
      <c r="F9" s="113">
        <v>-750</v>
      </c>
      <c r="G9" s="171">
        <v>-0.01</v>
      </c>
      <c r="H9" s="165">
        <v>14250</v>
      </c>
      <c r="I9" s="113">
        <v>1500</v>
      </c>
      <c r="J9" s="171">
        <v>0.12</v>
      </c>
      <c r="K9" s="165">
        <v>3530625</v>
      </c>
      <c r="L9" s="113">
        <v>-126375</v>
      </c>
      <c r="M9" s="128">
        <v>-0.03</v>
      </c>
      <c r="N9" s="174">
        <v>1810125</v>
      </c>
      <c r="O9" s="175">
        <f t="shared" si="0"/>
        <v>0.5126925119490175</v>
      </c>
      <c r="P9" s="109">
        <f>Volume!K9</f>
        <v>1015.8</v>
      </c>
      <c r="Q9" s="69">
        <f>Volume!J9</f>
        <v>1013.8</v>
      </c>
      <c r="R9" s="240">
        <f t="shared" si="1"/>
        <v>357.9347625</v>
      </c>
      <c r="S9" s="104">
        <f t="shared" si="2"/>
        <v>183.5104725</v>
      </c>
      <c r="T9" s="110">
        <f t="shared" si="3"/>
        <v>3657000</v>
      </c>
      <c r="U9" s="104">
        <f t="shared" si="4"/>
        <v>-3.455701394585726</v>
      </c>
      <c r="V9" s="104">
        <f t="shared" si="5"/>
        <v>341.929395</v>
      </c>
      <c r="W9" s="104">
        <f t="shared" si="6"/>
        <v>14.5607025</v>
      </c>
      <c r="X9" s="104">
        <f t="shared" si="7"/>
        <v>1.444665</v>
      </c>
      <c r="Y9" s="104">
        <f t="shared" si="8"/>
        <v>371.47806</v>
      </c>
      <c r="Z9" s="240">
        <f t="shared" si="9"/>
        <v>-13.543297500000051</v>
      </c>
    </row>
    <row r="10" spans="1:26" s="7" customFormat="1" ht="15">
      <c r="A10" s="196" t="s">
        <v>135</v>
      </c>
      <c r="B10" s="287">
        <v>4042500</v>
      </c>
      <c r="C10" s="164">
        <v>78400</v>
      </c>
      <c r="D10" s="172">
        <v>0.02</v>
      </c>
      <c r="E10" s="173">
        <v>308700</v>
      </c>
      <c r="F10" s="168">
        <v>24500</v>
      </c>
      <c r="G10" s="172">
        <v>0.09</v>
      </c>
      <c r="H10" s="166">
        <v>14700</v>
      </c>
      <c r="I10" s="169">
        <v>0</v>
      </c>
      <c r="J10" s="172">
        <v>0</v>
      </c>
      <c r="K10" s="165">
        <v>4365900</v>
      </c>
      <c r="L10" s="113">
        <v>102900</v>
      </c>
      <c r="M10" s="358">
        <v>0.02</v>
      </c>
      <c r="N10" s="176">
        <v>3390800</v>
      </c>
      <c r="O10" s="175">
        <f t="shared" si="0"/>
        <v>0.77665544332211</v>
      </c>
      <c r="P10" s="109">
        <f>Volume!K10</f>
        <v>83.2</v>
      </c>
      <c r="Q10" s="69">
        <f>Volume!J10</f>
        <v>82</v>
      </c>
      <c r="R10" s="240">
        <f t="shared" si="1"/>
        <v>35.80038</v>
      </c>
      <c r="S10" s="104">
        <f t="shared" si="2"/>
        <v>27.80456</v>
      </c>
      <c r="T10" s="110">
        <f t="shared" si="3"/>
        <v>4263000</v>
      </c>
      <c r="U10" s="104">
        <f t="shared" si="4"/>
        <v>2.413793103448276</v>
      </c>
      <c r="V10" s="104">
        <f t="shared" si="5"/>
        <v>33.1485</v>
      </c>
      <c r="W10" s="104">
        <f t="shared" si="6"/>
        <v>2.53134</v>
      </c>
      <c r="X10" s="104">
        <f t="shared" si="7"/>
        <v>0.12054</v>
      </c>
      <c r="Y10" s="104">
        <f t="shared" si="8"/>
        <v>35.46816</v>
      </c>
      <c r="Z10" s="240">
        <f t="shared" si="9"/>
        <v>0.3322199999999995</v>
      </c>
    </row>
    <row r="11" spans="1:28" s="58" customFormat="1" ht="15">
      <c r="A11" s="196" t="s">
        <v>174</v>
      </c>
      <c r="B11" s="165">
        <v>8817200</v>
      </c>
      <c r="C11" s="163">
        <v>0</v>
      </c>
      <c r="D11" s="171">
        <v>0</v>
      </c>
      <c r="E11" s="165">
        <v>824100</v>
      </c>
      <c r="F11" s="113">
        <v>-6700</v>
      </c>
      <c r="G11" s="171">
        <v>-0.01</v>
      </c>
      <c r="H11" s="165">
        <v>33500</v>
      </c>
      <c r="I11" s="113">
        <v>-13400</v>
      </c>
      <c r="J11" s="171">
        <v>-0.29</v>
      </c>
      <c r="K11" s="165">
        <v>9674800</v>
      </c>
      <c r="L11" s="113">
        <v>-20100</v>
      </c>
      <c r="M11" s="128">
        <v>0</v>
      </c>
      <c r="N11" s="174">
        <v>5989800</v>
      </c>
      <c r="O11" s="175">
        <f t="shared" si="0"/>
        <v>0.6191135734072022</v>
      </c>
      <c r="P11" s="109">
        <f>Volume!K11</f>
        <v>66.85</v>
      </c>
      <c r="Q11" s="69">
        <f>Volume!J11</f>
        <v>66</v>
      </c>
      <c r="R11" s="240">
        <f t="shared" si="1"/>
        <v>63.85368</v>
      </c>
      <c r="S11" s="104">
        <f t="shared" si="2"/>
        <v>39.53268</v>
      </c>
      <c r="T11" s="110">
        <f t="shared" si="3"/>
        <v>9694900</v>
      </c>
      <c r="U11" s="104">
        <f t="shared" si="4"/>
        <v>-0.2073255010366275</v>
      </c>
      <c r="V11" s="104">
        <f t="shared" si="5"/>
        <v>58.19352</v>
      </c>
      <c r="W11" s="104">
        <f t="shared" si="6"/>
        <v>5.43906</v>
      </c>
      <c r="X11" s="104">
        <f t="shared" si="7"/>
        <v>0.2211</v>
      </c>
      <c r="Y11" s="104">
        <f t="shared" si="8"/>
        <v>64.8104065</v>
      </c>
      <c r="Z11" s="240">
        <f t="shared" si="9"/>
        <v>-0.956726500000002</v>
      </c>
      <c r="AA11" s="78"/>
      <c r="AB11" s="77"/>
    </row>
    <row r="12" spans="1:28" s="58" customFormat="1" ht="15">
      <c r="A12" s="196" t="s">
        <v>283</v>
      </c>
      <c r="B12" s="165">
        <v>1236000</v>
      </c>
      <c r="C12" s="163">
        <v>87000</v>
      </c>
      <c r="D12" s="171">
        <v>0.08</v>
      </c>
      <c r="E12" s="165">
        <v>600</v>
      </c>
      <c r="F12" s="113">
        <v>0</v>
      </c>
      <c r="G12" s="171">
        <v>0</v>
      </c>
      <c r="H12" s="165">
        <v>0</v>
      </c>
      <c r="I12" s="113">
        <v>0</v>
      </c>
      <c r="J12" s="171">
        <v>0</v>
      </c>
      <c r="K12" s="165">
        <v>1236600</v>
      </c>
      <c r="L12" s="113">
        <v>87000</v>
      </c>
      <c r="M12" s="128">
        <v>0.08</v>
      </c>
      <c r="N12" s="174">
        <v>559200</v>
      </c>
      <c r="O12" s="175">
        <f t="shared" si="0"/>
        <v>0.4522076661814653</v>
      </c>
      <c r="P12" s="109">
        <f>Volume!K12</f>
        <v>405.75</v>
      </c>
      <c r="Q12" s="69">
        <f>Volume!J12</f>
        <v>398.45</v>
      </c>
      <c r="R12" s="240">
        <f t="shared" si="1"/>
        <v>49.272327</v>
      </c>
      <c r="S12" s="104">
        <f t="shared" si="2"/>
        <v>22.281324</v>
      </c>
      <c r="T12" s="110">
        <f t="shared" si="3"/>
        <v>1149600</v>
      </c>
      <c r="U12" s="104">
        <f t="shared" si="4"/>
        <v>7.5678496868476</v>
      </c>
      <c r="V12" s="104">
        <f t="shared" si="5"/>
        <v>49.24842</v>
      </c>
      <c r="W12" s="104">
        <f t="shared" si="6"/>
        <v>0.023907</v>
      </c>
      <c r="X12" s="104">
        <f t="shared" si="7"/>
        <v>0</v>
      </c>
      <c r="Y12" s="104">
        <f t="shared" si="8"/>
        <v>46.64502</v>
      </c>
      <c r="Z12" s="240">
        <f t="shared" si="9"/>
        <v>2.6273069999999947</v>
      </c>
      <c r="AA12" s="78"/>
      <c r="AB12" s="77"/>
    </row>
    <row r="13" spans="1:26" s="7" customFormat="1" ht="15">
      <c r="A13" s="196" t="s">
        <v>75</v>
      </c>
      <c r="B13" s="165">
        <v>3956000</v>
      </c>
      <c r="C13" s="163">
        <v>32200</v>
      </c>
      <c r="D13" s="171">
        <v>0.01</v>
      </c>
      <c r="E13" s="165">
        <v>409400</v>
      </c>
      <c r="F13" s="113">
        <v>32200</v>
      </c>
      <c r="G13" s="171">
        <v>0.09</v>
      </c>
      <c r="H13" s="165">
        <v>27600</v>
      </c>
      <c r="I13" s="113">
        <v>0</v>
      </c>
      <c r="J13" s="171">
        <v>0</v>
      </c>
      <c r="K13" s="165">
        <v>4393000</v>
      </c>
      <c r="L13" s="113">
        <v>64400</v>
      </c>
      <c r="M13" s="128">
        <v>0.01</v>
      </c>
      <c r="N13" s="174">
        <v>3022200</v>
      </c>
      <c r="O13" s="175">
        <f t="shared" si="0"/>
        <v>0.6879581151832461</v>
      </c>
      <c r="P13" s="109">
        <f>Volume!K13</f>
        <v>80.7</v>
      </c>
      <c r="Q13" s="69">
        <f>Volume!J13</f>
        <v>80</v>
      </c>
      <c r="R13" s="240">
        <f t="shared" si="1"/>
        <v>35.144</v>
      </c>
      <c r="S13" s="104">
        <f t="shared" si="2"/>
        <v>24.1776</v>
      </c>
      <c r="T13" s="110">
        <f t="shared" si="3"/>
        <v>4328600</v>
      </c>
      <c r="U13" s="104">
        <f t="shared" si="4"/>
        <v>1.487778958554729</v>
      </c>
      <c r="V13" s="104">
        <f t="shared" si="5"/>
        <v>31.648</v>
      </c>
      <c r="W13" s="104">
        <f t="shared" si="6"/>
        <v>3.2752</v>
      </c>
      <c r="X13" s="104">
        <f t="shared" si="7"/>
        <v>0.2208</v>
      </c>
      <c r="Y13" s="104">
        <f t="shared" si="8"/>
        <v>34.931802</v>
      </c>
      <c r="Z13" s="240">
        <f t="shared" si="9"/>
        <v>0.21219800000000077</v>
      </c>
    </row>
    <row r="14" spans="1:26" s="7" customFormat="1" ht="15">
      <c r="A14" s="196" t="s">
        <v>88</v>
      </c>
      <c r="B14" s="287">
        <v>19431700</v>
      </c>
      <c r="C14" s="164">
        <v>25800</v>
      </c>
      <c r="D14" s="172">
        <v>0</v>
      </c>
      <c r="E14" s="173">
        <v>3895800</v>
      </c>
      <c r="F14" s="168">
        <v>94600</v>
      </c>
      <c r="G14" s="172">
        <v>0.02</v>
      </c>
      <c r="H14" s="166">
        <v>202100</v>
      </c>
      <c r="I14" s="169">
        <v>-4300</v>
      </c>
      <c r="J14" s="172">
        <v>-0.02</v>
      </c>
      <c r="K14" s="165">
        <v>23529600</v>
      </c>
      <c r="L14" s="113">
        <v>116100</v>
      </c>
      <c r="M14" s="358">
        <v>0</v>
      </c>
      <c r="N14" s="176">
        <v>14043800</v>
      </c>
      <c r="O14" s="175">
        <f t="shared" si="0"/>
        <v>0.5968567251461988</v>
      </c>
      <c r="P14" s="109">
        <f>Volume!K14</f>
        <v>54.65</v>
      </c>
      <c r="Q14" s="69">
        <f>Volume!J14</f>
        <v>53.5</v>
      </c>
      <c r="R14" s="240">
        <f t="shared" si="1"/>
        <v>125.88336</v>
      </c>
      <c r="S14" s="104">
        <f t="shared" si="2"/>
        <v>75.13433</v>
      </c>
      <c r="T14" s="110">
        <f t="shared" si="3"/>
        <v>23413500</v>
      </c>
      <c r="U14" s="104">
        <f t="shared" si="4"/>
        <v>0.49586776859504134</v>
      </c>
      <c r="V14" s="104">
        <f t="shared" si="5"/>
        <v>103.959595</v>
      </c>
      <c r="W14" s="104">
        <f t="shared" si="6"/>
        <v>20.84253</v>
      </c>
      <c r="X14" s="104">
        <f t="shared" si="7"/>
        <v>1.081235</v>
      </c>
      <c r="Y14" s="104">
        <f t="shared" si="8"/>
        <v>127.9547775</v>
      </c>
      <c r="Z14" s="240">
        <f t="shared" si="9"/>
        <v>-2.0714175000000097</v>
      </c>
    </row>
    <row r="15" spans="1:28" s="58" customFormat="1" ht="15">
      <c r="A15" s="196" t="s">
        <v>136</v>
      </c>
      <c r="B15" s="165">
        <v>39794850</v>
      </c>
      <c r="C15" s="163">
        <v>506150</v>
      </c>
      <c r="D15" s="171">
        <v>0.01</v>
      </c>
      <c r="E15" s="165">
        <v>11899300</v>
      </c>
      <c r="F15" s="113">
        <v>114600</v>
      </c>
      <c r="G15" s="171">
        <v>0.01</v>
      </c>
      <c r="H15" s="165">
        <v>2253800</v>
      </c>
      <c r="I15" s="113">
        <v>85950</v>
      </c>
      <c r="J15" s="171">
        <v>0.04</v>
      </c>
      <c r="K15" s="165">
        <v>53947950</v>
      </c>
      <c r="L15" s="113">
        <v>706700</v>
      </c>
      <c r="M15" s="128">
        <v>0.01</v>
      </c>
      <c r="N15" s="174">
        <v>33969350</v>
      </c>
      <c r="O15" s="175">
        <f t="shared" si="0"/>
        <v>0.6296689679589308</v>
      </c>
      <c r="P15" s="109">
        <f>Volume!K15</f>
        <v>46</v>
      </c>
      <c r="Q15" s="69">
        <f>Volume!J15</f>
        <v>44.6</v>
      </c>
      <c r="R15" s="240">
        <f t="shared" si="1"/>
        <v>240.607857</v>
      </c>
      <c r="S15" s="104">
        <f t="shared" si="2"/>
        <v>151.503301</v>
      </c>
      <c r="T15" s="110">
        <f t="shared" si="3"/>
        <v>53241250</v>
      </c>
      <c r="U15" s="104">
        <f t="shared" si="4"/>
        <v>1.3273542600896862</v>
      </c>
      <c r="V15" s="104">
        <f t="shared" si="5"/>
        <v>177.485031</v>
      </c>
      <c r="W15" s="104">
        <f t="shared" si="6"/>
        <v>53.070878</v>
      </c>
      <c r="X15" s="104">
        <f t="shared" si="7"/>
        <v>10.051948</v>
      </c>
      <c r="Y15" s="104">
        <f t="shared" si="8"/>
        <v>244.90975</v>
      </c>
      <c r="Z15" s="240">
        <f t="shared" si="9"/>
        <v>-4.301893000000007</v>
      </c>
      <c r="AA15" s="78"/>
      <c r="AB15" s="77"/>
    </row>
    <row r="16" spans="1:28" s="58" customFormat="1" ht="15">
      <c r="A16" s="196" t="s">
        <v>157</v>
      </c>
      <c r="B16" s="165">
        <v>681450</v>
      </c>
      <c r="C16" s="163">
        <v>5600</v>
      </c>
      <c r="D16" s="171">
        <v>0.01</v>
      </c>
      <c r="E16" s="165">
        <v>0</v>
      </c>
      <c r="F16" s="113">
        <v>0</v>
      </c>
      <c r="G16" s="171">
        <v>0</v>
      </c>
      <c r="H16" s="165">
        <v>350</v>
      </c>
      <c r="I16" s="113">
        <v>0</v>
      </c>
      <c r="J16" s="171">
        <v>0</v>
      </c>
      <c r="K16" s="165">
        <v>681800</v>
      </c>
      <c r="L16" s="113">
        <v>5600</v>
      </c>
      <c r="M16" s="128">
        <v>0.01</v>
      </c>
      <c r="N16" s="174">
        <v>312550</v>
      </c>
      <c r="O16" s="175">
        <f t="shared" si="0"/>
        <v>0.4584188911704312</v>
      </c>
      <c r="P16" s="109">
        <f>Volume!K16</f>
        <v>700.35</v>
      </c>
      <c r="Q16" s="69">
        <f>Volume!J16</f>
        <v>700.35</v>
      </c>
      <c r="R16" s="240">
        <f t="shared" si="1"/>
        <v>47.749863</v>
      </c>
      <c r="S16" s="104">
        <f t="shared" si="2"/>
        <v>21.88943925</v>
      </c>
      <c r="T16" s="110">
        <f t="shared" si="3"/>
        <v>676200</v>
      </c>
      <c r="U16" s="104">
        <f t="shared" si="4"/>
        <v>0.8281573498964804</v>
      </c>
      <c r="V16" s="104">
        <f t="shared" si="5"/>
        <v>47.72535075</v>
      </c>
      <c r="W16" s="104">
        <f t="shared" si="6"/>
        <v>0</v>
      </c>
      <c r="X16" s="104">
        <f t="shared" si="7"/>
        <v>0.02451225</v>
      </c>
      <c r="Y16" s="104">
        <f t="shared" si="8"/>
        <v>47.357667</v>
      </c>
      <c r="Z16" s="240">
        <f t="shared" si="9"/>
        <v>0.39219599999999843</v>
      </c>
      <c r="AA16" s="78"/>
      <c r="AB16" s="77"/>
    </row>
    <row r="17" spans="1:28" s="58" customFormat="1" ht="15">
      <c r="A17" s="196" t="s">
        <v>193</v>
      </c>
      <c r="B17" s="165">
        <v>844800</v>
      </c>
      <c r="C17" s="163">
        <v>-29700</v>
      </c>
      <c r="D17" s="171">
        <v>-0.03</v>
      </c>
      <c r="E17" s="165">
        <v>8300</v>
      </c>
      <c r="F17" s="113">
        <v>-100</v>
      </c>
      <c r="G17" s="171">
        <v>-0.01</v>
      </c>
      <c r="H17" s="165">
        <v>3200</v>
      </c>
      <c r="I17" s="113">
        <v>0</v>
      </c>
      <c r="J17" s="171">
        <v>0</v>
      </c>
      <c r="K17" s="165">
        <v>856300</v>
      </c>
      <c r="L17" s="113">
        <v>-29800</v>
      </c>
      <c r="M17" s="128">
        <v>-0.03</v>
      </c>
      <c r="N17" s="174">
        <v>664000</v>
      </c>
      <c r="O17" s="175">
        <f t="shared" si="0"/>
        <v>0.7754291720191522</v>
      </c>
      <c r="P17" s="109">
        <f>Volume!K17</f>
        <v>3025.4</v>
      </c>
      <c r="Q17" s="69">
        <f>Volume!J17</f>
        <v>2996.85</v>
      </c>
      <c r="R17" s="240">
        <f t="shared" si="1"/>
        <v>256.6202655</v>
      </c>
      <c r="S17" s="104">
        <f t="shared" si="2"/>
        <v>198.99084</v>
      </c>
      <c r="T17" s="110">
        <f t="shared" si="3"/>
        <v>886100</v>
      </c>
      <c r="U17" s="104">
        <f t="shared" si="4"/>
        <v>-3.3630515743144116</v>
      </c>
      <c r="V17" s="104">
        <f t="shared" si="5"/>
        <v>253.173888</v>
      </c>
      <c r="W17" s="104">
        <f t="shared" si="6"/>
        <v>2.4873855</v>
      </c>
      <c r="X17" s="104">
        <f t="shared" si="7"/>
        <v>0.958992</v>
      </c>
      <c r="Y17" s="104">
        <f t="shared" si="8"/>
        <v>268.080694</v>
      </c>
      <c r="Z17" s="240">
        <f t="shared" si="9"/>
        <v>-11.460428499999978</v>
      </c>
      <c r="AA17" s="78"/>
      <c r="AB17" s="77"/>
    </row>
    <row r="18" spans="1:28" s="58" customFormat="1" ht="15">
      <c r="A18" s="196" t="s">
        <v>284</v>
      </c>
      <c r="B18" s="165">
        <v>9051600</v>
      </c>
      <c r="C18" s="163">
        <v>-461700</v>
      </c>
      <c r="D18" s="171">
        <v>-0.05</v>
      </c>
      <c r="E18" s="165">
        <v>1069700</v>
      </c>
      <c r="F18" s="113">
        <v>-19000</v>
      </c>
      <c r="G18" s="171">
        <v>-0.02</v>
      </c>
      <c r="H18" s="165">
        <v>131100</v>
      </c>
      <c r="I18" s="113">
        <v>950</v>
      </c>
      <c r="J18" s="171">
        <v>0.01</v>
      </c>
      <c r="K18" s="165">
        <v>10252400</v>
      </c>
      <c r="L18" s="113">
        <v>-479750</v>
      </c>
      <c r="M18" s="128">
        <v>-0.04</v>
      </c>
      <c r="N18" s="174">
        <v>4535300</v>
      </c>
      <c r="O18" s="175">
        <f t="shared" si="0"/>
        <v>0.4423647146034099</v>
      </c>
      <c r="P18" s="109">
        <f>Volume!K18</f>
        <v>164.15</v>
      </c>
      <c r="Q18" s="69">
        <f>Volume!J18</f>
        <v>159.3</v>
      </c>
      <c r="R18" s="240">
        <f t="shared" si="1"/>
        <v>163.320732</v>
      </c>
      <c r="S18" s="104">
        <f t="shared" si="2"/>
        <v>72.247329</v>
      </c>
      <c r="T18" s="110">
        <f t="shared" si="3"/>
        <v>10732150</v>
      </c>
      <c r="U18" s="104">
        <f t="shared" si="4"/>
        <v>-4.4702133309728245</v>
      </c>
      <c r="V18" s="104">
        <f t="shared" si="5"/>
        <v>144.191988</v>
      </c>
      <c r="W18" s="104">
        <f t="shared" si="6"/>
        <v>17.040321</v>
      </c>
      <c r="X18" s="104">
        <f t="shared" si="7"/>
        <v>2.088423</v>
      </c>
      <c r="Y18" s="104">
        <f t="shared" si="8"/>
        <v>176.16824225</v>
      </c>
      <c r="Z18" s="240">
        <f t="shared" si="9"/>
        <v>-12.84751025</v>
      </c>
      <c r="AA18" s="78"/>
      <c r="AB18" s="77"/>
    </row>
    <row r="19" spans="1:26" s="8" customFormat="1" ht="15">
      <c r="A19" s="196" t="s">
        <v>285</v>
      </c>
      <c r="B19" s="165">
        <v>15523200</v>
      </c>
      <c r="C19" s="163">
        <v>-256800</v>
      </c>
      <c r="D19" s="171">
        <v>-0.02</v>
      </c>
      <c r="E19" s="165">
        <v>2349600</v>
      </c>
      <c r="F19" s="113">
        <v>196800</v>
      </c>
      <c r="G19" s="171">
        <v>0.09</v>
      </c>
      <c r="H19" s="165">
        <v>213600</v>
      </c>
      <c r="I19" s="113">
        <v>0</v>
      </c>
      <c r="J19" s="171">
        <v>0</v>
      </c>
      <c r="K19" s="165">
        <v>18086400</v>
      </c>
      <c r="L19" s="113">
        <v>-60000</v>
      </c>
      <c r="M19" s="128">
        <v>0</v>
      </c>
      <c r="N19" s="174">
        <v>8740800</v>
      </c>
      <c r="O19" s="175">
        <f t="shared" si="0"/>
        <v>0.48328025477707004</v>
      </c>
      <c r="P19" s="109">
        <f>Volume!K19</f>
        <v>61.7</v>
      </c>
      <c r="Q19" s="69">
        <f>Volume!J19</f>
        <v>58.65</v>
      </c>
      <c r="R19" s="240">
        <f t="shared" si="1"/>
        <v>106.076736</v>
      </c>
      <c r="S19" s="104">
        <f t="shared" si="2"/>
        <v>51.264792</v>
      </c>
      <c r="T19" s="110">
        <f t="shared" si="3"/>
        <v>18146400</v>
      </c>
      <c r="U19" s="104">
        <f t="shared" si="4"/>
        <v>-0.3306440946964687</v>
      </c>
      <c r="V19" s="104">
        <f t="shared" si="5"/>
        <v>91.043568</v>
      </c>
      <c r="W19" s="104">
        <f t="shared" si="6"/>
        <v>13.780404</v>
      </c>
      <c r="X19" s="104">
        <f t="shared" si="7"/>
        <v>1.252764</v>
      </c>
      <c r="Y19" s="104">
        <f t="shared" si="8"/>
        <v>111.963288</v>
      </c>
      <c r="Z19" s="240">
        <f t="shared" si="9"/>
        <v>-5.886552000000009</v>
      </c>
    </row>
    <row r="20" spans="1:26" s="8" customFormat="1" ht="15">
      <c r="A20" s="196" t="s">
        <v>76</v>
      </c>
      <c r="B20" s="165">
        <v>6650000</v>
      </c>
      <c r="C20" s="163">
        <v>-169400</v>
      </c>
      <c r="D20" s="171">
        <v>-0.02</v>
      </c>
      <c r="E20" s="165">
        <v>148400</v>
      </c>
      <c r="F20" s="113">
        <v>-1400</v>
      </c>
      <c r="G20" s="171">
        <v>-0.01</v>
      </c>
      <c r="H20" s="165">
        <v>4200</v>
      </c>
      <c r="I20" s="113">
        <v>0</v>
      </c>
      <c r="J20" s="171">
        <v>0</v>
      </c>
      <c r="K20" s="165">
        <v>6802600</v>
      </c>
      <c r="L20" s="113">
        <v>-170800</v>
      </c>
      <c r="M20" s="128">
        <v>-0.02</v>
      </c>
      <c r="N20" s="174">
        <v>4321800</v>
      </c>
      <c r="O20" s="175">
        <f t="shared" si="0"/>
        <v>0.6353159086231734</v>
      </c>
      <c r="P20" s="109">
        <f>Volume!K20</f>
        <v>226.9</v>
      </c>
      <c r="Q20" s="69">
        <f>Volume!J20</f>
        <v>226.05</v>
      </c>
      <c r="R20" s="240">
        <f t="shared" si="1"/>
        <v>153.772773</v>
      </c>
      <c r="S20" s="104">
        <f t="shared" si="2"/>
        <v>97.694289</v>
      </c>
      <c r="T20" s="110">
        <f t="shared" si="3"/>
        <v>6973400</v>
      </c>
      <c r="U20" s="104">
        <f t="shared" si="4"/>
        <v>-2.4493073679983937</v>
      </c>
      <c r="V20" s="104">
        <f t="shared" si="5"/>
        <v>150.32325</v>
      </c>
      <c r="W20" s="104">
        <f t="shared" si="6"/>
        <v>3.354582</v>
      </c>
      <c r="X20" s="104">
        <f t="shared" si="7"/>
        <v>0.094941</v>
      </c>
      <c r="Y20" s="104">
        <f t="shared" si="8"/>
        <v>158.226446</v>
      </c>
      <c r="Z20" s="240">
        <f t="shared" si="9"/>
        <v>-4.453673000000009</v>
      </c>
    </row>
    <row r="21" spans="1:28" s="58" customFormat="1" ht="15">
      <c r="A21" s="196" t="s">
        <v>77</v>
      </c>
      <c r="B21" s="165">
        <v>7151600</v>
      </c>
      <c r="C21" s="163">
        <v>-45600</v>
      </c>
      <c r="D21" s="171">
        <v>-0.01</v>
      </c>
      <c r="E21" s="165">
        <v>630800</v>
      </c>
      <c r="F21" s="113">
        <v>-7600</v>
      </c>
      <c r="G21" s="171">
        <v>-0.01</v>
      </c>
      <c r="H21" s="165">
        <v>95000</v>
      </c>
      <c r="I21" s="113">
        <v>-49400</v>
      </c>
      <c r="J21" s="171">
        <v>-0.34</v>
      </c>
      <c r="K21" s="165">
        <v>7877400</v>
      </c>
      <c r="L21" s="113">
        <v>-102600</v>
      </c>
      <c r="M21" s="128">
        <v>-0.01</v>
      </c>
      <c r="N21" s="174">
        <v>6201600</v>
      </c>
      <c r="O21" s="175">
        <f t="shared" si="0"/>
        <v>0.7872648335745297</v>
      </c>
      <c r="P21" s="109">
        <f>Volume!K21</f>
        <v>178.25</v>
      </c>
      <c r="Q21" s="69">
        <f>Volume!J21</f>
        <v>175.8</v>
      </c>
      <c r="R21" s="240">
        <f t="shared" si="1"/>
        <v>138.484692</v>
      </c>
      <c r="S21" s="104">
        <f t="shared" si="2"/>
        <v>109.024128</v>
      </c>
      <c r="T21" s="110">
        <f t="shared" si="3"/>
        <v>7980000</v>
      </c>
      <c r="U21" s="104">
        <f t="shared" si="4"/>
        <v>-1.2857142857142856</v>
      </c>
      <c r="V21" s="104">
        <f t="shared" si="5"/>
        <v>125.725128</v>
      </c>
      <c r="W21" s="104">
        <f t="shared" si="6"/>
        <v>11.089464</v>
      </c>
      <c r="X21" s="104">
        <f t="shared" si="7"/>
        <v>1.6701000000000001</v>
      </c>
      <c r="Y21" s="104">
        <f t="shared" si="8"/>
        <v>142.2435</v>
      </c>
      <c r="Z21" s="240">
        <f t="shared" si="9"/>
        <v>-3.758808000000016</v>
      </c>
      <c r="AA21" s="78"/>
      <c r="AB21" s="77"/>
    </row>
    <row r="22" spans="1:26" s="7" customFormat="1" ht="15">
      <c r="A22" s="196" t="s">
        <v>286</v>
      </c>
      <c r="B22" s="287">
        <v>1557150</v>
      </c>
      <c r="C22" s="164">
        <v>-195300</v>
      </c>
      <c r="D22" s="172">
        <v>-0.11</v>
      </c>
      <c r="E22" s="173">
        <v>14700</v>
      </c>
      <c r="F22" s="168">
        <v>7350</v>
      </c>
      <c r="G22" s="172">
        <v>1</v>
      </c>
      <c r="H22" s="166">
        <v>47250</v>
      </c>
      <c r="I22" s="169">
        <v>0</v>
      </c>
      <c r="J22" s="172">
        <v>0</v>
      </c>
      <c r="K22" s="165">
        <v>1619100</v>
      </c>
      <c r="L22" s="113">
        <v>-187950</v>
      </c>
      <c r="M22" s="358">
        <v>-0.1</v>
      </c>
      <c r="N22" s="176">
        <v>1116150</v>
      </c>
      <c r="O22" s="175">
        <f t="shared" si="0"/>
        <v>0.6893644617380026</v>
      </c>
      <c r="P22" s="109">
        <f>Volume!K22</f>
        <v>198.65</v>
      </c>
      <c r="Q22" s="69">
        <f>Volume!J22</f>
        <v>194.35</v>
      </c>
      <c r="R22" s="240">
        <f t="shared" si="1"/>
        <v>31.4672085</v>
      </c>
      <c r="S22" s="104">
        <f t="shared" si="2"/>
        <v>21.69237525</v>
      </c>
      <c r="T22" s="110">
        <f t="shared" si="3"/>
        <v>1807050</v>
      </c>
      <c r="U22" s="104">
        <f t="shared" si="4"/>
        <v>-10.400929692039512</v>
      </c>
      <c r="V22" s="104">
        <f t="shared" si="5"/>
        <v>30.26321025</v>
      </c>
      <c r="W22" s="104">
        <f t="shared" si="6"/>
        <v>0.2856945</v>
      </c>
      <c r="X22" s="104">
        <f t="shared" si="7"/>
        <v>0.91830375</v>
      </c>
      <c r="Y22" s="104">
        <f t="shared" si="8"/>
        <v>35.89704825</v>
      </c>
      <c r="Z22" s="240">
        <f t="shared" si="9"/>
        <v>-4.429839749999996</v>
      </c>
    </row>
    <row r="23" spans="1:26" s="7" customFormat="1" ht="15">
      <c r="A23" s="196" t="s">
        <v>34</v>
      </c>
      <c r="B23" s="287">
        <v>743050</v>
      </c>
      <c r="C23" s="164">
        <v>-1375</v>
      </c>
      <c r="D23" s="172">
        <v>0</v>
      </c>
      <c r="E23" s="173">
        <v>825</v>
      </c>
      <c r="F23" s="168">
        <v>0</v>
      </c>
      <c r="G23" s="172">
        <v>0</v>
      </c>
      <c r="H23" s="166">
        <v>1100</v>
      </c>
      <c r="I23" s="169">
        <v>-550</v>
      </c>
      <c r="J23" s="172">
        <v>-0.33</v>
      </c>
      <c r="K23" s="165">
        <v>744975</v>
      </c>
      <c r="L23" s="113">
        <v>-1925</v>
      </c>
      <c r="M23" s="358">
        <v>0</v>
      </c>
      <c r="N23" s="176">
        <v>628925</v>
      </c>
      <c r="O23" s="175">
        <f t="shared" si="0"/>
        <v>0.8442229605020303</v>
      </c>
      <c r="P23" s="109">
        <f>Volume!K23</f>
        <v>1685.65</v>
      </c>
      <c r="Q23" s="69">
        <f>Volume!J23</f>
        <v>1655.7</v>
      </c>
      <c r="R23" s="240">
        <f t="shared" si="1"/>
        <v>123.34551075</v>
      </c>
      <c r="S23" s="104">
        <f t="shared" si="2"/>
        <v>104.13111225</v>
      </c>
      <c r="T23" s="110">
        <f t="shared" si="3"/>
        <v>746900</v>
      </c>
      <c r="U23" s="104">
        <f t="shared" si="4"/>
        <v>-0.25773195876288657</v>
      </c>
      <c r="V23" s="104">
        <f t="shared" si="5"/>
        <v>123.0267885</v>
      </c>
      <c r="W23" s="104">
        <f t="shared" si="6"/>
        <v>0.13659525</v>
      </c>
      <c r="X23" s="104">
        <f t="shared" si="7"/>
        <v>0.182127</v>
      </c>
      <c r="Y23" s="104">
        <f t="shared" si="8"/>
        <v>125.9011985</v>
      </c>
      <c r="Z23" s="240">
        <f t="shared" si="9"/>
        <v>-2.555687750000004</v>
      </c>
    </row>
    <row r="24" spans="1:28" s="58" customFormat="1" ht="15">
      <c r="A24" s="196" t="s">
        <v>287</v>
      </c>
      <c r="B24" s="165">
        <v>295250</v>
      </c>
      <c r="C24" s="163">
        <v>-36250</v>
      </c>
      <c r="D24" s="171">
        <v>-0.11</v>
      </c>
      <c r="E24" s="165">
        <v>3000</v>
      </c>
      <c r="F24" s="113">
        <v>-250</v>
      </c>
      <c r="G24" s="171">
        <v>-0.08</v>
      </c>
      <c r="H24" s="165">
        <v>0</v>
      </c>
      <c r="I24" s="113">
        <v>0</v>
      </c>
      <c r="J24" s="171">
        <v>0</v>
      </c>
      <c r="K24" s="165">
        <v>298250</v>
      </c>
      <c r="L24" s="113">
        <v>-36500</v>
      </c>
      <c r="M24" s="128">
        <v>-0.11</v>
      </c>
      <c r="N24" s="174">
        <v>230750</v>
      </c>
      <c r="O24" s="175">
        <f t="shared" si="0"/>
        <v>0.7736797988264879</v>
      </c>
      <c r="P24" s="109">
        <f>Volume!K24</f>
        <v>1145.25</v>
      </c>
      <c r="Q24" s="69">
        <f>Volume!J24</f>
        <v>1137</v>
      </c>
      <c r="R24" s="240">
        <f t="shared" si="1"/>
        <v>33.911025</v>
      </c>
      <c r="S24" s="104">
        <f t="shared" si="2"/>
        <v>26.236275</v>
      </c>
      <c r="T24" s="110">
        <f t="shared" si="3"/>
        <v>334750</v>
      </c>
      <c r="U24" s="104">
        <f t="shared" si="4"/>
        <v>-10.903659447348769</v>
      </c>
      <c r="V24" s="104">
        <f t="shared" si="5"/>
        <v>33.569925</v>
      </c>
      <c r="W24" s="104">
        <f t="shared" si="6"/>
        <v>0.3411</v>
      </c>
      <c r="X24" s="104">
        <f t="shared" si="7"/>
        <v>0</v>
      </c>
      <c r="Y24" s="104">
        <f t="shared" si="8"/>
        <v>38.33724375</v>
      </c>
      <c r="Z24" s="240">
        <f t="shared" si="9"/>
        <v>-4.426218749999997</v>
      </c>
      <c r="AA24" s="78"/>
      <c r="AB24" s="77"/>
    </row>
    <row r="25" spans="1:28" s="58" customFormat="1" ht="15">
      <c r="A25" s="196" t="s">
        <v>137</v>
      </c>
      <c r="B25" s="165">
        <v>6409000</v>
      </c>
      <c r="C25" s="163">
        <v>12000</v>
      </c>
      <c r="D25" s="171">
        <v>0</v>
      </c>
      <c r="E25" s="165">
        <v>37000</v>
      </c>
      <c r="F25" s="113">
        <v>-3000</v>
      </c>
      <c r="G25" s="171">
        <v>-0.08</v>
      </c>
      <c r="H25" s="165">
        <v>10000</v>
      </c>
      <c r="I25" s="113">
        <v>0</v>
      </c>
      <c r="J25" s="171">
        <v>0</v>
      </c>
      <c r="K25" s="165">
        <v>6456000</v>
      </c>
      <c r="L25" s="113">
        <v>9000</v>
      </c>
      <c r="M25" s="128">
        <v>0</v>
      </c>
      <c r="N25" s="174">
        <v>3664000</v>
      </c>
      <c r="O25" s="175">
        <f t="shared" si="0"/>
        <v>0.5675340768277571</v>
      </c>
      <c r="P25" s="109">
        <f>Volume!K25</f>
        <v>338.1</v>
      </c>
      <c r="Q25" s="69">
        <f>Volume!J25</f>
        <v>330.5</v>
      </c>
      <c r="R25" s="240">
        <f t="shared" si="1"/>
        <v>213.3708</v>
      </c>
      <c r="S25" s="104">
        <f t="shared" si="2"/>
        <v>121.0952</v>
      </c>
      <c r="T25" s="110">
        <f t="shared" si="3"/>
        <v>6447000</v>
      </c>
      <c r="U25" s="104">
        <f t="shared" si="4"/>
        <v>0.13959981386691486</v>
      </c>
      <c r="V25" s="104">
        <f t="shared" si="5"/>
        <v>211.81745</v>
      </c>
      <c r="W25" s="104">
        <f t="shared" si="6"/>
        <v>1.22285</v>
      </c>
      <c r="X25" s="104">
        <f t="shared" si="7"/>
        <v>0.3305</v>
      </c>
      <c r="Y25" s="104">
        <f t="shared" si="8"/>
        <v>217.97307</v>
      </c>
      <c r="Z25" s="240">
        <f t="shared" si="9"/>
        <v>-4.602270000000004</v>
      </c>
      <c r="AA25" s="78"/>
      <c r="AB25" s="77"/>
    </row>
    <row r="26" spans="1:26" s="7" customFormat="1" ht="15">
      <c r="A26" s="196" t="s">
        <v>233</v>
      </c>
      <c r="B26" s="165">
        <v>9385000</v>
      </c>
      <c r="C26" s="163">
        <v>271000</v>
      </c>
      <c r="D26" s="171">
        <v>0.03</v>
      </c>
      <c r="E26" s="165">
        <v>370000</v>
      </c>
      <c r="F26" s="113">
        <v>11000</v>
      </c>
      <c r="G26" s="171">
        <v>0.03</v>
      </c>
      <c r="H26" s="165">
        <v>125000</v>
      </c>
      <c r="I26" s="113">
        <v>16000</v>
      </c>
      <c r="J26" s="171">
        <v>0.15</v>
      </c>
      <c r="K26" s="165">
        <v>9880000</v>
      </c>
      <c r="L26" s="113">
        <v>298000</v>
      </c>
      <c r="M26" s="128">
        <v>0.03</v>
      </c>
      <c r="N26" s="174">
        <v>6084000</v>
      </c>
      <c r="O26" s="175">
        <f t="shared" si="0"/>
        <v>0.6157894736842106</v>
      </c>
      <c r="P26" s="109">
        <f>Volume!K26</f>
        <v>799.95</v>
      </c>
      <c r="Q26" s="69">
        <f>Volume!J26</f>
        <v>791.65</v>
      </c>
      <c r="R26" s="240">
        <f t="shared" si="1"/>
        <v>782.1502</v>
      </c>
      <c r="S26" s="104">
        <f t="shared" si="2"/>
        <v>481.63986</v>
      </c>
      <c r="T26" s="110">
        <f t="shared" si="3"/>
        <v>9582000</v>
      </c>
      <c r="U26" s="104">
        <f t="shared" si="4"/>
        <v>3.109997912753079</v>
      </c>
      <c r="V26" s="104">
        <f t="shared" si="5"/>
        <v>742.963525</v>
      </c>
      <c r="W26" s="104">
        <f t="shared" si="6"/>
        <v>29.29105</v>
      </c>
      <c r="X26" s="104">
        <f t="shared" si="7"/>
        <v>9.895625</v>
      </c>
      <c r="Y26" s="104">
        <f t="shared" si="8"/>
        <v>766.51209</v>
      </c>
      <c r="Z26" s="240">
        <f t="shared" si="9"/>
        <v>15.638110000000097</v>
      </c>
    </row>
    <row r="27" spans="1:26" s="7" customFormat="1" ht="15">
      <c r="A27" s="196" t="s">
        <v>1</v>
      </c>
      <c r="B27" s="287">
        <v>1898400</v>
      </c>
      <c r="C27" s="164">
        <v>24000</v>
      </c>
      <c r="D27" s="172">
        <v>0.01</v>
      </c>
      <c r="E27" s="173">
        <v>51150</v>
      </c>
      <c r="F27" s="168">
        <v>-300</v>
      </c>
      <c r="G27" s="172">
        <v>-0.01</v>
      </c>
      <c r="H27" s="166">
        <v>3300</v>
      </c>
      <c r="I27" s="169">
        <v>150</v>
      </c>
      <c r="J27" s="172">
        <v>0.05</v>
      </c>
      <c r="K27" s="165">
        <v>1952850</v>
      </c>
      <c r="L27" s="113">
        <v>23850</v>
      </c>
      <c r="M27" s="358">
        <v>0.01</v>
      </c>
      <c r="N27" s="176">
        <v>1522200</v>
      </c>
      <c r="O27" s="175">
        <f t="shared" si="0"/>
        <v>0.779476150241954</v>
      </c>
      <c r="P27" s="109">
        <f>Volume!K27</f>
        <v>2376.85</v>
      </c>
      <c r="Q27" s="69">
        <f>Volume!J27</f>
        <v>2359.65</v>
      </c>
      <c r="R27" s="240">
        <f t="shared" si="1"/>
        <v>460.80425025</v>
      </c>
      <c r="S27" s="104">
        <f t="shared" si="2"/>
        <v>359.185923</v>
      </c>
      <c r="T27" s="110">
        <f t="shared" si="3"/>
        <v>1929000</v>
      </c>
      <c r="U27" s="104">
        <f t="shared" si="4"/>
        <v>1.2363919129082426</v>
      </c>
      <c r="V27" s="104">
        <f t="shared" si="5"/>
        <v>447.955956</v>
      </c>
      <c r="W27" s="104">
        <f t="shared" si="6"/>
        <v>12.06960975</v>
      </c>
      <c r="X27" s="104">
        <f t="shared" si="7"/>
        <v>0.7786845</v>
      </c>
      <c r="Y27" s="104">
        <f t="shared" si="8"/>
        <v>458.494365</v>
      </c>
      <c r="Z27" s="240">
        <f t="shared" si="9"/>
        <v>2.3098852499999794</v>
      </c>
    </row>
    <row r="28" spans="1:26" s="7" customFormat="1" ht="15">
      <c r="A28" s="196" t="s">
        <v>158</v>
      </c>
      <c r="B28" s="287">
        <v>3302200</v>
      </c>
      <c r="C28" s="164">
        <v>0</v>
      </c>
      <c r="D28" s="172">
        <v>0</v>
      </c>
      <c r="E28" s="173">
        <v>186200</v>
      </c>
      <c r="F28" s="168">
        <v>-24700</v>
      </c>
      <c r="G28" s="172">
        <v>-0.12</v>
      </c>
      <c r="H28" s="166">
        <v>96900</v>
      </c>
      <c r="I28" s="169">
        <v>30400</v>
      </c>
      <c r="J28" s="172">
        <v>0.46</v>
      </c>
      <c r="K28" s="165">
        <v>3585300</v>
      </c>
      <c r="L28" s="113">
        <v>5700</v>
      </c>
      <c r="M28" s="358">
        <v>0</v>
      </c>
      <c r="N28" s="176">
        <v>2686600</v>
      </c>
      <c r="O28" s="175">
        <f t="shared" si="0"/>
        <v>0.7493375728669847</v>
      </c>
      <c r="P28" s="109">
        <f>Volume!K28</f>
        <v>117</v>
      </c>
      <c r="Q28" s="69">
        <f>Volume!J28</f>
        <v>114.4</v>
      </c>
      <c r="R28" s="240">
        <f t="shared" si="1"/>
        <v>41.015832</v>
      </c>
      <c r="S28" s="104">
        <f t="shared" si="2"/>
        <v>30.734704</v>
      </c>
      <c r="T28" s="110">
        <f t="shared" si="3"/>
        <v>3579600</v>
      </c>
      <c r="U28" s="104">
        <f t="shared" si="4"/>
        <v>0.15923566878980894</v>
      </c>
      <c r="V28" s="104">
        <f t="shared" si="5"/>
        <v>37.777168</v>
      </c>
      <c r="W28" s="104">
        <f t="shared" si="6"/>
        <v>2.130128</v>
      </c>
      <c r="X28" s="104">
        <f t="shared" si="7"/>
        <v>1.108536</v>
      </c>
      <c r="Y28" s="104">
        <f t="shared" si="8"/>
        <v>41.88132</v>
      </c>
      <c r="Z28" s="240">
        <f t="shared" si="9"/>
        <v>-0.8654879999999991</v>
      </c>
    </row>
    <row r="29" spans="1:28" s="58" customFormat="1" ht="15">
      <c r="A29" s="196" t="s">
        <v>288</v>
      </c>
      <c r="B29" s="165">
        <v>728400</v>
      </c>
      <c r="C29" s="163">
        <v>-13800</v>
      </c>
      <c r="D29" s="171">
        <v>-0.02</v>
      </c>
      <c r="E29" s="165">
        <v>600</v>
      </c>
      <c r="F29" s="113">
        <v>0</v>
      </c>
      <c r="G29" s="171">
        <v>0</v>
      </c>
      <c r="H29" s="165">
        <v>0</v>
      </c>
      <c r="I29" s="113">
        <v>0</v>
      </c>
      <c r="J29" s="171">
        <v>0</v>
      </c>
      <c r="K29" s="165">
        <v>729000</v>
      </c>
      <c r="L29" s="113">
        <v>-13800</v>
      </c>
      <c r="M29" s="128">
        <v>-0.02</v>
      </c>
      <c r="N29" s="174">
        <v>482700</v>
      </c>
      <c r="O29" s="175">
        <f t="shared" si="0"/>
        <v>0.6621399176954732</v>
      </c>
      <c r="P29" s="109">
        <f>Volume!K29</f>
        <v>606.05</v>
      </c>
      <c r="Q29" s="69">
        <f>Volume!J29</f>
        <v>605.45</v>
      </c>
      <c r="R29" s="240">
        <f t="shared" si="1"/>
        <v>44.137305000000005</v>
      </c>
      <c r="S29" s="104">
        <f t="shared" si="2"/>
        <v>29.2250715</v>
      </c>
      <c r="T29" s="110">
        <f t="shared" si="3"/>
        <v>742800</v>
      </c>
      <c r="U29" s="104">
        <f t="shared" si="4"/>
        <v>-1.8578352180936994</v>
      </c>
      <c r="V29" s="104">
        <f t="shared" si="5"/>
        <v>44.100978000000005</v>
      </c>
      <c r="W29" s="104">
        <f t="shared" si="6"/>
        <v>0.036327</v>
      </c>
      <c r="X29" s="104">
        <f t="shared" si="7"/>
        <v>0</v>
      </c>
      <c r="Y29" s="104">
        <f t="shared" si="8"/>
        <v>45.017393999999996</v>
      </c>
      <c r="Z29" s="240">
        <f t="shared" si="9"/>
        <v>-0.880088999999991</v>
      </c>
      <c r="AA29" s="78"/>
      <c r="AB29" s="77"/>
    </row>
    <row r="30" spans="1:26" s="7" customFormat="1" ht="15">
      <c r="A30" s="196" t="s">
        <v>159</v>
      </c>
      <c r="B30" s="165">
        <v>3208500</v>
      </c>
      <c r="C30" s="163">
        <v>-45000</v>
      </c>
      <c r="D30" s="171">
        <v>-0.01</v>
      </c>
      <c r="E30" s="165">
        <v>310500</v>
      </c>
      <c r="F30" s="113">
        <v>-45000</v>
      </c>
      <c r="G30" s="171">
        <v>-0.13</v>
      </c>
      <c r="H30" s="165">
        <v>0</v>
      </c>
      <c r="I30" s="113">
        <v>0</v>
      </c>
      <c r="J30" s="171">
        <v>0</v>
      </c>
      <c r="K30" s="165">
        <v>3519000</v>
      </c>
      <c r="L30" s="113">
        <v>-90000</v>
      </c>
      <c r="M30" s="128">
        <v>-0.02</v>
      </c>
      <c r="N30" s="174">
        <v>2574000</v>
      </c>
      <c r="O30" s="175">
        <f t="shared" si="0"/>
        <v>0.731457800511509</v>
      </c>
      <c r="P30" s="109">
        <f>Volume!K30</f>
        <v>44.85</v>
      </c>
      <c r="Q30" s="69">
        <f>Volume!J30</f>
        <v>44.8</v>
      </c>
      <c r="R30" s="240">
        <f t="shared" si="1"/>
        <v>15.76512</v>
      </c>
      <c r="S30" s="104">
        <f t="shared" si="2"/>
        <v>11.53152</v>
      </c>
      <c r="T30" s="110">
        <f t="shared" si="3"/>
        <v>3609000</v>
      </c>
      <c r="U30" s="104">
        <f t="shared" si="4"/>
        <v>-2.493765586034913</v>
      </c>
      <c r="V30" s="104">
        <f t="shared" si="5"/>
        <v>14.37408</v>
      </c>
      <c r="W30" s="104">
        <f t="shared" si="6"/>
        <v>1.39104</v>
      </c>
      <c r="X30" s="104">
        <f t="shared" si="7"/>
        <v>0</v>
      </c>
      <c r="Y30" s="104">
        <f t="shared" si="8"/>
        <v>16.186365</v>
      </c>
      <c r="Z30" s="240">
        <f t="shared" si="9"/>
        <v>-0.421244999999999</v>
      </c>
    </row>
    <row r="31" spans="1:26" s="7" customFormat="1" ht="15">
      <c r="A31" s="196" t="s">
        <v>2</v>
      </c>
      <c r="B31" s="287">
        <v>1811700</v>
      </c>
      <c r="C31" s="164">
        <v>66000</v>
      </c>
      <c r="D31" s="172">
        <v>0.04</v>
      </c>
      <c r="E31" s="173">
        <v>47300</v>
      </c>
      <c r="F31" s="168">
        <v>0</v>
      </c>
      <c r="G31" s="172">
        <v>0</v>
      </c>
      <c r="H31" s="166">
        <v>11000</v>
      </c>
      <c r="I31" s="169">
        <v>0</v>
      </c>
      <c r="J31" s="172">
        <v>0</v>
      </c>
      <c r="K31" s="165">
        <v>1870000</v>
      </c>
      <c r="L31" s="113">
        <v>66000</v>
      </c>
      <c r="M31" s="358">
        <v>0.04</v>
      </c>
      <c r="N31" s="176">
        <v>1285900</v>
      </c>
      <c r="O31" s="175">
        <f t="shared" si="0"/>
        <v>0.6876470588235294</v>
      </c>
      <c r="P31" s="109">
        <f>Volume!K31</f>
        <v>335.5</v>
      </c>
      <c r="Q31" s="69">
        <f>Volume!J31</f>
        <v>331.85</v>
      </c>
      <c r="R31" s="240">
        <f t="shared" si="1"/>
        <v>62.05595</v>
      </c>
      <c r="S31" s="104">
        <f t="shared" si="2"/>
        <v>42.6725915</v>
      </c>
      <c r="T31" s="110">
        <f t="shared" si="3"/>
        <v>1804000</v>
      </c>
      <c r="U31" s="104">
        <f t="shared" si="4"/>
        <v>3.6585365853658534</v>
      </c>
      <c r="V31" s="104">
        <f t="shared" si="5"/>
        <v>60.1212645</v>
      </c>
      <c r="W31" s="104">
        <f t="shared" si="6"/>
        <v>1.5696505000000003</v>
      </c>
      <c r="X31" s="104">
        <f t="shared" si="7"/>
        <v>0.36503500000000005</v>
      </c>
      <c r="Y31" s="104">
        <f t="shared" si="8"/>
        <v>60.5242</v>
      </c>
      <c r="Z31" s="240">
        <f t="shared" si="9"/>
        <v>1.5317500000000024</v>
      </c>
    </row>
    <row r="32" spans="1:26" s="7" customFormat="1" ht="15">
      <c r="A32" s="196" t="s">
        <v>395</v>
      </c>
      <c r="B32" s="287">
        <v>4821250</v>
      </c>
      <c r="C32" s="164">
        <v>-181250</v>
      </c>
      <c r="D32" s="172">
        <v>-0.04</v>
      </c>
      <c r="E32" s="173">
        <v>895000</v>
      </c>
      <c r="F32" s="168">
        <v>-6250</v>
      </c>
      <c r="G32" s="172">
        <v>-0.01</v>
      </c>
      <c r="H32" s="166">
        <v>98750</v>
      </c>
      <c r="I32" s="169">
        <v>-1250</v>
      </c>
      <c r="J32" s="172">
        <v>-0.01</v>
      </c>
      <c r="K32" s="165">
        <v>5815000</v>
      </c>
      <c r="L32" s="113">
        <v>-188750</v>
      </c>
      <c r="M32" s="358">
        <v>-0.03</v>
      </c>
      <c r="N32" s="176">
        <v>4450000</v>
      </c>
      <c r="O32" s="175">
        <f t="shared" si="0"/>
        <v>0.765262252794497</v>
      </c>
      <c r="P32" s="109">
        <f>Volume!K32</f>
        <v>132.15</v>
      </c>
      <c r="Q32" s="69">
        <f>Volume!J32</f>
        <v>132</v>
      </c>
      <c r="R32" s="240">
        <f t="shared" si="1"/>
        <v>76.758</v>
      </c>
      <c r="S32" s="104">
        <f t="shared" si="2"/>
        <v>58.74</v>
      </c>
      <c r="T32" s="110">
        <f t="shared" si="3"/>
        <v>6003750</v>
      </c>
      <c r="U32" s="104">
        <f t="shared" si="4"/>
        <v>-3.1438684155735994</v>
      </c>
      <c r="V32" s="104">
        <f t="shared" si="5"/>
        <v>63.6405</v>
      </c>
      <c r="W32" s="104">
        <f t="shared" si="6"/>
        <v>11.814</v>
      </c>
      <c r="X32" s="104">
        <f t="shared" si="7"/>
        <v>1.3035</v>
      </c>
      <c r="Y32" s="104">
        <f t="shared" si="8"/>
        <v>79.33955625</v>
      </c>
      <c r="Z32" s="240">
        <f t="shared" si="9"/>
        <v>-2.5815562500000055</v>
      </c>
    </row>
    <row r="33" spans="1:26" s="7" customFormat="1" ht="15">
      <c r="A33" s="196" t="s">
        <v>78</v>
      </c>
      <c r="B33" s="165">
        <v>3139200</v>
      </c>
      <c r="C33" s="163">
        <v>-75200</v>
      </c>
      <c r="D33" s="171">
        <v>-0.02</v>
      </c>
      <c r="E33" s="165">
        <v>46400</v>
      </c>
      <c r="F33" s="113">
        <v>9600</v>
      </c>
      <c r="G33" s="171">
        <v>0.26</v>
      </c>
      <c r="H33" s="165">
        <v>16000</v>
      </c>
      <c r="I33" s="113">
        <v>0</v>
      </c>
      <c r="J33" s="171">
        <v>0</v>
      </c>
      <c r="K33" s="165">
        <v>3201600</v>
      </c>
      <c r="L33" s="113">
        <v>-65600</v>
      </c>
      <c r="M33" s="128">
        <v>-0.02</v>
      </c>
      <c r="N33" s="174">
        <v>2203200</v>
      </c>
      <c r="O33" s="175">
        <f t="shared" si="0"/>
        <v>0.6881559220389805</v>
      </c>
      <c r="P33" s="109">
        <f>Volume!K33</f>
        <v>218.6</v>
      </c>
      <c r="Q33" s="69">
        <f>Volume!J33</f>
        <v>216</v>
      </c>
      <c r="R33" s="240">
        <f t="shared" si="1"/>
        <v>69.15456</v>
      </c>
      <c r="S33" s="104">
        <f t="shared" si="2"/>
        <v>47.58912</v>
      </c>
      <c r="T33" s="110">
        <f t="shared" si="3"/>
        <v>3267200</v>
      </c>
      <c r="U33" s="104">
        <f t="shared" si="4"/>
        <v>-2.0078354554358473</v>
      </c>
      <c r="V33" s="104">
        <f t="shared" si="5"/>
        <v>67.80672</v>
      </c>
      <c r="W33" s="104">
        <f t="shared" si="6"/>
        <v>1.00224</v>
      </c>
      <c r="X33" s="104">
        <f t="shared" si="7"/>
        <v>0.3456</v>
      </c>
      <c r="Y33" s="104">
        <f t="shared" si="8"/>
        <v>71.420992</v>
      </c>
      <c r="Z33" s="240">
        <f t="shared" si="9"/>
        <v>-2.2664319999999947</v>
      </c>
    </row>
    <row r="34" spans="1:26" s="7" customFormat="1" ht="15">
      <c r="A34" s="196" t="s">
        <v>138</v>
      </c>
      <c r="B34" s="165">
        <v>9386550</v>
      </c>
      <c r="C34" s="163">
        <v>-46750</v>
      </c>
      <c r="D34" s="171">
        <v>0</v>
      </c>
      <c r="E34" s="165">
        <v>226100</v>
      </c>
      <c r="F34" s="113">
        <v>10200</v>
      </c>
      <c r="G34" s="171">
        <v>0.05</v>
      </c>
      <c r="H34" s="165">
        <v>22100</v>
      </c>
      <c r="I34" s="113">
        <v>1700</v>
      </c>
      <c r="J34" s="171">
        <v>0.08</v>
      </c>
      <c r="K34" s="165">
        <v>9634750</v>
      </c>
      <c r="L34" s="113">
        <v>-34850</v>
      </c>
      <c r="M34" s="128">
        <v>0</v>
      </c>
      <c r="N34" s="174">
        <v>5543700</v>
      </c>
      <c r="O34" s="175">
        <f t="shared" si="0"/>
        <v>0.5753859726510807</v>
      </c>
      <c r="P34" s="109">
        <f>Volume!K34</f>
        <v>600.5</v>
      </c>
      <c r="Q34" s="69">
        <f>Volume!J34</f>
        <v>587.6</v>
      </c>
      <c r="R34" s="240">
        <f t="shared" si="1"/>
        <v>566.13791</v>
      </c>
      <c r="S34" s="104">
        <f t="shared" si="2"/>
        <v>325.747812</v>
      </c>
      <c r="T34" s="110">
        <f t="shared" si="3"/>
        <v>9669600</v>
      </c>
      <c r="U34" s="104">
        <f t="shared" si="4"/>
        <v>-0.36040787623066106</v>
      </c>
      <c r="V34" s="104">
        <f t="shared" si="5"/>
        <v>551.553678</v>
      </c>
      <c r="W34" s="104">
        <f t="shared" si="6"/>
        <v>13.285636</v>
      </c>
      <c r="X34" s="104">
        <f t="shared" si="7"/>
        <v>1.298596</v>
      </c>
      <c r="Y34" s="104">
        <f t="shared" si="8"/>
        <v>580.65948</v>
      </c>
      <c r="Z34" s="240">
        <f t="shared" si="9"/>
        <v>-14.521569999999997</v>
      </c>
    </row>
    <row r="35" spans="1:26" s="7" customFormat="1" ht="15">
      <c r="A35" s="196" t="s">
        <v>160</v>
      </c>
      <c r="B35" s="287">
        <v>897600</v>
      </c>
      <c r="C35" s="164">
        <v>-25300</v>
      </c>
      <c r="D35" s="172">
        <v>-0.03</v>
      </c>
      <c r="E35" s="173">
        <v>12100</v>
      </c>
      <c r="F35" s="168">
        <v>0</v>
      </c>
      <c r="G35" s="172">
        <v>0</v>
      </c>
      <c r="H35" s="166">
        <v>0</v>
      </c>
      <c r="I35" s="169">
        <v>0</v>
      </c>
      <c r="J35" s="172">
        <v>0</v>
      </c>
      <c r="K35" s="165">
        <v>909700</v>
      </c>
      <c r="L35" s="113">
        <v>-25300</v>
      </c>
      <c r="M35" s="358">
        <v>-0.03</v>
      </c>
      <c r="N35" s="176">
        <v>644600</v>
      </c>
      <c r="O35" s="175">
        <f t="shared" si="0"/>
        <v>0.7085852478839177</v>
      </c>
      <c r="P35" s="109">
        <f>Volume!K35</f>
        <v>366.55</v>
      </c>
      <c r="Q35" s="69">
        <f>Volume!J35</f>
        <v>359.75</v>
      </c>
      <c r="R35" s="240">
        <f t="shared" si="1"/>
        <v>32.7264575</v>
      </c>
      <c r="S35" s="104">
        <f t="shared" si="2"/>
        <v>23.189485</v>
      </c>
      <c r="T35" s="110">
        <f t="shared" si="3"/>
        <v>935000</v>
      </c>
      <c r="U35" s="104">
        <f t="shared" si="4"/>
        <v>-2.705882352941176</v>
      </c>
      <c r="V35" s="104">
        <f t="shared" si="5"/>
        <v>32.29116</v>
      </c>
      <c r="W35" s="104">
        <f t="shared" si="6"/>
        <v>0.4352975</v>
      </c>
      <c r="X35" s="104">
        <f t="shared" si="7"/>
        <v>0</v>
      </c>
      <c r="Y35" s="104">
        <f t="shared" si="8"/>
        <v>34.272425</v>
      </c>
      <c r="Z35" s="240">
        <f t="shared" si="9"/>
        <v>-1.5459674999999962</v>
      </c>
    </row>
    <row r="36" spans="1:28" s="58" customFormat="1" ht="15">
      <c r="A36" s="196" t="s">
        <v>161</v>
      </c>
      <c r="B36" s="165">
        <v>6948300</v>
      </c>
      <c r="C36" s="163">
        <v>-20700</v>
      </c>
      <c r="D36" s="171">
        <v>0</v>
      </c>
      <c r="E36" s="165">
        <v>1925100</v>
      </c>
      <c r="F36" s="113">
        <v>-20700</v>
      </c>
      <c r="G36" s="171">
        <v>-0.01</v>
      </c>
      <c r="H36" s="165">
        <v>48300</v>
      </c>
      <c r="I36" s="113">
        <v>0</v>
      </c>
      <c r="J36" s="171">
        <v>0</v>
      </c>
      <c r="K36" s="165">
        <v>8921700</v>
      </c>
      <c r="L36" s="113">
        <v>-41400</v>
      </c>
      <c r="M36" s="128">
        <v>0</v>
      </c>
      <c r="N36" s="174">
        <v>6320400</v>
      </c>
      <c r="O36" s="175">
        <f t="shared" si="0"/>
        <v>0.708430007733952</v>
      </c>
      <c r="P36" s="109">
        <f>Volume!K36</f>
        <v>36.35</v>
      </c>
      <c r="Q36" s="69">
        <f>Volume!J36</f>
        <v>35.75</v>
      </c>
      <c r="R36" s="240">
        <f t="shared" si="1"/>
        <v>31.8950775</v>
      </c>
      <c r="S36" s="104">
        <f t="shared" si="2"/>
        <v>22.59543</v>
      </c>
      <c r="T36" s="110">
        <f t="shared" si="3"/>
        <v>8963100</v>
      </c>
      <c r="U36" s="104">
        <f t="shared" si="4"/>
        <v>-0.4618937644341801</v>
      </c>
      <c r="V36" s="104">
        <f t="shared" si="5"/>
        <v>24.8401725</v>
      </c>
      <c r="W36" s="104">
        <f t="shared" si="6"/>
        <v>6.8822325</v>
      </c>
      <c r="X36" s="104">
        <f t="shared" si="7"/>
        <v>0.1726725</v>
      </c>
      <c r="Y36" s="104">
        <f t="shared" si="8"/>
        <v>32.5808685</v>
      </c>
      <c r="Z36" s="240">
        <f t="shared" si="9"/>
        <v>-0.6857910000000018</v>
      </c>
      <c r="AA36" s="78"/>
      <c r="AB36" s="77"/>
    </row>
    <row r="37" spans="1:28" s="58" customFormat="1" ht="15">
      <c r="A37" s="196" t="s">
        <v>397</v>
      </c>
      <c r="B37" s="165">
        <v>20700</v>
      </c>
      <c r="C37" s="163">
        <v>900</v>
      </c>
      <c r="D37" s="171">
        <v>0.05</v>
      </c>
      <c r="E37" s="165">
        <v>0</v>
      </c>
      <c r="F37" s="113">
        <v>0</v>
      </c>
      <c r="G37" s="171">
        <v>0</v>
      </c>
      <c r="H37" s="165">
        <v>0</v>
      </c>
      <c r="I37" s="113">
        <v>0</v>
      </c>
      <c r="J37" s="171">
        <v>0</v>
      </c>
      <c r="K37" s="165">
        <v>20700</v>
      </c>
      <c r="L37" s="113">
        <v>900</v>
      </c>
      <c r="M37" s="128">
        <v>0.05</v>
      </c>
      <c r="N37" s="174">
        <v>5400</v>
      </c>
      <c r="O37" s="175">
        <f t="shared" si="0"/>
        <v>0.2608695652173913</v>
      </c>
      <c r="P37" s="109">
        <f>Volume!K37</f>
        <v>203</v>
      </c>
      <c r="Q37" s="69">
        <f>Volume!J37</f>
        <v>199.8</v>
      </c>
      <c r="R37" s="240">
        <f t="shared" si="1"/>
        <v>0.41358600000000006</v>
      </c>
      <c r="S37" s="104">
        <f t="shared" si="2"/>
        <v>0.107892</v>
      </c>
      <c r="T37" s="110">
        <f t="shared" si="3"/>
        <v>19800</v>
      </c>
      <c r="U37" s="104">
        <f t="shared" si="4"/>
        <v>4.545454545454546</v>
      </c>
      <c r="V37" s="104">
        <f t="shared" si="5"/>
        <v>0.41358600000000006</v>
      </c>
      <c r="W37" s="104">
        <f t="shared" si="6"/>
        <v>0</v>
      </c>
      <c r="X37" s="104">
        <f t="shared" si="7"/>
        <v>0</v>
      </c>
      <c r="Y37" s="104">
        <f t="shared" si="8"/>
        <v>0.40194</v>
      </c>
      <c r="Z37" s="240">
        <f t="shared" si="9"/>
        <v>0.011646000000000045</v>
      </c>
      <c r="AA37" s="78"/>
      <c r="AB37" s="77"/>
    </row>
    <row r="38" spans="1:26" s="7" customFormat="1" ht="15">
      <c r="A38" s="196" t="s">
        <v>3</v>
      </c>
      <c r="B38" s="287">
        <v>2666250</v>
      </c>
      <c r="C38" s="164">
        <v>125000</v>
      </c>
      <c r="D38" s="172">
        <v>0.05</v>
      </c>
      <c r="E38" s="173">
        <v>116250</v>
      </c>
      <c r="F38" s="168">
        <v>1250</v>
      </c>
      <c r="G38" s="172">
        <v>0.01</v>
      </c>
      <c r="H38" s="166">
        <v>23750</v>
      </c>
      <c r="I38" s="169">
        <v>0</v>
      </c>
      <c r="J38" s="172">
        <v>0</v>
      </c>
      <c r="K38" s="165">
        <v>2806250</v>
      </c>
      <c r="L38" s="113">
        <v>126250</v>
      </c>
      <c r="M38" s="358">
        <v>0.05</v>
      </c>
      <c r="N38" s="176">
        <v>1737500</v>
      </c>
      <c r="O38" s="175">
        <f t="shared" si="0"/>
        <v>0.6191536748329621</v>
      </c>
      <c r="P38" s="109">
        <f>Volume!K38</f>
        <v>255.5</v>
      </c>
      <c r="Q38" s="69">
        <f>Volume!J38</f>
        <v>254.65</v>
      </c>
      <c r="R38" s="240">
        <f t="shared" si="1"/>
        <v>71.46115625</v>
      </c>
      <c r="S38" s="104">
        <f t="shared" si="2"/>
        <v>44.2454375</v>
      </c>
      <c r="T38" s="110">
        <f t="shared" si="3"/>
        <v>2680000</v>
      </c>
      <c r="U38" s="104">
        <f t="shared" si="4"/>
        <v>4.710820895522388</v>
      </c>
      <c r="V38" s="104">
        <f t="shared" si="5"/>
        <v>67.89605625</v>
      </c>
      <c r="W38" s="104">
        <f t="shared" si="6"/>
        <v>2.96030625</v>
      </c>
      <c r="X38" s="104">
        <f t="shared" si="7"/>
        <v>0.60479375</v>
      </c>
      <c r="Y38" s="104">
        <f t="shared" si="8"/>
        <v>68.474</v>
      </c>
      <c r="Z38" s="240">
        <f t="shared" si="9"/>
        <v>2.987156249999998</v>
      </c>
    </row>
    <row r="39" spans="1:26" s="7" customFormat="1" ht="15">
      <c r="A39" s="196" t="s">
        <v>219</v>
      </c>
      <c r="B39" s="287">
        <v>1578150</v>
      </c>
      <c r="C39" s="164">
        <v>12600</v>
      </c>
      <c r="D39" s="172">
        <v>0.01</v>
      </c>
      <c r="E39" s="173">
        <v>12075</v>
      </c>
      <c r="F39" s="168">
        <v>0</v>
      </c>
      <c r="G39" s="172">
        <v>0</v>
      </c>
      <c r="H39" s="166">
        <v>1575</v>
      </c>
      <c r="I39" s="169">
        <v>0</v>
      </c>
      <c r="J39" s="172">
        <v>0</v>
      </c>
      <c r="K39" s="165">
        <v>1591800</v>
      </c>
      <c r="L39" s="113">
        <v>12600</v>
      </c>
      <c r="M39" s="358">
        <v>0.01</v>
      </c>
      <c r="N39" s="176">
        <v>982275</v>
      </c>
      <c r="O39" s="175">
        <f t="shared" si="0"/>
        <v>0.6170844327176781</v>
      </c>
      <c r="P39" s="109">
        <f>Volume!K39</f>
        <v>329.4</v>
      </c>
      <c r="Q39" s="69">
        <f>Volume!J39</f>
        <v>324.05</v>
      </c>
      <c r="R39" s="240">
        <f t="shared" si="1"/>
        <v>51.582279</v>
      </c>
      <c r="S39" s="104">
        <f t="shared" si="2"/>
        <v>31.830621375</v>
      </c>
      <c r="T39" s="110">
        <f t="shared" si="3"/>
        <v>1579200</v>
      </c>
      <c r="U39" s="104">
        <f t="shared" si="4"/>
        <v>0.7978723404255319</v>
      </c>
      <c r="V39" s="104">
        <f t="shared" si="5"/>
        <v>51.13995075</v>
      </c>
      <c r="W39" s="104">
        <f t="shared" si="6"/>
        <v>0.391290375</v>
      </c>
      <c r="X39" s="104">
        <f t="shared" si="7"/>
        <v>0.051037875</v>
      </c>
      <c r="Y39" s="104">
        <f t="shared" si="8"/>
        <v>52.01884799999999</v>
      </c>
      <c r="Z39" s="240">
        <f t="shared" si="9"/>
        <v>-0.43656899999999155</v>
      </c>
    </row>
    <row r="40" spans="1:26" s="7" customFormat="1" ht="15">
      <c r="A40" s="196" t="s">
        <v>162</v>
      </c>
      <c r="B40" s="287">
        <v>702000</v>
      </c>
      <c r="C40" s="164">
        <v>-18000</v>
      </c>
      <c r="D40" s="172">
        <v>-0.03</v>
      </c>
      <c r="E40" s="173">
        <v>0</v>
      </c>
      <c r="F40" s="168">
        <v>0</v>
      </c>
      <c r="G40" s="172">
        <v>0</v>
      </c>
      <c r="H40" s="166">
        <v>0</v>
      </c>
      <c r="I40" s="169">
        <v>0</v>
      </c>
      <c r="J40" s="172">
        <v>0</v>
      </c>
      <c r="K40" s="165">
        <v>702000</v>
      </c>
      <c r="L40" s="113">
        <v>-18000</v>
      </c>
      <c r="M40" s="358">
        <v>-0.03</v>
      </c>
      <c r="N40" s="176">
        <v>573600</v>
      </c>
      <c r="O40" s="175">
        <f t="shared" si="0"/>
        <v>0.8170940170940171</v>
      </c>
      <c r="P40" s="109">
        <f>Volume!K40</f>
        <v>292.7</v>
      </c>
      <c r="Q40" s="69">
        <f>Volume!J40</f>
        <v>287.7</v>
      </c>
      <c r="R40" s="240">
        <f t="shared" si="1"/>
        <v>20.19654</v>
      </c>
      <c r="S40" s="104">
        <f t="shared" si="2"/>
        <v>16.502472</v>
      </c>
      <c r="T40" s="110">
        <f t="shared" si="3"/>
        <v>720000</v>
      </c>
      <c r="U40" s="104">
        <f t="shared" si="4"/>
        <v>-2.5</v>
      </c>
      <c r="V40" s="104">
        <f t="shared" si="5"/>
        <v>20.19654</v>
      </c>
      <c r="W40" s="104">
        <f t="shared" si="6"/>
        <v>0</v>
      </c>
      <c r="X40" s="104">
        <f t="shared" si="7"/>
        <v>0</v>
      </c>
      <c r="Y40" s="104">
        <f t="shared" si="8"/>
        <v>21.0744</v>
      </c>
      <c r="Z40" s="240">
        <f t="shared" si="9"/>
        <v>-0.8778600000000019</v>
      </c>
    </row>
    <row r="41" spans="1:28" s="58" customFormat="1" ht="15">
      <c r="A41" s="196" t="s">
        <v>289</v>
      </c>
      <c r="B41" s="165">
        <v>1115000</v>
      </c>
      <c r="C41" s="163">
        <v>25000</v>
      </c>
      <c r="D41" s="171">
        <v>0.02</v>
      </c>
      <c r="E41" s="165">
        <v>12000</v>
      </c>
      <c r="F41" s="113">
        <v>9000</v>
      </c>
      <c r="G41" s="171">
        <v>3</v>
      </c>
      <c r="H41" s="165">
        <v>0</v>
      </c>
      <c r="I41" s="113">
        <v>0</v>
      </c>
      <c r="J41" s="171">
        <v>0</v>
      </c>
      <c r="K41" s="165">
        <v>1127000</v>
      </c>
      <c r="L41" s="113">
        <v>34000</v>
      </c>
      <c r="M41" s="128">
        <v>0.03</v>
      </c>
      <c r="N41" s="174">
        <v>802000</v>
      </c>
      <c r="O41" s="175">
        <f t="shared" si="0"/>
        <v>0.7116237799467613</v>
      </c>
      <c r="P41" s="109">
        <f>Volume!K41</f>
        <v>206.9</v>
      </c>
      <c r="Q41" s="69">
        <f>Volume!J41</f>
        <v>201.45</v>
      </c>
      <c r="R41" s="240">
        <f t="shared" si="1"/>
        <v>22.703415</v>
      </c>
      <c r="S41" s="104">
        <f t="shared" si="2"/>
        <v>16.15629</v>
      </c>
      <c r="T41" s="110">
        <f t="shared" si="3"/>
        <v>1093000</v>
      </c>
      <c r="U41" s="104">
        <f t="shared" si="4"/>
        <v>3.110704483074108</v>
      </c>
      <c r="V41" s="104">
        <f t="shared" si="5"/>
        <v>22.461675</v>
      </c>
      <c r="W41" s="104">
        <f t="shared" si="6"/>
        <v>0.24174</v>
      </c>
      <c r="X41" s="104">
        <f t="shared" si="7"/>
        <v>0</v>
      </c>
      <c r="Y41" s="104">
        <f t="shared" si="8"/>
        <v>22.61417</v>
      </c>
      <c r="Z41" s="240">
        <f t="shared" si="9"/>
        <v>0.08924499999999824</v>
      </c>
      <c r="AA41" s="78"/>
      <c r="AB41" s="77"/>
    </row>
    <row r="42" spans="1:28" s="58" customFormat="1" ht="15">
      <c r="A42" s="196" t="s">
        <v>183</v>
      </c>
      <c r="B42" s="165">
        <v>3197700</v>
      </c>
      <c r="C42" s="163">
        <v>102600</v>
      </c>
      <c r="D42" s="171">
        <v>0.03</v>
      </c>
      <c r="E42" s="165">
        <v>174800</v>
      </c>
      <c r="F42" s="113">
        <v>-11400</v>
      </c>
      <c r="G42" s="171">
        <v>-0.06</v>
      </c>
      <c r="H42" s="165">
        <v>24700</v>
      </c>
      <c r="I42" s="113">
        <v>0</v>
      </c>
      <c r="J42" s="171">
        <v>0</v>
      </c>
      <c r="K42" s="165">
        <v>3397200</v>
      </c>
      <c r="L42" s="113">
        <v>91200</v>
      </c>
      <c r="M42" s="128">
        <v>0.03</v>
      </c>
      <c r="N42" s="174">
        <v>2430100</v>
      </c>
      <c r="O42" s="175">
        <f t="shared" si="0"/>
        <v>0.7153243847874721</v>
      </c>
      <c r="P42" s="109">
        <f>Volume!K42</f>
        <v>285.8</v>
      </c>
      <c r="Q42" s="69">
        <f>Volume!J42</f>
        <v>276.6</v>
      </c>
      <c r="R42" s="240">
        <f t="shared" si="1"/>
        <v>93.96655200000001</v>
      </c>
      <c r="S42" s="104">
        <f t="shared" si="2"/>
        <v>67.216566</v>
      </c>
      <c r="T42" s="110">
        <f t="shared" si="3"/>
        <v>3306000</v>
      </c>
      <c r="U42" s="104">
        <f t="shared" si="4"/>
        <v>2.7586206896551726</v>
      </c>
      <c r="V42" s="104">
        <f t="shared" si="5"/>
        <v>88.44838200000001</v>
      </c>
      <c r="W42" s="104">
        <f t="shared" si="6"/>
        <v>4.834968000000001</v>
      </c>
      <c r="X42" s="104">
        <f t="shared" si="7"/>
        <v>0.6832020000000001</v>
      </c>
      <c r="Y42" s="104">
        <f t="shared" si="8"/>
        <v>94.48548</v>
      </c>
      <c r="Z42" s="240">
        <f t="shared" si="9"/>
        <v>-0.5189279999999883</v>
      </c>
      <c r="AA42" s="78"/>
      <c r="AB42" s="77"/>
    </row>
    <row r="43" spans="1:26" s="7" customFormat="1" ht="15">
      <c r="A43" s="196" t="s">
        <v>220</v>
      </c>
      <c r="B43" s="165">
        <v>4440600</v>
      </c>
      <c r="C43" s="163">
        <v>-97200</v>
      </c>
      <c r="D43" s="171">
        <v>-0.02</v>
      </c>
      <c r="E43" s="165">
        <v>226800</v>
      </c>
      <c r="F43" s="113">
        <v>1800</v>
      </c>
      <c r="G43" s="171">
        <v>0.01</v>
      </c>
      <c r="H43" s="165">
        <v>27000</v>
      </c>
      <c r="I43" s="113">
        <v>0</v>
      </c>
      <c r="J43" s="171">
        <v>0</v>
      </c>
      <c r="K43" s="165">
        <v>4694400</v>
      </c>
      <c r="L43" s="113">
        <v>-95400</v>
      </c>
      <c r="M43" s="128">
        <v>-0.02</v>
      </c>
      <c r="N43" s="174">
        <v>3148200</v>
      </c>
      <c r="O43" s="175">
        <f t="shared" si="0"/>
        <v>0.6706288343558282</v>
      </c>
      <c r="P43" s="109">
        <f>Volume!K43</f>
        <v>104.65</v>
      </c>
      <c r="Q43" s="69">
        <f>Volume!J43</f>
        <v>102.25</v>
      </c>
      <c r="R43" s="240">
        <f t="shared" si="1"/>
        <v>48.00024</v>
      </c>
      <c r="S43" s="104">
        <f t="shared" si="2"/>
        <v>32.190345</v>
      </c>
      <c r="T43" s="110">
        <f t="shared" si="3"/>
        <v>4789800</v>
      </c>
      <c r="U43" s="104">
        <f t="shared" si="4"/>
        <v>-1.9917324314167606</v>
      </c>
      <c r="V43" s="104">
        <f t="shared" si="5"/>
        <v>45.405135</v>
      </c>
      <c r="W43" s="104">
        <f t="shared" si="6"/>
        <v>2.31903</v>
      </c>
      <c r="X43" s="104">
        <f t="shared" si="7"/>
        <v>0.276075</v>
      </c>
      <c r="Y43" s="104">
        <f t="shared" si="8"/>
        <v>50.125257</v>
      </c>
      <c r="Z43" s="240">
        <f t="shared" si="9"/>
        <v>-2.1250169999999997</v>
      </c>
    </row>
    <row r="44" spans="1:26" s="7" customFormat="1" ht="15">
      <c r="A44" s="196" t="s">
        <v>163</v>
      </c>
      <c r="B44" s="165">
        <v>841000</v>
      </c>
      <c r="C44" s="163">
        <v>-3500</v>
      </c>
      <c r="D44" s="171">
        <v>0</v>
      </c>
      <c r="E44" s="165">
        <v>32000</v>
      </c>
      <c r="F44" s="113">
        <v>-11000</v>
      </c>
      <c r="G44" s="171">
        <v>-0.26</v>
      </c>
      <c r="H44" s="165">
        <v>750</v>
      </c>
      <c r="I44" s="113">
        <v>0</v>
      </c>
      <c r="J44" s="171">
        <v>0</v>
      </c>
      <c r="K44" s="165">
        <v>873750</v>
      </c>
      <c r="L44" s="113">
        <v>-14500</v>
      </c>
      <c r="M44" s="128">
        <v>-0.02</v>
      </c>
      <c r="N44" s="174">
        <v>673250</v>
      </c>
      <c r="O44" s="175">
        <f t="shared" si="0"/>
        <v>0.7705293276108727</v>
      </c>
      <c r="P44" s="109">
        <f>Volume!K44</f>
        <v>3440.6</v>
      </c>
      <c r="Q44" s="69">
        <f>Volume!J44</f>
        <v>3393.55</v>
      </c>
      <c r="R44" s="240">
        <f t="shared" si="1"/>
        <v>296.51143125</v>
      </c>
      <c r="S44" s="104">
        <f t="shared" si="2"/>
        <v>228.47075375</v>
      </c>
      <c r="T44" s="110">
        <f t="shared" si="3"/>
        <v>888250</v>
      </c>
      <c r="U44" s="104">
        <f t="shared" si="4"/>
        <v>-1.6324233042499297</v>
      </c>
      <c r="V44" s="104">
        <f t="shared" si="5"/>
        <v>285.397555</v>
      </c>
      <c r="W44" s="104">
        <f t="shared" si="6"/>
        <v>10.85936</v>
      </c>
      <c r="X44" s="104">
        <f t="shared" si="7"/>
        <v>0.25451625</v>
      </c>
      <c r="Y44" s="104">
        <f t="shared" si="8"/>
        <v>305.611295</v>
      </c>
      <c r="Z44" s="240">
        <f t="shared" si="9"/>
        <v>-9.099863749999997</v>
      </c>
    </row>
    <row r="45" spans="1:26" s="7" customFormat="1" ht="15">
      <c r="A45" s="196" t="s">
        <v>194</v>
      </c>
      <c r="B45" s="165">
        <v>3596400</v>
      </c>
      <c r="C45" s="163">
        <v>-78800</v>
      </c>
      <c r="D45" s="171">
        <v>-0.02</v>
      </c>
      <c r="E45" s="165">
        <v>91600</v>
      </c>
      <c r="F45" s="113">
        <v>1200</v>
      </c>
      <c r="G45" s="171">
        <v>0.01</v>
      </c>
      <c r="H45" s="165">
        <v>3200</v>
      </c>
      <c r="I45" s="113">
        <v>-400</v>
      </c>
      <c r="J45" s="171">
        <v>-0.11</v>
      </c>
      <c r="K45" s="165">
        <v>3691200</v>
      </c>
      <c r="L45" s="113">
        <v>-78000</v>
      </c>
      <c r="M45" s="128">
        <v>-0.02</v>
      </c>
      <c r="N45" s="174">
        <v>2828800</v>
      </c>
      <c r="O45" s="175">
        <f t="shared" si="0"/>
        <v>0.7663632423060251</v>
      </c>
      <c r="P45" s="109">
        <f>Volume!K45</f>
        <v>730.85</v>
      </c>
      <c r="Q45" s="69">
        <f>Volume!J45</f>
        <v>729.2</v>
      </c>
      <c r="R45" s="240">
        <f t="shared" si="1"/>
        <v>269.162304</v>
      </c>
      <c r="S45" s="104">
        <f t="shared" si="2"/>
        <v>206.27609600000002</v>
      </c>
      <c r="T45" s="110">
        <f t="shared" si="3"/>
        <v>3769200</v>
      </c>
      <c r="U45" s="104">
        <f t="shared" si="4"/>
        <v>-2.0694046482012096</v>
      </c>
      <c r="V45" s="104">
        <f t="shared" si="5"/>
        <v>262.249488</v>
      </c>
      <c r="W45" s="104">
        <f t="shared" si="6"/>
        <v>6.6794720000000005</v>
      </c>
      <c r="X45" s="104">
        <f t="shared" si="7"/>
        <v>0.233344</v>
      </c>
      <c r="Y45" s="104">
        <f t="shared" si="8"/>
        <v>275.471982</v>
      </c>
      <c r="Z45" s="240">
        <f t="shared" si="9"/>
        <v>-6.309678000000019</v>
      </c>
    </row>
    <row r="46" spans="1:28" s="58" customFormat="1" ht="15">
      <c r="A46" s="196" t="s">
        <v>221</v>
      </c>
      <c r="B46" s="165">
        <v>5836800</v>
      </c>
      <c r="C46" s="163">
        <v>244800</v>
      </c>
      <c r="D46" s="171">
        <v>0.04</v>
      </c>
      <c r="E46" s="165">
        <v>1185600</v>
      </c>
      <c r="F46" s="113">
        <v>14400</v>
      </c>
      <c r="G46" s="171">
        <v>0.01</v>
      </c>
      <c r="H46" s="165">
        <v>302400</v>
      </c>
      <c r="I46" s="113">
        <v>-14400</v>
      </c>
      <c r="J46" s="171">
        <v>-0.05</v>
      </c>
      <c r="K46" s="165">
        <v>7324800</v>
      </c>
      <c r="L46" s="113">
        <v>244800</v>
      </c>
      <c r="M46" s="128">
        <v>0.03</v>
      </c>
      <c r="N46" s="174">
        <v>5548800</v>
      </c>
      <c r="O46" s="175">
        <f t="shared" si="0"/>
        <v>0.7575360419397117</v>
      </c>
      <c r="P46" s="109">
        <f>Volume!K46</f>
        <v>143.4</v>
      </c>
      <c r="Q46" s="69">
        <f>Volume!J46</f>
        <v>140.65</v>
      </c>
      <c r="R46" s="240">
        <f t="shared" si="1"/>
        <v>103.023312</v>
      </c>
      <c r="S46" s="104">
        <f t="shared" si="2"/>
        <v>78.043872</v>
      </c>
      <c r="T46" s="110">
        <f t="shared" si="3"/>
        <v>7080000</v>
      </c>
      <c r="U46" s="104">
        <f t="shared" si="4"/>
        <v>3.457627118644068</v>
      </c>
      <c r="V46" s="104">
        <f t="shared" si="5"/>
        <v>82.094592</v>
      </c>
      <c r="W46" s="104">
        <f t="shared" si="6"/>
        <v>16.675464</v>
      </c>
      <c r="X46" s="104">
        <f t="shared" si="7"/>
        <v>4.253256</v>
      </c>
      <c r="Y46" s="104">
        <f t="shared" si="8"/>
        <v>101.5272</v>
      </c>
      <c r="Z46" s="240">
        <f t="shared" si="9"/>
        <v>1.4961120000000108</v>
      </c>
      <c r="AA46" s="78"/>
      <c r="AB46" s="77"/>
    </row>
    <row r="47" spans="1:28" s="58" customFormat="1" ht="15">
      <c r="A47" s="196" t="s">
        <v>164</v>
      </c>
      <c r="B47" s="165">
        <v>22735600</v>
      </c>
      <c r="C47" s="163">
        <v>-237300</v>
      </c>
      <c r="D47" s="171">
        <v>-0.01</v>
      </c>
      <c r="E47" s="165">
        <v>1271250</v>
      </c>
      <c r="F47" s="113">
        <v>33900</v>
      </c>
      <c r="G47" s="171">
        <v>0.03</v>
      </c>
      <c r="H47" s="165">
        <v>220350</v>
      </c>
      <c r="I47" s="113">
        <v>0</v>
      </c>
      <c r="J47" s="171">
        <v>0</v>
      </c>
      <c r="K47" s="165">
        <v>24227200</v>
      </c>
      <c r="L47" s="113">
        <v>-203400</v>
      </c>
      <c r="M47" s="128">
        <v>-0.01</v>
      </c>
      <c r="N47" s="174">
        <v>10797150</v>
      </c>
      <c r="O47" s="175">
        <f t="shared" si="0"/>
        <v>0.4456623134328358</v>
      </c>
      <c r="P47" s="109">
        <f>Volume!K47</f>
        <v>58.8</v>
      </c>
      <c r="Q47" s="69">
        <f>Volume!J47</f>
        <v>58.95</v>
      </c>
      <c r="R47" s="240">
        <f t="shared" si="1"/>
        <v>142.819344</v>
      </c>
      <c r="S47" s="104">
        <f t="shared" si="2"/>
        <v>63.64919925</v>
      </c>
      <c r="T47" s="110">
        <f t="shared" si="3"/>
        <v>24430600</v>
      </c>
      <c r="U47" s="104">
        <f t="shared" si="4"/>
        <v>-0.8325624421831638</v>
      </c>
      <c r="V47" s="104">
        <f t="shared" si="5"/>
        <v>134.026362</v>
      </c>
      <c r="W47" s="104">
        <f t="shared" si="6"/>
        <v>7.49401875</v>
      </c>
      <c r="X47" s="104">
        <f t="shared" si="7"/>
        <v>1.29896325</v>
      </c>
      <c r="Y47" s="104">
        <f t="shared" si="8"/>
        <v>143.651928</v>
      </c>
      <c r="Z47" s="240">
        <f t="shared" si="9"/>
        <v>-0.8325839999999971</v>
      </c>
      <c r="AA47" s="78"/>
      <c r="AB47" s="77"/>
    </row>
    <row r="48" spans="1:28" s="58" customFormat="1" ht="15">
      <c r="A48" s="196" t="s">
        <v>165</v>
      </c>
      <c r="B48" s="165">
        <v>750100</v>
      </c>
      <c r="C48" s="163">
        <v>-28600</v>
      </c>
      <c r="D48" s="171">
        <v>-0.04</v>
      </c>
      <c r="E48" s="165">
        <v>18200</v>
      </c>
      <c r="F48" s="113">
        <v>6500</v>
      </c>
      <c r="G48" s="171">
        <v>0.56</v>
      </c>
      <c r="H48" s="165">
        <v>9100</v>
      </c>
      <c r="I48" s="113">
        <v>0</v>
      </c>
      <c r="J48" s="171">
        <v>0</v>
      </c>
      <c r="K48" s="165">
        <v>777400</v>
      </c>
      <c r="L48" s="113">
        <v>-22100</v>
      </c>
      <c r="M48" s="128">
        <v>-0.03</v>
      </c>
      <c r="N48" s="174">
        <v>690300</v>
      </c>
      <c r="O48" s="175">
        <f t="shared" si="0"/>
        <v>0.8879598662207357</v>
      </c>
      <c r="P48" s="109">
        <f>Volume!K48</f>
        <v>240.05</v>
      </c>
      <c r="Q48" s="69">
        <f>Volume!J48</f>
        <v>236.75</v>
      </c>
      <c r="R48" s="240">
        <f t="shared" si="1"/>
        <v>18.404945</v>
      </c>
      <c r="S48" s="104">
        <f t="shared" si="2"/>
        <v>16.3428525</v>
      </c>
      <c r="T48" s="110">
        <f t="shared" si="3"/>
        <v>799500</v>
      </c>
      <c r="U48" s="104">
        <f t="shared" si="4"/>
        <v>-2.7642276422764227</v>
      </c>
      <c r="V48" s="104">
        <f t="shared" si="5"/>
        <v>17.7586175</v>
      </c>
      <c r="W48" s="104">
        <f t="shared" si="6"/>
        <v>0.430885</v>
      </c>
      <c r="X48" s="104">
        <f t="shared" si="7"/>
        <v>0.2154425</v>
      </c>
      <c r="Y48" s="104">
        <f t="shared" si="8"/>
        <v>19.1919975</v>
      </c>
      <c r="Z48" s="240">
        <f t="shared" si="9"/>
        <v>-0.7870524999999979</v>
      </c>
      <c r="AA48" s="78"/>
      <c r="AB48" s="77"/>
    </row>
    <row r="49" spans="1:28" s="58" customFormat="1" ht="15">
      <c r="A49" s="196" t="s">
        <v>89</v>
      </c>
      <c r="B49" s="165">
        <v>4546500</v>
      </c>
      <c r="C49" s="163">
        <v>412500</v>
      </c>
      <c r="D49" s="171">
        <v>0.1</v>
      </c>
      <c r="E49" s="165">
        <v>172500</v>
      </c>
      <c r="F49" s="113">
        <v>-9000</v>
      </c>
      <c r="G49" s="171">
        <v>-0.05</v>
      </c>
      <c r="H49" s="165">
        <v>24000</v>
      </c>
      <c r="I49" s="113">
        <v>0</v>
      </c>
      <c r="J49" s="171">
        <v>0</v>
      </c>
      <c r="K49" s="165">
        <v>4743000</v>
      </c>
      <c r="L49" s="113">
        <v>403500</v>
      </c>
      <c r="M49" s="128">
        <v>0.09</v>
      </c>
      <c r="N49" s="174">
        <v>2850000</v>
      </c>
      <c r="O49" s="175">
        <f t="shared" si="0"/>
        <v>0.6008855154965211</v>
      </c>
      <c r="P49" s="109">
        <f>Volume!K49</f>
        <v>293.15</v>
      </c>
      <c r="Q49" s="69">
        <f>Volume!J49</f>
        <v>295.4</v>
      </c>
      <c r="R49" s="240">
        <f t="shared" si="1"/>
        <v>140.10822</v>
      </c>
      <c r="S49" s="104">
        <f t="shared" si="2"/>
        <v>84.189</v>
      </c>
      <c r="T49" s="110">
        <f t="shared" si="3"/>
        <v>4339500</v>
      </c>
      <c r="U49" s="104">
        <f t="shared" si="4"/>
        <v>9.298306256481162</v>
      </c>
      <c r="V49" s="104">
        <f t="shared" si="5"/>
        <v>134.30361</v>
      </c>
      <c r="W49" s="104">
        <f t="shared" si="6"/>
        <v>5.095649999999999</v>
      </c>
      <c r="X49" s="104">
        <f t="shared" si="7"/>
        <v>0.7089599999999999</v>
      </c>
      <c r="Y49" s="104">
        <f t="shared" si="8"/>
        <v>127.2124425</v>
      </c>
      <c r="Z49" s="240">
        <f t="shared" si="9"/>
        <v>12.895777499999994</v>
      </c>
      <c r="AA49" s="78"/>
      <c r="AB49" s="77"/>
    </row>
    <row r="50" spans="1:28" s="58" customFormat="1" ht="15">
      <c r="A50" s="196" t="s">
        <v>290</v>
      </c>
      <c r="B50" s="165">
        <v>2554000</v>
      </c>
      <c r="C50" s="163">
        <v>-20000</v>
      </c>
      <c r="D50" s="171">
        <v>-0.01</v>
      </c>
      <c r="E50" s="165">
        <v>85000</v>
      </c>
      <c r="F50" s="113">
        <v>23000</v>
      </c>
      <c r="G50" s="171">
        <v>0.37</v>
      </c>
      <c r="H50" s="165">
        <v>0</v>
      </c>
      <c r="I50" s="113">
        <v>0</v>
      </c>
      <c r="J50" s="171">
        <v>0</v>
      </c>
      <c r="K50" s="165">
        <v>2639000</v>
      </c>
      <c r="L50" s="113">
        <v>3000</v>
      </c>
      <c r="M50" s="128">
        <v>0</v>
      </c>
      <c r="N50" s="174">
        <v>1956000</v>
      </c>
      <c r="O50" s="175">
        <f t="shared" si="0"/>
        <v>0.7411898446381205</v>
      </c>
      <c r="P50" s="109">
        <f>Volume!K50</f>
        <v>174.4</v>
      </c>
      <c r="Q50" s="69">
        <f>Volume!J50</f>
        <v>174</v>
      </c>
      <c r="R50" s="240">
        <f t="shared" si="1"/>
        <v>45.9186</v>
      </c>
      <c r="S50" s="104">
        <f t="shared" si="2"/>
        <v>34.0344</v>
      </c>
      <c r="T50" s="110">
        <f t="shared" si="3"/>
        <v>2636000</v>
      </c>
      <c r="U50" s="104">
        <f t="shared" si="4"/>
        <v>0.11380880121396054</v>
      </c>
      <c r="V50" s="104">
        <f t="shared" si="5"/>
        <v>44.4396</v>
      </c>
      <c r="W50" s="104">
        <f t="shared" si="6"/>
        <v>1.479</v>
      </c>
      <c r="X50" s="104">
        <f t="shared" si="7"/>
        <v>0</v>
      </c>
      <c r="Y50" s="104">
        <f t="shared" si="8"/>
        <v>45.97184</v>
      </c>
      <c r="Z50" s="240">
        <f t="shared" si="9"/>
        <v>-0.053240000000002397</v>
      </c>
      <c r="AA50" s="78"/>
      <c r="AB50" s="77"/>
    </row>
    <row r="51" spans="1:28" s="58" customFormat="1" ht="15">
      <c r="A51" s="196" t="s">
        <v>272</v>
      </c>
      <c r="B51" s="165">
        <v>1620600</v>
      </c>
      <c r="C51" s="163">
        <v>1800</v>
      </c>
      <c r="D51" s="171">
        <v>0</v>
      </c>
      <c r="E51" s="165">
        <v>76200</v>
      </c>
      <c r="F51" s="113">
        <v>-600</v>
      </c>
      <c r="G51" s="171">
        <v>-0.01</v>
      </c>
      <c r="H51" s="165">
        <v>3000</v>
      </c>
      <c r="I51" s="113">
        <v>600</v>
      </c>
      <c r="J51" s="171">
        <v>0.25</v>
      </c>
      <c r="K51" s="165">
        <v>1699800</v>
      </c>
      <c r="L51" s="113">
        <v>1800</v>
      </c>
      <c r="M51" s="128">
        <v>0</v>
      </c>
      <c r="N51" s="174">
        <v>1420800</v>
      </c>
      <c r="O51" s="175">
        <f t="shared" si="0"/>
        <v>0.8358630427109072</v>
      </c>
      <c r="P51" s="109">
        <f>Volume!K51</f>
        <v>213.7</v>
      </c>
      <c r="Q51" s="69">
        <f>Volume!J51</f>
        <v>208.3</v>
      </c>
      <c r="R51" s="240">
        <f t="shared" si="1"/>
        <v>35.406834</v>
      </c>
      <c r="S51" s="104">
        <f t="shared" si="2"/>
        <v>29.595264</v>
      </c>
      <c r="T51" s="110">
        <f t="shared" si="3"/>
        <v>1698000</v>
      </c>
      <c r="U51" s="104">
        <f t="shared" si="4"/>
        <v>0.10600706713780918</v>
      </c>
      <c r="V51" s="104">
        <f t="shared" si="5"/>
        <v>33.757098</v>
      </c>
      <c r="W51" s="104">
        <f t="shared" si="6"/>
        <v>1.587246</v>
      </c>
      <c r="X51" s="104">
        <f t="shared" si="7"/>
        <v>0.06249</v>
      </c>
      <c r="Y51" s="104">
        <f t="shared" si="8"/>
        <v>36.28626</v>
      </c>
      <c r="Z51" s="240">
        <f t="shared" si="9"/>
        <v>-0.8794259999999952</v>
      </c>
      <c r="AA51" s="78"/>
      <c r="AB51" s="77"/>
    </row>
    <row r="52" spans="1:28" s="58" customFormat="1" ht="15">
      <c r="A52" s="196" t="s">
        <v>222</v>
      </c>
      <c r="B52" s="165">
        <v>584100</v>
      </c>
      <c r="C52" s="163">
        <v>9000</v>
      </c>
      <c r="D52" s="171">
        <v>0.02</v>
      </c>
      <c r="E52" s="165">
        <v>4200</v>
      </c>
      <c r="F52" s="113">
        <v>0</v>
      </c>
      <c r="G52" s="171">
        <v>0</v>
      </c>
      <c r="H52" s="165">
        <v>300</v>
      </c>
      <c r="I52" s="113">
        <v>0</v>
      </c>
      <c r="J52" s="171">
        <v>0</v>
      </c>
      <c r="K52" s="165">
        <v>588600</v>
      </c>
      <c r="L52" s="113">
        <v>9000</v>
      </c>
      <c r="M52" s="128">
        <v>0.02</v>
      </c>
      <c r="N52" s="174">
        <v>303900</v>
      </c>
      <c r="O52" s="175">
        <f t="shared" si="0"/>
        <v>0.5163098878695209</v>
      </c>
      <c r="P52" s="109">
        <f>Volume!K52</f>
        <v>1148.35</v>
      </c>
      <c r="Q52" s="69">
        <f>Volume!J52</f>
        <v>1147.95</v>
      </c>
      <c r="R52" s="240">
        <f t="shared" si="1"/>
        <v>67.568337</v>
      </c>
      <c r="S52" s="104">
        <f t="shared" si="2"/>
        <v>34.8862005</v>
      </c>
      <c r="T52" s="110">
        <f t="shared" si="3"/>
        <v>579600</v>
      </c>
      <c r="U52" s="104">
        <f t="shared" si="4"/>
        <v>1.5527950310559007</v>
      </c>
      <c r="V52" s="104">
        <f t="shared" si="5"/>
        <v>67.0517595</v>
      </c>
      <c r="W52" s="104">
        <f t="shared" si="6"/>
        <v>0.482139</v>
      </c>
      <c r="X52" s="104">
        <f t="shared" si="7"/>
        <v>0.0344385</v>
      </c>
      <c r="Y52" s="104">
        <f t="shared" si="8"/>
        <v>66.558366</v>
      </c>
      <c r="Z52" s="240">
        <f t="shared" si="9"/>
        <v>1.009970999999993</v>
      </c>
      <c r="AA52" s="78"/>
      <c r="AB52" s="77"/>
    </row>
    <row r="53" spans="1:28" s="58" customFormat="1" ht="15">
      <c r="A53" s="196" t="s">
        <v>234</v>
      </c>
      <c r="B53" s="165">
        <v>4672000</v>
      </c>
      <c r="C53" s="163">
        <v>20000</v>
      </c>
      <c r="D53" s="171">
        <v>0</v>
      </c>
      <c r="E53" s="165">
        <v>343000</v>
      </c>
      <c r="F53" s="113">
        <v>4000</v>
      </c>
      <c r="G53" s="171">
        <v>0.01</v>
      </c>
      <c r="H53" s="165">
        <v>107000</v>
      </c>
      <c r="I53" s="113">
        <v>-1000</v>
      </c>
      <c r="J53" s="171">
        <v>-0.01</v>
      </c>
      <c r="K53" s="165">
        <v>5122000</v>
      </c>
      <c r="L53" s="113">
        <v>23000</v>
      </c>
      <c r="M53" s="128">
        <v>0</v>
      </c>
      <c r="N53" s="174">
        <v>3669000</v>
      </c>
      <c r="O53" s="175">
        <f t="shared" si="0"/>
        <v>0.7163217493166731</v>
      </c>
      <c r="P53" s="109">
        <f>Volume!K53</f>
        <v>413.05</v>
      </c>
      <c r="Q53" s="69">
        <f>Volume!J53</f>
        <v>407.3</v>
      </c>
      <c r="R53" s="240">
        <f t="shared" si="1"/>
        <v>208.61906</v>
      </c>
      <c r="S53" s="104">
        <f t="shared" si="2"/>
        <v>149.43837</v>
      </c>
      <c r="T53" s="110">
        <f t="shared" si="3"/>
        <v>5099000</v>
      </c>
      <c r="U53" s="104">
        <f t="shared" si="4"/>
        <v>0.451068837026868</v>
      </c>
      <c r="V53" s="104">
        <f t="shared" si="5"/>
        <v>190.29056</v>
      </c>
      <c r="W53" s="104">
        <f t="shared" si="6"/>
        <v>13.97039</v>
      </c>
      <c r="X53" s="104">
        <f t="shared" si="7"/>
        <v>4.35811</v>
      </c>
      <c r="Y53" s="104">
        <f t="shared" si="8"/>
        <v>210.614195</v>
      </c>
      <c r="Z53" s="240">
        <f t="shared" si="9"/>
        <v>-1.9951350000000048</v>
      </c>
      <c r="AA53" s="78"/>
      <c r="AB53" s="77"/>
    </row>
    <row r="54" spans="1:28" s="58" customFormat="1" ht="15">
      <c r="A54" s="196" t="s">
        <v>166</v>
      </c>
      <c r="B54" s="165">
        <v>4864550</v>
      </c>
      <c r="C54" s="163">
        <v>20650</v>
      </c>
      <c r="D54" s="171">
        <v>0</v>
      </c>
      <c r="E54" s="165">
        <v>333350</v>
      </c>
      <c r="F54" s="113">
        <v>0</v>
      </c>
      <c r="G54" s="171">
        <v>0</v>
      </c>
      <c r="H54" s="165">
        <v>112100</v>
      </c>
      <c r="I54" s="113">
        <v>44250</v>
      </c>
      <c r="J54" s="171">
        <v>0.65</v>
      </c>
      <c r="K54" s="165">
        <v>5310000</v>
      </c>
      <c r="L54" s="113">
        <v>64900</v>
      </c>
      <c r="M54" s="128">
        <v>0.01</v>
      </c>
      <c r="N54" s="174">
        <v>3740600</v>
      </c>
      <c r="O54" s="175">
        <f t="shared" si="0"/>
        <v>0.7044444444444444</v>
      </c>
      <c r="P54" s="109">
        <f>Volume!K54</f>
        <v>105.3</v>
      </c>
      <c r="Q54" s="69">
        <f>Volume!J54</f>
        <v>103.15</v>
      </c>
      <c r="R54" s="240">
        <f t="shared" si="1"/>
        <v>54.77265</v>
      </c>
      <c r="S54" s="104">
        <f t="shared" si="2"/>
        <v>38.584289</v>
      </c>
      <c r="T54" s="110">
        <f t="shared" si="3"/>
        <v>5245100</v>
      </c>
      <c r="U54" s="104">
        <f t="shared" si="4"/>
        <v>1.2373453318335208</v>
      </c>
      <c r="V54" s="104">
        <f t="shared" si="5"/>
        <v>50.17783325</v>
      </c>
      <c r="W54" s="104">
        <f t="shared" si="6"/>
        <v>3.43850525</v>
      </c>
      <c r="X54" s="104">
        <f t="shared" si="7"/>
        <v>1.1563115</v>
      </c>
      <c r="Y54" s="104">
        <f t="shared" si="8"/>
        <v>55.230903</v>
      </c>
      <c r="Z54" s="240">
        <f t="shared" si="9"/>
        <v>-0.45825299999999913</v>
      </c>
      <c r="AA54" s="78"/>
      <c r="AB54" s="77"/>
    </row>
    <row r="55" spans="1:28" s="58" customFormat="1" ht="15">
      <c r="A55" s="196" t="s">
        <v>223</v>
      </c>
      <c r="B55" s="165">
        <v>589575</v>
      </c>
      <c r="C55" s="163">
        <v>71225</v>
      </c>
      <c r="D55" s="171">
        <v>0.14</v>
      </c>
      <c r="E55" s="165">
        <v>175</v>
      </c>
      <c r="F55" s="113">
        <v>0</v>
      </c>
      <c r="G55" s="171">
        <v>0</v>
      </c>
      <c r="H55" s="165">
        <v>350</v>
      </c>
      <c r="I55" s="113">
        <v>175</v>
      </c>
      <c r="J55" s="171">
        <v>1</v>
      </c>
      <c r="K55" s="165">
        <v>590100</v>
      </c>
      <c r="L55" s="113">
        <v>71400</v>
      </c>
      <c r="M55" s="128">
        <v>0.14</v>
      </c>
      <c r="N55" s="174">
        <v>378525</v>
      </c>
      <c r="O55" s="175">
        <f t="shared" si="0"/>
        <v>0.641459074733096</v>
      </c>
      <c r="P55" s="109">
        <f>Volume!K55</f>
        <v>2645.85</v>
      </c>
      <c r="Q55" s="69">
        <f>Volume!J55</f>
        <v>2570.3</v>
      </c>
      <c r="R55" s="240">
        <f t="shared" si="1"/>
        <v>151.673403</v>
      </c>
      <c r="S55" s="104">
        <f t="shared" si="2"/>
        <v>97.29228075000002</v>
      </c>
      <c r="T55" s="110">
        <f t="shared" si="3"/>
        <v>518700</v>
      </c>
      <c r="U55" s="104">
        <f t="shared" si="4"/>
        <v>13.765182186234817</v>
      </c>
      <c r="V55" s="104">
        <f t="shared" si="5"/>
        <v>151.53846225</v>
      </c>
      <c r="W55" s="104">
        <f t="shared" si="6"/>
        <v>0.044980250000000006</v>
      </c>
      <c r="X55" s="104">
        <f t="shared" si="7"/>
        <v>0.08996050000000001</v>
      </c>
      <c r="Y55" s="104">
        <f t="shared" si="8"/>
        <v>137.2402395</v>
      </c>
      <c r="Z55" s="240">
        <f t="shared" si="9"/>
        <v>14.433163500000006</v>
      </c>
      <c r="AA55" s="78"/>
      <c r="AB55" s="77"/>
    </row>
    <row r="56" spans="1:28" s="58" customFormat="1" ht="15">
      <c r="A56" s="196" t="s">
        <v>291</v>
      </c>
      <c r="B56" s="165">
        <v>5565000</v>
      </c>
      <c r="C56" s="163">
        <v>66000</v>
      </c>
      <c r="D56" s="171">
        <v>0.01</v>
      </c>
      <c r="E56" s="165">
        <v>651000</v>
      </c>
      <c r="F56" s="113">
        <v>-15000</v>
      </c>
      <c r="G56" s="171">
        <v>-0.02</v>
      </c>
      <c r="H56" s="165">
        <v>64500</v>
      </c>
      <c r="I56" s="113">
        <v>1500</v>
      </c>
      <c r="J56" s="171">
        <v>0.02</v>
      </c>
      <c r="K56" s="165">
        <v>6280500</v>
      </c>
      <c r="L56" s="113">
        <v>52500</v>
      </c>
      <c r="M56" s="128">
        <v>0.01</v>
      </c>
      <c r="N56" s="174">
        <v>5098500</v>
      </c>
      <c r="O56" s="175">
        <f t="shared" si="0"/>
        <v>0.8117984236923812</v>
      </c>
      <c r="P56" s="109">
        <f>Volume!K56</f>
        <v>150.4</v>
      </c>
      <c r="Q56" s="69">
        <f>Volume!J56</f>
        <v>146.25</v>
      </c>
      <c r="R56" s="240">
        <f t="shared" si="1"/>
        <v>91.8523125</v>
      </c>
      <c r="S56" s="104">
        <f t="shared" si="2"/>
        <v>74.5655625</v>
      </c>
      <c r="T56" s="110">
        <f t="shared" si="3"/>
        <v>6228000</v>
      </c>
      <c r="U56" s="104">
        <f t="shared" si="4"/>
        <v>0.8429672447013488</v>
      </c>
      <c r="V56" s="104">
        <f t="shared" si="5"/>
        <v>81.388125</v>
      </c>
      <c r="W56" s="104">
        <f t="shared" si="6"/>
        <v>9.520875</v>
      </c>
      <c r="X56" s="104">
        <f t="shared" si="7"/>
        <v>0.9433125</v>
      </c>
      <c r="Y56" s="104">
        <f t="shared" si="8"/>
        <v>93.66912</v>
      </c>
      <c r="Z56" s="240">
        <f t="shared" si="9"/>
        <v>-1.8168075000000101</v>
      </c>
      <c r="AA56" s="78"/>
      <c r="AB56" s="77"/>
    </row>
    <row r="57" spans="1:26" s="7" customFormat="1" ht="15">
      <c r="A57" s="196" t="s">
        <v>292</v>
      </c>
      <c r="B57" s="165">
        <v>1562400</v>
      </c>
      <c r="C57" s="163">
        <v>14000</v>
      </c>
      <c r="D57" s="171">
        <v>0.01</v>
      </c>
      <c r="E57" s="165">
        <v>16800</v>
      </c>
      <c r="F57" s="113">
        <v>1400</v>
      </c>
      <c r="G57" s="171">
        <v>0.09</v>
      </c>
      <c r="H57" s="165">
        <v>151200</v>
      </c>
      <c r="I57" s="113">
        <v>47600</v>
      </c>
      <c r="J57" s="171">
        <v>0.46</v>
      </c>
      <c r="K57" s="165">
        <v>1730400</v>
      </c>
      <c r="L57" s="113">
        <v>63000</v>
      </c>
      <c r="M57" s="128">
        <v>0.04</v>
      </c>
      <c r="N57" s="174">
        <v>1400000</v>
      </c>
      <c r="O57" s="175">
        <f t="shared" si="0"/>
        <v>0.8090614886731392</v>
      </c>
      <c r="P57" s="109">
        <f>Volume!K57</f>
        <v>134.4</v>
      </c>
      <c r="Q57" s="69">
        <f>Volume!J57</f>
        <v>131.35</v>
      </c>
      <c r="R57" s="240">
        <f t="shared" si="1"/>
        <v>22.728804</v>
      </c>
      <c r="S57" s="104">
        <f t="shared" si="2"/>
        <v>18.389</v>
      </c>
      <c r="T57" s="110">
        <f t="shared" si="3"/>
        <v>1667400</v>
      </c>
      <c r="U57" s="104">
        <f t="shared" si="4"/>
        <v>3.7783375314861463</v>
      </c>
      <c r="V57" s="104">
        <f t="shared" si="5"/>
        <v>20.522124</v>
      </c>
      <c r="W57" s="104">
        <f t="shared" si="6"/>
        <v>0.220668</v>
      </c>
      <c r="X57" s="104">
        <f t="shared" si="7"/>
        <v>1.986012</v>
      </c>
      <c r="Y57" s="104">
        <f t="shared" si="8"/>
        <v>22.409856</v>
      </c>
      <c r="Z57" s="240">
        <f t="shared" si="9"/>
        <v>0.3189479999999989</v>
      </c>
    </row>
    <row r="58" spans="1:26" s="7" customFormat="1" ht="15">
      <c r="A58" s="196" t="s">
        <v>195</v>
      </c>
      <c r="B58" s="165">
        <v>28921612</v>
      </c>
      <c r="C58" s="163">
        <v>1950652</v>
      </c>
      <c r="D58" s="171">
        <v>0.07</v>
      </c>
      <c r="E58" s="165">
        <v>1523818</v>
      </c>
      <c r="F58" s="113">
        <v>37116</v>
      </c>
      <c r="G58" s="171">
        <v>0.02</v>
      </c>
      <c r="H58" s="165">
        <v>187642</v>
      </c>
      <c r="I58" s="113">
        <v>2062</v>
      </c>
      <c r="J58" s="171">
        <v>0.01</v>
      </c>
      <c r="K58" s="165">
        <v>30633072</v>
      </c>
      <c r="L58" s="113">
        <v>1989830</v>
      </c>
      <c r="M58" s="128">
        <v>0.07</v>
      </c>
      <c r="N58" s="174">
        <v>16475380</v>
      </c>
      <c r="O58" s="175">
        <f t="shared" si="0"/>
        <v>0.5378298330640818</v>
      </c>
      <c r="P58" s="109">
        <f>Volume!K58</f>
        <v>132.6</v>
      </c>
      <c r="Q58" s="69">
        <f>Volume!J58</f>
        <v>129.95</v>
      </c>
      <c r="R58" s="240">
        <f t="shared" si="1"/>
        <v>398.07677063999995</v>
      </c>
      <c r="S58" s="104">
        <f t="shared" si="2"/>
        <v>214.09756309999997</v>
      </c>
      <c r="T58" s="110">
        <f t="shared" si="3"/>
        <v>28643242</v>
      </c>
      <c r="U58" s="104">
        <f t="shared" si="4"/>
        <v>6.946944064502196</v>
      </c>
      <c r="V58" s="104">
        <f t="shared" si="5"/>
        <v>375.83634793999994</v>
      </c>
      <c r="W58" s="104">
        <f t="shared" si="6"/>
        <v>19.80201491</v>
      </c>
      <c r="X58" s="104">
        <f t="shared" si="7"/>
        <v>2.43840779</v>
      </c>
      <c r="Y58" s="104">
        <f t="shared" si="8"/>
        <v>379.80938892</v>
      </c>
      <c r="Z58" s="240">
        <f t="shared" si="9"/>
        <v>18.267381719999946</v>
      </c>
    </row>
    <row r="59" spans="1:26" s="7" customFormat="1" ht="15">
      <c r="A59" s="196" t="s">
        <v>293</v>
      </c>
      <c r="B59" s="165">
        <v>8400000</v>
      </c>
      <c r="C59" s="163">
        <v>-71400</v>
      </c>
      <c r="D59" s="171">
        <v>-0.01</v>
      </c>
      <c r="E59" s="165">
        <v>436800</v>
      </c>
      <c r="F59" s="113">
        <v>60200</v>
      </c>
      <c r="G59" s="171">
        <v>0.16</v>
      </c>
      <c r="H59" s="165">
        <v>8400</v>
      </c>
      <c r="I59" s="113">
        <v>0</v>
      </c>
      <c r="J59" s="171">
        <v>0</v>
      </c>
      <c r="K59" s="165">
        <v>8845200</v>
      </c>
      <c r="L59" s="113">
        <v>-11200</v>
      </c>
      <c r="M59" s="128">
        <v>0</v>
      </c>
      <c r="N59" s="174">
        <v>6244000</v>
      </c>
      <c r="O59" s="175">
        <f t="shared" si="0"/>
        <v>0.7059195948084837</v>
      </c>
      <c r="P59" s="109">
        <f>Volume!K59</f>
        <v>126.55</v>
      </c>
      <c r="Q59" s="69">
        <f>Volume!J59</f>
        <v>123.5</v>
      </c>
      <c r="R59" s="240">
        <f t="shared" si="1"/>
        <v>109.23822</v>
      </c>
      <c r="S59" s="104">
        <f t="shared" si="2"/>
        <v>77.1134</v>
      </c>
      <c r="T59" s="110">
        <f t="shared" si="3"/>
        <v>8856400</v>
      </c>
      <c r="U59" s="104">
        <f t="shared" si="4"/>
        <v>-0.12646221941195068</v>
      </c>
      <c r="V59" s="104">
        <f t="shared" si="5"/>
        <v>103.74</v>
      </c>
      <c r="W59" s="104">
        <f t="shared" si="6"/>
        <v>5.39448</v>
      </c>
      <c r="X59" s="104">
        <f t="shared" si="7"/>
        <v>0.10374</v>
      </c>
      <c r="Y59" s="104">
        <f t="shared" si="8"/>
        <v>112.077742</v>
      </c>
      <c r="Z59" s="240">
        <f t="shared" si="9"/>
        <v>-2.8395220000000023</v>
      </c>
    </row>
    <row r="60" spans="1:26" s="7" customFormat="1" ht="15">
      <c r="A60" s="196" t="s">
        <v>197</v>
      </c>
      <c r="B60" s="165">
        <v>2516800</v>
      </c>
      <c r="C60" s="163">
        <v>115050</v>
      </c>
      <c r="D60" s="171">
        <v>0.05</v>
      </c>
      <c r="E60" s="165">
        <v>9750</v>
      </c>
      <c r="F60" s="113">
        <v>1300</v>
      </c>
      <c r="G60" s="171">
        <v>0.15</v>
      </c>
      <c r="H60" s="165">
        <v>0</v>
      </c>
      <c r="I60" s="113">
        <v>0</v>
      </c>
      <c r="J60" s="171">
        <v>0</v>
      </c>
      <c r="K60" s="165">
        <v>2526550</v>
      </c>
      <c r="L60" s="113">
        <v>116350</v>
      </c>
      <c r="M60" s="128">
        <v>0.05</v>
      </c>
      <c r="N60" s="174">
        <v>1068600</v>
      </c>
      <c r="O60" s="175">
        <f t="shared" si="0"/>
        <v>0.42294828916902494</v>
      </c>
      <c r="P60" s="109">
        <f>Volume!K60</f>
        <v>692.4</v>
      </c>
      <c r="Q60" s="69">
        <f>Volume!J60</f>
        <v>693.6</v>
      </c>
      <c r="R60" s="240">
        <f t="shared" si="1"/>
        <v>175.241508</v>
      </c>
      <c r="S60" s="104">
        <f t="shared" si="2"/>
        <v>74.118096</v>
      </c>
      <c r="T60" s="110">
        <f t="shared" si="3"/>
        <v>2410200</v>
      </c>
      <c r="U60" s="104">
        <f t="shared" si="4"/>
        <v>4.82740021574973</v>
      </c>
      <c r="V60" s="104">
        <f t="shared" si="5"/>
        <v>174.565248</v>
      </c>
      <c r="W60" s="104">
        <f t="shared" si="6"/>
        <v>0.67626</v>
      </c>
      <c r="X60" s="104">
        <f t="shared" si="7"/>
        <v>0</v>
      </c>
      <c r="Y60" s="104">
        <f t="shared" si="8"/>
        <v>166.882248</v>
      </c>
      <c r="Z60" s="240">
        <f t="shared" si="9"/>
        <v>8.359260000000006</v>
      </c>
    </row>
    <row r="61" spans="1:26" s="7" customFormat="1" ht="15">
      <c r="A61" s="196" t="s">
        <v>4</v>
      </c>
      <c r="B61" s="165">
        <v>993900</v>
      </c>
      <c r="C61" s="163">
        <v>77700</v>
      </c>
      <c r="D61" s="171">
        <v>0.08</v>
      </c>
      <c r="E61" s="165">
        <v>0</v>
      </c>
      <c r="F61" s="113">
        <v>0</v>
      </c>
      <c r="G61" s="171">
        <v>0</v>
      </c>
      <c r="H61" s="165">
        <v>0</v>
      </c>
      <c r="I61" s="113">
        <v>0</v>
      </c>
      <c r="J61" s="171">
        <v>0</v>
      </c>
      <c r="K61" s="165">
        <v>993900</v>
      </c>
      <c r="L61" s="113">
        <v>77700</v>
      </c>
      <c r="M61" s="128">
        <v>0.08</v>
      </c>
      <c r="N61" s="174">
        <v>586200</v>
      </c>
      <c r="O61" s="175">
        <f t="shared" si="0"/>
        <v>0.5897977663748868</v>
      </c>
      <c r="P61" s="109">
        <f>Volume!K61</f>
        <v>1695.85</v>
      </c>
      <c r="Q61" s="69">
        <f>Volume!J61</f>
        <v>1653</v>
      </c>
      <c r="R61" s="240">
        <f t="shared" si="1"/>
        <v>164.29167</v>
      </c>
      <c r="S61" s="104">
        <f t="shared" si="2"/>
        <v>96.89886</v>
      </c>
      <c r="T61" s="110">
        <f t="shared" si="3"/>
        <v>916200</v>
      </c>
      <c r="U61" s="104">
        <f t="shared" si="4"/>
        <v>8.48068107400131</v>
      </c>
      <c r="V61" s="104">
        <f t="shared" si="5"/>
        <v>164.29167</v>
      </c>
      <c r="W61" s="104">
        <f t="shared" si="6"/>
        <v>0</v>
      </c>
      <c r="X61" s="104">
        <f t="shared" si="7"/>
        <v>0</v>
      </c>
      <c r="Y61" s="104">
        <f t="shared" si="8"/>
        <v>155.373777</v>
      </c>
      <c r="Z61" s="240">
        <f t="shared" si="9"/>
        <v>8.91789300000002</v>
      </c>
    </row>
    <row r="62" spans="1:26" s="7" customFormat="1" ht="15">
      <c r="A62" s="196" t="s">
        <v>79</v>
      </c>
      <c r="B62" s="165">
        <v>1256800</v>
      </c>
      <c r="C62" s="163">
        <v>-2800</v>
      </c>
      <c r="D62" s="171">
        <v>0</v>
      </c>
      <c r="E62" s="165">
        <v>2000</v>
      </c>
      <c r="F62" s="113">
        <v>-40000</v>
      </c>
      <c r="G62" s="171">
        <v>-0.95</v>
      </c>
      <c r="H62" s="165">
        <v>0</v>
      </c>
      <c r="I62" s="113">
        <v>0</v>
      </c>
      <c r="J62" s="171">
        <v>0</v>
      </c>
      <c r="K62" s="165">
        <v>1258800</v>
      </c>
      <c r="L62" s="113">
        <v>-42800</v>
      </c>
      <c r="M62" s="128">
        <v>-0.03</v>
      </c>
      <c r="N62" s="174">
        <v>558400</v>
      </c>
      <c r="O62" s="175">
        <f t="shared" si="0"/>
        <v>0.44359707658087066</v>
      </c>
      <c r="P62" s="109">
        <f>Volume!K62</f>
        <v>1033.25</v>
      </c>
      <c r="Q62" s="69">
        <f>Volume!J62</f>
        <v>1031.6</v>
      </c>
      <c r="R62" s="240">
        <f t="shared" si="1"/>
        <v>129.857808</v>
      </c>
      <c r="S62" s="104">
        <f t="shared" si="2"/>
        <v>57.604544</v>
      </c>
      <c r="T62" s="110">
        <f t="shared" si="3"/>
        <v>1301600</v>
      </c>
      <c r="U62" s="104">
        <f t="shared" si="4"/>
        <v>-3.288260602335587</v>
      </c>
      <c r="V62" s="104">
        <f t="shared" si="5"/>
        <v>129.651488</v>
      </c>
      <c r="W62" s="104">
        <f t="shared" si="6"/>
        <v>0.20631999999999998</v>
      </c>
      <c r="X62" s="104">
        <f t="shared" si="7"/>
        <v>0</v>
      </c>
      <c r="Y62" s="104">
        <f t="shared" si="8"/>
        <v>134.48782</v>
      </c>
      <c r="Z62" s="240">
        <f t="shared" si="9"/>
        <v>-4.630011999999994</v>
      </c>
    </row>
    <row r="63" spans="1:28" s="58" customFormat="1" ht="15">
      <c r="A63" s="196" t="s">
        <v>196</v>
      </c>
      <c r="B63" s="165">
        <v>1657600</v>
      </c>
      <c r="C63" s="163">
        <v>77200</v>
      </c>
      <c r="D63" s="171">
        <v>0.05</v>
      </c>
      <c r="E63" s="165">
        <v>8800</v>
      </c>
      <c r="F63" s="113">
        <v>0</v>
      </c>
      <c r="G63" s="171">
        <v>0</v>
      </c>
      <c r="H63" s="165">
        <v>1200</v>
      </c>
      <c r="I63" s="113">
        <v>0</v>
      </c>
      <c r="J63" s="171">
        <v>0</v>
      </c>
      <c r="K63" s="165">
        <v>1667600</v>
      </c>
      <c r="L63" s="113">
        <v>77200</v>
      </c>
      <c r="M63" s="128">
        <v>0.05</v>
      </c>
      <c r="N63" s="174">
        <v>1223600</v>
      </c>
      <c r="O63" s="175">
        <f t="shared" si="0"/>
        <v>0.7337491005037179</v>
      </c>
      <c r="P63" s="109">
        <f>Volume!K63</f>
        <v>717.25</v>
      </c>
      <c r="Q63" s="69">
        <f>Volume!J63</f>
        <v>718.45</v>
      </c>
      <c r="R63" s="240">
        <f t="shared" si="1"/>
        <v>119.808722</v>
      </c>
      <c r="S63" s="104">
        <f t="shared" si="2"/>
        <v>87.909542</v>
      </c>
      <c r="T63" s="110">
        <f t="shared" si="3"/>
        <v>1590400</v>
      </c>
      <c r="U63" s="104">
        <f t="shared" si="4"/>
        <v>4.854124748490945</v>
      </c>
      <c r="V63" s="104">
        <f t="shared" si="5"/>
        <v>119.090272</v>
      </c>
      <c r="W63" s="104">
        <f t="shared" si="6"/>
        <v>0.632236</v>
      </c>
      <c r="X63" s="104">
        <f t="shared" si="7"/>
        <v>0.086214</v>
      </c>
      <c r="Y63" s="104">
        <f t="shared" si="8"/>
        <v>114.07144</v>
      </c>
      <c r="Z63" s="240">
        <f t="shared" si="9"/>
        <v>5.7372820000000075</v>
      </c>
      <c r="AA63" s="78"/>
      <c r="AB63" s="77"/>
    </row>
    <row r="64" spans="1:26" s="7" customFormat="1" ht="15">
      <c r="A64" s="196" t="s">
        <v>5</v>
      </c>
      <c r="B64" s="165">
        <v>36260730</v>
      </c>
      <c r="C64" s="163">
        <v>-658735</v>
      </c>
      <c r="D64" s="171">
        <v>-0.02</v>
      </c>
      <c r="E64" s="165">
        <v>8273265</v>
      </c>
      <c r="F64" s="113">
        <v>-12760</v>
      </c>
      <c r="G64" s="171">
        <v>0</v>
      </c>
      <c r="H64" s="165">
        <v>990495</v>
      </c>
      <c r="I64" s="113">
        <v>-14355</v>
      </c>
      <c r="J64" s="171">
        <v>-0.01</v>
      </c>
      <c r="K64" s="165">
        <v>45524490</v>
      </c>
      <c r="L64" s="113">
        <v>-685850</v>
      </c>
      <c r="M64" s="128">
        <v>-0.01</v>
      </c>
      <c r="N64" s="174">
        <v>25542330</v>
      </c>
      <c r="O64" s="175">
        <f t="shared" si="0"/>
        <v>0.5610678999369351</v>
      </c>
      <c r="P64" s="109">
        <f>Volume!K64</f>
        <v>148.55</v>
      </c>
      <c r="Q64" s="69">
        <f>Volume!J64</f>
        <v>148.4</v>
      </c>
      <c r="R64" s="240">
        <f t="shared" si="1"/>
        <v>675.5834316</v>
      </c>
      <c r="S64" s="104">
        <f t="shared" si="2"/>
        <v>379.0481772</v>
      </c>
      <c r="T64" s="110">
        <f t="shared" si="3"/>
        <v>46210340</v>
      </c>
      <c r="U64" s="104">
        <f t="shared" si="4"/>
        <v>-1.4841916333011183</v>
      </c>
      <c r="V64" s="104">
        <f t="shared" si="5"/>
        <v>538.1092332</v>
      </c>
      <c r="W64" s="104">
        <f t="shared" si="6"/>
        <v>122.7752526</v>
      </c>
      <c r="X64" s="104">
        <f t="shared" si="7"/>
        <v>14.6989458</v>
      </c>
      <c r="Y64" s="104">
        <f t="shared" si="8"/>
        <v>686.4546007000001</v>
      </c>
      <c r="Z64" s="240">
        <f t="shared" si="9"/>
        <v>-10.871169100000088</v>
      </c>
    </row>
    <row r="65" spans="1:28" s="58" customFormat="1" ht="15">
      <c r="A65" s="196" t="s">
        <v>198</v>
      </c>
      <c r="B65" s="165">
        <v>16560000</v>
      </c>
      <c r="C65" s="163">
        <v>687000</v>
      </c>
      <c r="D65" s="171">
        <v>0.04</v>
      </c>
      <c r="E65" s="165">
        <v>4069000</v>
      </c>
      <c r="F65" s="113">
        <v>101000</v>
      </c>
      <c r="G65" s="171">
        <v>0.03</v>
      </c>
      <c r="H65" s="165">
        <v>570000</v>
      </c>
      <c r="I65" s="113">
        <v>2000</v>
      </c>
      <c r="J65" s="171">
        <v>0</v>
      </c>
      <c r="K65" s="165">
        <v>21199000</v>
      </c>
      <c r="L65" s="113">
        <v>790000</v>
      </c>
      <c r="M65" s="128">
        <v>0.04</v>
      </c>
      <c r="N65" s="174">
        <v>14503000</v>
      </c>
      <c r="O65" s="175">
        <f t="shared" si="0"/>
        <v>0.6841360441530261</v>
      </c>
      <c r="P65" s="109">
        <f>Volume!K65</f>
        <v>205.2</v>
      </c>
      <c r="Q65" s="69">
        <f>Volume!J65</f>
        <v>199.6</v>
      </c>
      <c r="R65" s="240">
        <f t="shared" si="1"/>
        <v>423.13204</v>
      </c>
      <c r="S65" s="104">
        <f t="shared" si="2"/>
        <v>289.47988</v>
      </c>
      <c r="T65" s="110">
        <f t="shared" si="3"/>
        <v>20409000</v>
      </c>
      <c r="U65" s="104">
        <f t="shared" si="4"/>
        <v>3.8708412955068843</v>
      </c>
      <c r="V65" s="104">
        <f t="shared" si="5"/>
        <v>330.5376</v>
      </c>
      <c r="W65" s="104">
        <f t="shared" si="6"/>
        <v>81.21724</v>
      </c>
      <c r="X65" s="104">
        <f t="shared" si="7"/>
        <v>11.3772</v>
      </c>
      <c r="Y65" s="104">
        <f t="shared" si="8"/>
        <v>418.79268</v>
      </c>
      <c r="Z65" s="240">
        <f t="shared" si="9"/>
        <v>4.339359999999999</v>
      </c>
      <c r="AA65" s="78"/>
      <c r="AB65" s="77"/>
    </row>
    <row r="66" spans="1:28" s="58" customFormat="1" ht="15">
      <c r="A66" s="196" t="s">
        <v>199</v>
      </c>
      <c r="B66" s="165">
        <v>3136900</v>
      </c>
      <c r="C66" s="163">
        <v>-118300</v>
      </c>
      <c r="D66" s="171">
        <v>-0.04</v>
      </c>
      <c r="E66" s="165">
        <v>192400</v>
      </c>
      <c r="F66" s="113">
        <v>-1300</v>
      </c>
      <c r="G66" s="171">
        <v>-0.01</v>
      </c>
      <c r="H66" s="165">
        <v>9100</v>
      </c>
      <c r="I66" s="113">
        <v>0</v>
      </c>
      <c r="J66" s="171">
        <v>0</v>
      </c>
      <c r="K66" s="165">
        <v>3338400</v>
      </c>
      <c r="L66" s="113">
        <v>-119600</v>
      </c>
      <c r="M66" s="128">
        <v>-0.03</v>
      </c>
      <c r="N66" s="174">
        <v>2026700</v>
      </c>
      <c r="O66" s="175">
        <f t="shared" si="0"/>
        <v>0.6070872274143302</v>
      </c>
      <c r="P66" s="109">
        <f>Volume!K66</f>
        <v>282.55</v>
      </c>
      <c r="Q66" s="69">
        <f>Volume!J66</f>
        <v>287.8</v>
      </c>
      <c r="R66" s="240">
        <f t="shared" si="1"/>
        <v>96.079152</v>
      </c>
      <c r="S66" s="104">
        <f t="shared" si="2"/>
        <v>58.328426</v>
      </c>
      <c r="T66" s="110">
        <f t="shared" si="3"/>
        <v>3458000</v>
      </c>
      <c r="U66" s="104">
        <f t="shared" si="4"/>
        <v>-3.4586466165413534</v>
      </c>
      <c r="V66" s="104">
        <f t="shared" si="5"/>
        <v>90.279982</v>
      </c>
      <c r="W66" s="104">
        <f t="shared" si="6"/>
        <v>5.537272</v>
      </c>
      <c r="X66" s="104">
        <f t="shared" si="7"/>
        <v>0.261898</v>
      </c>
      <c r="Y66" s="104">
        <f t="shared" si="8"/>
        <v>97.70579</v>
      </c>
      <c r="Z66" s="240">
        <f t="shared" si="9"/>
        <v>-1.6266379999999998</v>
      </c>
      <c r="AA66" s="78"/>
      <c r="AB66" s="77"/>
    </row>
    <row r="67" spans="1:28" s="58" customFormat="1" ht="15">
      <c r="A67" s="196" t="s">
        <v>294</v>
      </c>
      <c r="B67" s="165">
        <v>795300</v>
      </c>
      <c r="C67" s="163">
        <v>-5100</v>
      </c>
      <c r="D67" s="171">
        <v>-0.01</v>
      </c>
      <c r="E67" s="165">
        <v>600</v>
      </c>
      <c r="F67" s="113">
        <v>0</v>
      </c>
      <c r="G67" s="171">
        <v>0</v>
      </c>
      <c r="H67" s="165">
        <v>0</v>
      </c>
      <c r="I67" s="113">
        <v>0</v>
      </c>
      <c r="J67" s="171">
        <v>0</v>
      </c>
      <c r="K67" s="165">
        <v>795900</v>
      </c>
      <c r="L67" s="113">
        <v>-5100</v>
      </c>
      <c r="M67" s="128">
        <v>-0.01</v>
      </c>
      <c r="N67" s="174">
        <v>603300</v>
      </c>
      <c r="O67" s="175">
        <f t="shared" si="0"/>
        <v>0.758009800226159</v>
      </c>
      <c r="P67" s="109">
        <f>Volume!K67</f>
        <v>621.75</v>
      </c>
      <c r="Q67" s="69">
        <f>Volume!J67</f>
        <v>616.05</v>
      </c>
      <c r="R67" s="240">
        <f t="shared" si="1"/>
        <v>49.03141949999999</v>
      </c>
      <c r="S67" s="104">
        <f t="shared" si="2"/>
        <v>37.1662965</v>
      </c>
      <c r="T67" s="110">
        <f t="shared" si="3"/>
        <v>801000</v>
      </c>
      <c r="U67" s="104">
        <f t="shared" si="4"/>
        <v>-0.6367041198501873</v>
      </c>
      <c r="V67" s="104">
        <f t="shared" si="5"/>
        <v>48.99445649999999</v>
      </c>
      <c r="W67" s="104">
        <f t="shared" si="6"/>
        <v>0.036963</v>
      </c>
      <c r="X67" s="104">
        <f t="shared" si="7"/>
        <v>0</v>
      </c>
      <c r="Y67" s="104">
        <f t="shared" si="8"/>
        <v>49.802175</v>
      </c>
      <c r="Z67" s="240">
        <f t="shared" si="9"/>
        <v>-0.770755500000007</v>
      </c>
      <c r="AA67" s="78"/>
      <c r="AB67" s="77"/>
    </row>
    <row r="68" spans="1:26" s="7" customFormat="1" ht="15">
      <c r="A68" s="196" t="s">
        <v>43</v>
      </c>
      <c r="B68" s="165">
        <v>358500</v>
      </c>
      <c r="C68" s="163">
        <v>5100</v>
      </c>
      <c r="D68" s="171">
        <v>0.01</v>
      </c>
      <c r="E68" s="165">
        <v>600</v>
      </c>
      <c r="F68" s="113">
        <v>0</v>
      </c>
      <c r="G68" s="171">
        <v>0</v>
      </c>
      <c r="H68" s="165">
        <v>300</v>
      </c>
      <c r="I68" s="113">
        <v>0</v>
      </c>
      <c r="J68" s="171">
        <v>0</v>
      </c>
      <c r="K68" s="165">
        <v>359400</v>
      </c>
      <c r="L68" s="113">
        <v>5100</v>
      </c>
      <c r="M68" s="128">
        <v>0.01</v>
      </c>
      <c r="N68" s="174">
        <v>298800</v>
      </c>
      <c r="O68" s="175">
        <f t="shared" si="0"/>
        <v>0.8313856427378965</v>
      </c>
      <c r="P68" s="109">
        <f>Volume!K68</f>
        <v>1966.65</v>
      </c>
      <c r="Q68" s="69">
        <f>Volume!J68</f>
        <v>1964.95</v>
      </c>
      <c r="R68" s="240">
        <f t="shared" si="1"/>
        <v>70.620303</v>
      </c>
      <c r="S68" s="104">
        <f t="shared" si="2"/>
        <v>58.712706</v>
      </c>
      <c r="T68" s="110">
        <f t="shared" si="3"/>
        <v>354300</v>
      </c>
      <c r="U68" s="104">
        <f t="shared" si="4"/>
        <v>1.439458086367485</v>
      </c>
      <c r="V68" s="104">
        <f t="shared" si="5"/>
        <v>70.4434575</v>
      </c>
      <c r="W68" s="104">
        <f t="shared" si="6"/>
        <v>0.117897</v>
      </c>
      <c r="X68" s="104">
        <f t="shared" si="7"/>
        <v>0.0589485</v>
      </c>
      <c r="Y68" s="104">
        <f t="shared" si="8"/>
        <v>69.6784095</v>
      </c>
      <c r="Z68" s="240">
        <f t="shared" si="9"/>
        <v>0.9418935000000062</v>
      </c>
    </row>
    <row r="69" spans="1:26" s="7" customFormat="1" ht="15">
      <c r="A69" s="196" t="s">
        <v>200</v>
      </c>
      <c r="B69" s="165">
        <v>5929000</v>
      </c>
      <c r="C69" s="163">
        <v>-240100</v>
      </c>
      <c r="D69" s="171">
        <v>-0.04</v>
      </c>
      <c r="E69" s="165">
        <v>429100</v>
      </c>
      <c r="F69" s="113">
        <v>9800</v>
      </c>
      <c r="G69" s="171">
        <v>0.02</v>
      </c>
      <c r="H69" s="165">
        <v>86800</v>
      </c>
      <c r="I69" s="113">
        <v>6300</v>
      </c>
      <c r="J69" s="171">
        <v>0.08</v>
      </c>
      <c r="K69" s="165">
        <v>6444900</v>
      </c>
      <c r="L69" s="113">
        <v>-224000</v>
      </c>
      <c r="M69" s="128">
        <v>-0.03</v>
      </c>
      <c r="N69" s="174">
        <v>3155600</v>
      </c>
      <c r="O69" s="175">
        <f aca="true" t="shared" si="10" ref="O69:O132">N69/K69</f>
        <v>0.48962745736939284</v>
      </c>
      <c r="P69" s="109">
        <f>Volume!K69</f>
        <v>980.2</v>
      </c>
      <c r="Q69" s="69">
        <f>Volume!J69</f>
        <v>969.45</v>
      </c>
      <c r="R69" s="240">
        <f aca="true" t="shared" si="11" ref="R69:R132">Q69*K69/10000000</f>
        <v>624.8008305</v>
      </c>
      <c r="S69" s="104">
        <f aca="true" t="shared" si="12" ref="S69:S132">Q69*N69/10000000</f>
        <v>305.919642</v>
      </c>
      <c r="T69" s="110">
        <f aca="true" t="shared" si="13" ref="T69:T132">K69-L69</f>
        <v>6668900</v>
      </c>
      <c r="U69" s="104">
        <f aca="true" t="shared" si="14" ref="U69:U132">L69/T69*100</f>
        <v>-3.3588747769497216</v>
      </c>
      <c r="V69" s="104">
        <f aca="true" t="shared" si="15" ref="V69:V132">Q69*B69/10000000</f>
        <v>574.786905</v>
      </c>
      <c r="W69" s="104">
        <f aca="true" t="shared" si="16" ref="W69:W132">Q69*E69/10000000</f>
        <v>41.5990995</v>
      </c>
      <c r="X69" s="104">
        <f aca="true" t="shared" si="17" ref="X69:X132">Q69*H69/10000000</f>
        <v>8.414826</v>
      </c>
      <c r="Y69" s="104">
        <f aca="true" t="shared" si="18" ref="Y69:Y132">(T69*P69)/10000000</f>
        <v>653.685578</v>
      </c>
      <c r="Z69" s="240">
        <f aca="true" t="shared" si="19" ref="Z69:Z132">R69-Y69</f>
        <v>-28.884747500000003</v>
      </c>
    </row>
    <row r="70" spans="1:28" s="58" customFormat="1" ht="15">
      <c r="A70" s="196" t="s">
        <v>141</v>
      </c>
      <c r="B70" s="165">
        <v>43627200</v>
      </c>
      <c r="C70" s="163">
        <v>-436800</v>
      </c>
      <c r="D70" s="171">
        <v>-0.01</v>
      </c>
      <c r="E70" s="165">
        <v>11083200</v>
      </c>
      <c r="F70" s="113">
        <v>624000</v>
      </c>
      <c r="G70" s="171">
        <v>0.06</v>
      </c>
      <c r="H70" s="165">
        <v>1857600</v>
      </c>
      <c r="I70" s="113">
        <v>48000</v>
      </c>
      <c r="J70" s="171">
        <v>0.03</v>
      </c>
      <c r="K70" s="165">
        <v>56568000</v>
      </c>
      <c r="L70" s="113">
        <v>235200</v>
      </c>
      <c r="M70" s="128">
        <v>0</v>
      </c>
      <c r="N70" s="174">
        <v>39043200</v>
      </c>
      <c r="O70" s="175">
        <f t="shared" si="10"/>
        <v>0.6901994060246075</v>
      </c>
      <c r="P70" s="109">
        <f>Volume!K70</f>
        <v>95.5</v>
      </c>
      <c r="Q70" s="69">
        <f>Volume!J70</f>
        <v>93.75</v>
      </c>
      <c r="R70" s="240">
        <f t="shared" si="11"/>
        <v>530.325</v>
      </c>
      <c r="S70" s="104">
        <f t="shared" si="12"/>
        <v>366.03</v>
      </c>
      <c r="T70" s="110">
        <f t="shared" si="13"/>
        <v>56332800</v>
      </c>
      <c r="U70" s="104">
        <f t="shared" si="14"/>
        <v>0.4175187457396047</v>
      </c>
      <c r="V70" s="104">
        <f t="shared" si="15"/>
        <v>409.005</v>
      </c>
      <c r="W70" s="104">
        <f t="shared" si="16"/>
        <v>103.905</v>
      </c>
      <c r="X70" s="104">
        <f t="shared" si="17"/>
        <v>17.415</v>
      </c>
      <c r="Y70" s="104">
        <f t="shared" si="18"/>
        <v>537.97824</v>
      </c>
      <c r="Z70" s="240">
        <f t="shared" si="19"/>
        <v>-7.6532399999999825</v>
      </c>
      <c r="AA70" s="78"/>
      <c r="AB70" s="77"/>
    </row>
    <row r="71" spans="1:26" s="7" customFormat="1" ht="15">
      <c r="A71" s="196" t="s">
        <v>184</v>
      </c>
      <c r="B71" s="165">
        <v>28331800</v>
      </c>
      <c r="C71" s="163">
        <v>418900</v>
      </c>
      <c r="D71" s="171">
        <v>0.02</v>
      </c>
      <c r="E71" s="165">
        <v>6124200</v>
      </c>
      <c r="F71" s="113">
        <v>625400</v>
      </c>
      <c r="G71" s="171">
        <v>0.11</v>
      </c>
      <c r="H71" s="165">
        <v>949900</v>
      </c>
      <c r="I71" s="113">
        <v>5900</v>
      </c>
      <c r="J71" s="171">
        <v>0.01</v>
      </c>
      <c r="K71" s="165">
        <v>35405900</v>
      </c>
      <c r="L71" s="113">
        <v>1050200</v>
      </c>
      <c r="M71" s="128">
        <v>0.03</v>
      </c>
      <c r="N71" s="174">
        <v>24107400</v>
      </c>
      <c r="O71" s="175">
        <f t="shared" si="10"/>
        <v>0.6808865189135144</v>
      </c>
      <c r="P71" s="109">
        <f>Volume!K71</f>
        <v>101.55</v>
      </c>
      <c r="Q71" s="69">
        <f>Volume!J71</f>
        <v>100.65</v>
      </c>
      <c r="R71" s="240">
        <f t="shared" si="11"/>
        <v>356.3603835</v>
      </c>
      <c r="S71" s="104">
        <f t="shared" si="12"/>
        <v>242.640981</v>
      </c>
      <c r="T71" s="110">
        <f t="shared" si="13"/>
        <v>34355700</v>
      </c>
      <c r="U71" s="104">
        <f t="shared" si="14"/>
        <v>3.0568435514339685</v>
      </c>
      <c r="V71" s="104">
        <f t="shared" si="15"/>
        <v>285.159567</v>
      </c>
      <c r="W71" s="104">
        <f t="shared" si="16"/>
        <v>61.640073</v>
      </c>
      <c r="X71" s="104">
        <f t="shared" si="17"/>
        <v>9.5607435</v>
      </c>
      <c r="Y71" s="104">
        <f t="shared" si="18"/>
        <v>348.8821335</v>
      </c>
      <c r="Z71" s="240">
        <f t="shared" si="19"/>
        <v>7.478250000000003</v>
      </c>
    </row>
    <row r="72" spans="1:28" s="58" customFormat="1" ht="15">
      <c r="A72" s="196" t="s">
        <v>175</v>
      </c>
      <c r="B72" s="165">
        <v>72828000</v>
      </c>
      <c r="C72" s="163">
        <v>-4410000</v>
      </c>
      <c r="D72" s="171">
        <v>-0.06</v>
      </c>
      <c r="E72" s="165">
        <v>22207500</v>
      </c>
      <c r="F72" s="113">
        <v>-913500</v>
      </c>
      <c r="G72" s="171">
        <v>-0.04</v>
      </c>
      <c r="H72" s="165">
        <v>6678000</v>
      </c>
      <c r="I72" s="113">
        <v>-157500</v>
      </c>
      <c r="J72" s="171">
        <v>-0.02</v>
      </c>
      <c r="K72" s="165">
        <v>101713500</v>
      </c>
      <c r="L72" s="113">
        <v>-5481000</v>
      </c>
      <c r="M72" s="128">
        <v>-0.05</v>
      </c>
      <c r="N72" s="174">
        <v>75757500</v>
      </c>
      <c r="O72" s="175">
        <f t="shared" si="10"/>
        <v>0.7448126354908641</v>
      </c>
      <c r="P72" s="109">
        <f>Volume!K72</f>
        <v>27.75</v>
      </c>
      <c r="Q72" s="69">
        <f>Volume!J72</f>
        <v>28.9</v>
      </c>
      <c r="R72" s="240">
        <f t="shared" si="11"/>
        <v>293.952015</v>
      </c>
      <c r="S72" s="104">
        <f t="shared" si="12"/>
        <v>218.939175</v>
      </c>
      <c r="T72" s="110">
        <f t="shared" si="13"/>
        <v>107194500</v>
      </c>
      <c r="U72" s="104">
        <f t="shared" si="14"/>
        <v>-5.113135468704084</v>
      </c>
      <c r="V72" s="104">
        <f t="shared" si="15"/>
        <v>210.47292</v>
      </c>
      <c r="W72" s="104">
        <f t="shared" si="16"/>
        <v>64.179675</v>
      </c>
      <c r="X72" s="104">
        <f t="shared" si="17"/>
        <v>19.29942</v>
      </c>
      <c r="Y72" s="104">
        <f t="shared" si="18"/>
        <v>297.4647375</v>
      </c>
      <c r="Z72" s="240">
        <f t="shared" si="19"/>
        <v>-3.5127224999999953</v>
      </c>
      <c r="AA72" s="78"/>
      <c r="AB72" s="77"/>
    </row>
    <row r="73" spans="1:26" s="7" customFormat="1" ht="15">
      <c r="A73" s="196" t="s">
        <v>142</v>
      </c>
      <c r="B73" s="165">
        <v>7168000</v>
      </c>
      <c r="C73" s="163">
        <v>-127750</v>
      </c>
      <c r="D73" s="171">
        <v>-0.02</v>
      </c>
      <c r="E73" s="165">
        <v>197750</v>
      </c>
      <c r="F73" s="113">
        <v>1750</v>
      </c>
      <c r="G73" s="171">
        <v>0.01</v>
      </c>
      <c r="H73" s="165">
        <v>52500</v>
      </c>
      <c r="I73" s="113">
        <v>50750</v>
      </c>
      <c r="J73" s="171">
        <v>29</v>
      </c>
      <c r="K73" s="165">
        <v>7418250</v>
      </c>
      <c r="L73" s="113">
        <v>-75250</v>
      </c>
      <c r="M73" s="128">
        <v>-0.01</v>
      </c>
      <c r="N73" s="174">
        <v>4240250</v>
      </c>
      <c r="O73" s="175">
        <f t="shared" si="10"/>
        <v>0.5715970747817881</v>
      </c>
      <c r="P73" s="109">
        <f>Volume!K73</f>
        <v>152.25</v>
      </c>
      <c r="Q73" s="69">
        <f>Volume!J73</f>
        <v>151</v>
      </c>
      <c r="R73" s="240">
        <f t="shared" si="11"/>
        <v>112.015575</v>
      </c>
      <c r="S73" s="104">
        <f t="shared" si="12"/>
        <v>64.027775</v>
      </c>
      <c r="T73" s="110">
        <f t="shared" si="13"/>
        <v>7493500</v>
      </c>
      <c r="U73" s="104">
        <f t="shared" si="14"/>
        <v>-1.004203643157403</v>
      </c>
      <c r="V73" s="104">
        <f t="shared" si="15"/>
        <v>108.2368</v>
      </c>
      <c r="W73" s="104">
        <f t="shared" si="16"/>
        <v>2.986025</v>
      </c>
      <c r="X73" s="104">
        <f t="shared" si="17"/>
        <v>0.79275</v>
      </c>
      <c r="Y73" s="104">
        <f t="shared" si="18"/>
        <v>114.0885375</v>
      </c>
      <c r="Z73" s="240">
        <f t="shared" si="19"/>
        <v>-2.0729625000000027</v>
      </c>
    </row>
    <row r="74" spans="1:26" s="7" customFormat="1" ht="15">
      <c r="A74" s="196" t="s">
        <v>176</v>
      </c>
      <c r="B74" s="165">
        <v>22718600</v>
      </c>
      <c r="C74" s="163">
        <v>217500</v>
      </c>
      <c r="D74" s="171">
        <v>0.01</v>
      </c>
      <c r="E74" s="165">
        <v>2757900</v>
      </c>
      <c r="F74" s="113">
        <v>21750</v>
      </c>
      <c r="G74" s="171">
        <v>0.01</v>
      </c>
      <c r="H74" s="165">
        <v>300150</v>
      </c>
      <c r="I74" s="113">
        <v>11600</v>
      </c>
      <c r="J74" s="171">
        <v>0.04</v>
      </c>
      <c r="K74" s="165">
        <v>25776650</v>
      </c>
      <c r="L74" s="113">
        <v>250850</v>
      </c>
      <c r="M74" s="128">
        <v>0.01</v>
      </c>
      <c r="N74" s="174">
        <v>16648900</v>
      </c>
      <c r="O74" s="175">
        <f t="shared" si="10"/>
        <v>0.6458907577206503</v>
      </c>
      <c r="P74" s="109">
        <f>Volume!K74</f>
        <v>199.75</v>
      </c>
      <c r="Q74" s="69">
        <f>Volume!J74</f>
        <v>194.35</v>
      </c>
      <c r="R74" s="240">
        <f t="shared" si="11"/>
        <v>500.96919275</v>
      </c>
      <c r="S74" s="104">
        <f t="shared" si="12"/>
        <v>323.5713715</v>
      </c>
      <c r="T74" s="110">
        <f t="shared" si="13"/>
        <v>25525800</v>
      </c>
      <c r="U74" s="104">
        <f t="shared" si="14"/>
        <v>0.9827311974551238</v>
      </c>
      <c r="V74" s="104">
        <f t="shared" si="15"/>
        <v>441.535991</v>
      </c>
      <c r="W74" s="104">
        <f t="shared" si="16"/>
        <v>53.5997865</v>
      </c>
      <c r="X74" s="104">
        <f t="shared" si="17"/>
        <v>5.83341525</v>
      </c>
      <c r="Y74" s="104">
        <f t="shared" si="18"/>
        <v>509.877855</v>
      </c>
      <c r="Z74" s="240">
        <f t="shared" si="19"/>
        <v>-8.90866225000002</v>
      </c>
    </row>
    <row r="75" spans="1:26" s="7" customFormat="1" ht="15">
      <c r="A75" s="196" t="s">
        <v>167</v>
      </c>
      <c r="B75" s="165">
        <v>21151900</v>
      </c>
      <c r="C75" s="163">
        <v>-331100</v>
      </c>
      <c r="D75" s="171">
        <v>-0.02</v>
      </c>
      <c r="E75" s="165">
        <v>2102100</v>
      </c>
      <c r="F75" s="113">
        <v>-23100</v>
      </c>
      <c r="G75" s="171">
        <v>-0.01</v>
      </c>
      <c r="H75" s="165">
        <v>231000</v>
      </c>
      <c r="I75" s="113">
        <v>23100</v>
      </c>
      <c r="J75" s="171">
        <v>0.11</v>
      </c>
      <c r="K75" s="165">
        <v>23485000</v>
      </c>
      <c r="L75" s="113">
        <v>-331100</v>
      </c>
      <c r="M75" s="128">
        <v>-0.01</v>
      </c>
      <c r="N75" s="174">
        <v>15985200</v>
      </c>
      <c r="O75" s="175">
        <f t="shared" si="10"/>
        <v>0.680655737704918</v>
      </c>
      <c r="P75" s="109">
        <f>Volume!K75</f>
        <v>52.35</v>
      </c>
      <c r="Q75" s="69">
        <f>Volume!J75</f>
        <v>51</v>
      </c>
      <c r="R75" s="240">
        <f t="shared" si="11"/>
        <v>119.7735</v>
      </c>
      <c r="S75" s="104">
        <f t="shared" si="12"/>
        <v>81.52452</v>
      </c>
      <c r="T75" s="110">
        <f t="shared" si="13"/>
        <v>23816100</v>
      </c>
      <c r="U75" s="104">
        <f t="shared" si="14"/>
        <v>-1.3902360168121564</v>
      </c>
      <c r="V75" s="104">
        <f t="shared" si="15"/>
        <v>107.87469</v>
      </c>
      <c r="W75" s="104">
        <f t="shared" si="16"/>
        <v>10.72071</v>
      </c>
      <c r="X75" s="104">
        <f t="shared" si="17"/>
        <v>1.1781</v>
      </c>
      <c r="Y75" s="104">
        <f t="shared" si="18"/>
        <v>124.6772835</v>
      </c>
      <c r="Z75" s="240">
        <f t="shared" si="19"/>
        <v>-4.903783500000003</v>
      </c>
    </row>
    <row r="76" spans="1:26" s="7" customFormat="1" ht="15">
      <c r="A76" s="196" t="s">
        <v>201</v>
      </c>
      <c r="B76" s="165">
        <v>2385400</v>
      </c>
      <c r="C76" s="163">
        <v>53200</v>
      </c>
      <c r="D76" s="171">
        <v>0.02</v>
      </c>
      <c r="E76" s="165">
        <v>244800</v>
      </c>
      <c r="F76" s="113">
        <v>2600</v>
      </c>
      <c r="G76" s="171">
        <v>0.01</v>
      </c>
      <c r="H76" s="165">
        <v>68800</v>
      </c>
      <c r="I76" s="113">
        <v>1400</v>
      </c>
      <c r="J76" s="171">
        <v>0.02</v>
      </c>
      <c r="K76" s="165">
        <v>2699000</v>
      </c>
      <c r="L76" s="113">
        <v>57200</v>
      </c>
      <c r="M76" s="128">
        <v>0.02</v>
      </c>
      <c r="N76" s="174">
        <v>1577000</v>
      </c>
      <c r="O76" s="175">
        <f t="shared" si="10"/>
        <v>0.584290477954798</v>
      </c>
      <c r="P76" s="109">
        <f>Volume!K76</f>
        <v>2376.1</v>
      </c>
      <c r="Q76" s="69">
        <f>Volume!J76</f>
        <v>2359.95</v>
      </c>
      <c r="R76" s="240">
        <f t="shared" si="11"/>
        <v>636.9505049999999</v>
      </c>
      <c r="S76" s="104">
        <f t="shared" si="12"/>
        <v>372.1641149999999</v>
      </c>
      <c r="T76" s="110">
        <f t="shared" si="13"/>
        <v>2641800</v>
      </c>
      <c r="U76" s="104">
        <f t="shared" si="14"/>
        <v>2.1651904004845184</v>
      </c>
      <c r="V76" s="104">
        <f t="shared" si="15"/>
        <v>562.942473</v>
      </c>
      <c r="W76" s="104">
        <f t="shared" si="16"/>
        <v>57.771576</v>
      </c>
      <c r="X76" s="104">
        <f t="shared" si="17"/>
        <v>16.236456</v>
      </c>
      <c r="Y76" s="104">
        <f t="shared" si="18"/>
        <v>627.718098</v>
      </c>
      <c r="Z76" s="240">
        <f t="shared" si="19"/>
        <v>9.232406999999853</v>
      </c>
    </row>
    <row r="77" spans="1:26" s="7" customFormat="1" ht="15">
      <c r="A77" s="196" t="s">
        <v>143</v>
      </c>
      <c r="B77" s="165">
        <v>1351100</v>
      </c>
      <c r="C77" s="163">
        <v>132750</v>
      </c>
      <c r="D77" s="171">
        <v>0.11</v>
      </c>
      <c r="E77" s="165">
        <v>61950</v>
      </c>
      <c r="F77" s="113">
        <v>53100</v>
      </c>
      <c r="G77" s="171">
        <v>6</v>
      </c>
      <c r="H77" s="165">
        <v>129800</v>
      </c>
      <c r="I77" s="113">
        <v>35400</v>
      </c>
      <c r="J77" s="171">
        <v>0.38</v>
      </c>
      <c r="K77" s="165">
        <v>1542850</v>
      </c>
      <c r="L77" s="113">
        <v>221250</v>
      </c>
      <c r="M77" s="128">
        <v>0.17</v>
      </c>
      <c r="N77" s="174">
        <v>1233100</v>
      </c>
      <c r="O77" s="175">
        <f t="shared" si="10"/>
        <v>0.7992351816443595</v>
      </c>
      <c r="P77" s="109">
        <f>Volume!K77</f>
        <v>109.8</v>
      </c>
      <c r="Q77" s="69">
        <f>Volume!J77</f>
        <v>105.85</v>
      </c>
      <c r="R77" s="240">
        <f t="shared" si="11"/>
        <v>16.33106725</v>
      </c>
      <c r="S77" s="104">
        <f t="shared" si="12"/>
        <v>13.0523635</v>
      </c>
      <c r="T77" s="110">
        <f t="shared" si="13"/>
        <v>1321600</v>
      </c>
      <c r="U77" s="104">
        <f t="shared" si="14"/>
        <v>16.741071428571427</v>
      </c>
      <c r="V77" s="104">
        <f t="shared" si="15"/>
        <v>14.3013935</v>
      </c>
      <c r="W77" s="104">
        <f t="shared" si="16"/>
        <v>0.65574075</v>
      </c>
      <c r="X77" s="104">
        <f t="shared" si="17"/>
        <v>1.373933</v>
      </c>
      <c r="Y77" s="104">
        <f t="shared" si="18"/>
        <v>14.511168</v>
      </c>
      <c r="Z77" s="240">
        <f t="shared" si="19"/>
        <v>1.8198992500000006</v>
      </c>
    </row>
    <row r="78" spans="1:28" s="58" customFormat="1" ht="15">
      <c r="A78" s="196" t="s">
        <v>90</v>
      </c>
      <c r="B78" s="165">
        <v>1377000</v>
      </c>
      <c r="C78" s="163">
        <v>-15600</v>
      </c>
      <c r="D78" s="171">
        <v>-0.01</v>
      </c>
      <c r="E78" s="165">
        <v>3000</v>
      </c>
      <c r="F78" s="113">
        <v>0</v>
      </c>
      <c r="G78" s="171">
        <v>0</v>
      </c>
      <c r="H78" s="165">
        <v>0</v>
      </c>
      <c r="I78" s="113">
        <v>0</v>
      </c>
      <c r="J78" s="171">
        <v>0</v>
      </c>
      <c r="K78" s="165">
        <v>1380000</v>
      </c>
      <c r="L78" s="113">
        <v>-15600</v>
      </c>
      <c r="M78" s="128">
        <v>-0.01</v>
      </c>
      <c r="N78" s="174">
        <v>898200</v>
      </c>
      <c r="O78" s="175">
        <f t="shared" si="10"/>
        <v>0.6508695652173913</v>
      </c>
      <c r="P78" s="109">
        <f>Volume!K78</f>
        <v>441.1</v>
      </c>
      <c r="Q78" s="69">
        <f>Volume!J78</f>
        <v>445.4</v>
      </c>
      <c r="R78" s="240">
        <f t="shared" si="11"/>
        <v>61.4652</v>
      </c>
      <c r="S78" s="104">
        <f t="shared" si="12"/>
        <v>40.005828</v>
      </c>
      <c r="T78" s="110">
        <f t="shared" si="13"/>
        <v>1395600</v>
      </c>
      <c r="U78" s="104">
        <f t="shared" si="14"/>
        <v>-1.117798796216681</v>
      </c>
      <c r="V78" s="104">
        <f t="shared" si="15"/>
        <v>61.33158</v>
      </c>
      <c r="W78" s="104">
        <f t="shared" si="16"/>
        <v>0.13362</v>
      </c>
      <c r="X78" s="104">
        <f t="shared" si="17"/>
        <v>0</v>
      </c>
      <c r="Y78" s="104">
        <f t="shared" si="18"/>
        <v>61.559916</v>
      </c>
      <c r="Z78" s="240">
        <f t="shared" si="19"/>
        <v>-0.09471599999999825</v>
      </c>
      <c r="AA78" s="78"/>
      <c r="AB78" s="77"/>
    </row>
    <row r="79" spans="1:26" s="7" customFormat="1" ht="15">
      <c r="A79" s="196" t="s">
        <v>35</v>
      </c>
      <c r="B79" s="165">
        <v>9590900</v>
      </c>
      <c r="C79" s="163">
        <v>7700</v>
      </c>
      <c r="D79" s="171">
        <v>0</v>
      </c>
      <c r="E79" s="165">
        <v>479600</v>
      </c>
      <c r="F79" s="113">
        <v>1100</v>
      </c>
      <c r="G79" s="171">
        <v>0</v>
      </c>
      <c r="H79" s="165">
        <v>29700</v>
      </c>
      <c r="I79" s="113">
        <v>-16500</v>
      </c>
      <c r="J79" s="171">
        <v>-0.36</v>
      </c>
      <c r="K79" s="165">
        <v>10100200</v>
      </c>
      <c r="L79" s="113">
        <v>-7700</v>
      </c>
      <c r="M79" s="128">
        <v>0</v>
      </c>
      <c r="N79" s="174">
        <v>7400800</v>
      </c>
      <c r="O79" s="175">
        <f t="shared" si="10"/>
        <v>0.73273796558484</v>
      </c>
      <c r="P79" s="109">
        <f>Volume!K79</f>
        <v>271.5</v>
      </c>
      <c r="Q79" s="69">
        <f>Volume!J79</f>
        <v>267.25</v>
      </c>
      <c r="R79" s="240">
        <f t="shared" si="11"/>
        <v>269.927845</v>
      </c>
      <c r="S79" s="104">
        <f t="shared" si="12"/>
        <v>197.78638</v>
      </c>
      <c r="T79" s="110">
        <f t="shared" si="13"/>
        <v>10107900</v>
      </c>
      <c r="U79" s="104">
        <f t="shared" si="14"/>
        <v>-0.07617803895962563</v>
      </c>
      <c r="V79" s="104">
        <f t="shared" si="15"/>
        <v>256.3168025</v>
      </c>
      <c r="W79" s="104">
        <f t="shared" si="16"/>
        <v>12.81731</v>
      </c>
      <c r="X79" s="104">
        <f t="shared" si="17"/>
        <v>0.7937325</v>
      </c>
      <c r="Y79" s="104">
        <f t="shared" si="18"/>
        <v>274.429485</v>
      </c>
      <c r="Z79" s="240">
        <f t="shared" si="19"/>
        <v>-4.501640000000009</v>
      </c>
    </row>
    <row r="80" spans="1:26" s="7" customFormat="1" ht="15">
      <c r="A80" s="196" t="s">
        <v>6</v>
      </c>
      <c r="B80" s="165">
        <v>14171625</v>
      </c>
      <c r="C80" s="163">
        <v>729000</v>
      </c>
      <c r="D80" s="171">
        <v>0.05</v>
      </c>
      <c r="E80" s="165">
        <v>2010375</v>
      </c>
      <c r="F80" s="113">
        <v>13500</v>
      </c>
      <c r="G80" s="171">
        <v>0.01</v>
      </c>
      <c r="H80" s="165">
        <v>240750</v>
      </c>
      <c r="I80" s="113">
        <v>-3375</v>
      </c>
      <c r="J80" s="171">
        <v>-0.01</v>
      </c>
      <c r="K80" s="165">
        <v>16422750</v>
      </c>
      <c r="L80" s="113">
        <v>739125</v>
      </c>
      <c r="M80" s="128">
        <v>0.05</v>
      </c>
      <c r="N80" s="174">
        <v>10024875</v>
      </c>
      <c r="O80" s="175">
        <f t="shared" si="10"/>
        <v>0.6104260857651733</v>
      </c>
      <c r="P80" s="109">
        <f>Volume!K80</f>
        <v>174.4</v>
      </c>
      <c r="Q80" s="69">
        <f>Volume!J80</f>
        <v>175.85</v>
      </c>
      <c r="R80" s="240">
        <f t="shared" si="11"/>
        <v>288.79405875</v>
      </c>
      <c r="S80" s="104">
        <f t="shared" si="12"/>
        <v>176.287426875</v>
      </c>
      <c r="T80" s="110">
        <f t="shared" si="13"/>
        <v>15683625</v>
      </c>
      <c r="U80" s="104">
        <f t="shared" si="14"/>
        <v>4.712717882504842</v>
      </c>
      <c r="V80" s="104">
        <f t="shared" si="15"/>
        <v>249.208025625</v>
      </c>
      <c r="W80" s="104">
        <f t="shared" si="16"/>
        <v>35.352444375</v>
      </c>
      <c r="X80" s="104">
        <f t="shared" si="17"/>
        <v>4.23358875</v>
      </c>
      <c r="Y80" s="104">
        <f t="shared" si="18"/>
        <v>273.52242</v>
      </c>
      <c r="Z80" s="240">
        <f t="shared" si="19"/>
        <v>15.271638749999966</v>
      </c>
    </row>
    <row r="81" spans="1:28" s="58" customFormat="1" ht="15">
      <c r="A81" s="196" t="s">
        <v>177</v>
      </c>
      <c r="B81" s="165">
        <v>10940000</v>
      </c>
      <c r="C81" s="163">
        <v>-170000</v>
      </c>
      <c r="D81" s="171">
        <v>-0.02</v>
      </c>
      <c r="E81" s="165">
        <v>1192000</v>
      </c>
      <c r="F81" s="113">
        <v>7000</v>
      </c>
      <c r="G81" s="171">
        <v>0.01</v>
      </c>
      <c r="H81" s="165">
        <v>139000</v>
      </c>
      <c r="I81" s="113">
        <v>14000</v>
      </c>
      <c r="J81" s="171">
        <v>0.11</v>
      </c>
      <c r="K81" s="165">
        <v>12271000</v>
      </c>
      <c r="L81" s="113">
        <v>-149000</v>
      </c>
      <c r="M81" s="128">
        <v>-0.01</v>
      </c>
      <c r="N81" s="174">
        <v>8672000</v>
      </c>
      <c r="O81" s="175">
        <f t="shared" si="10"/>
        <v>0.7067068698557575</v>
      </c>
      <c r="P81" s="109">
        <f>Volume!K81</f>
        <v>367.8</v>
      </c>
      <c r="Q81" s="69">
        <f>Volume!J81</f>
        <v>361.95</v>
      </c>
      <c r="R81" s="240">
        <f t="shared" si="11"/>
        <v>444.148845</v>
      </c>
      <c r="S81" s="104">
        <f t="shared" si="12"/>
        <v>313.88304</v>
      </c>
      <c r="T81" s="110">
        <f t="shared" si="13"/>
        <v>12420000</v>
      </c>
      <c r="U81" s="104">
        <f t="shared" si="14"/>
        <v>-1.1996779388083736</v>
      </c>
      <c r="V81" s="104">
        <f t="shared" si="15"/>
        <v>395.9733</v>
      </c>
      <c r="W81" s="104">
        <f t="shared" si="16"/>
        <v>43.14444</v>
      </c>
      <c r="X81" s="104">
        <f t="shared" si="17"/>
        <v>5.031105</v>
      </c>
      <c r="Y81" s="104">
        <f t="shared" si="18"/>
        <v>456.8076</v>
      </c>
      <c r="Z81" s="240">
        <f t="shared" si="19"/>
        <v>-12.658754999999985</v>
      </c>
      <c r="AA81" s="78"/>
      <c r="AB81" s="77"/>
    </row>
    <row r="82" spans="1:26" s="7" customFormat="1" ht="15">
      <c r="A82" s="196" t="s">
        <v>168</v>
      </c>
      <c r="B82" s="165">
        <v>147000</v>
      </c>
      <c r="C82" s="163">
        <v>3000</v>
      </c>
      <c r="D82" s="171">
        <v>0.02</v>
      </c>
      <c r="E82" s="165">
        <v>0</v>
      </c>
      <c r="F82" s="113">
        <v>0</v>
      </c>
      <c r="G82" s="171">
        <v>0</v>
      </c>
      <c r="H82" s="165">
        <v>1200</v>
      </c>
      <c r="I82" s="113">
        <v>0</v>
      </c>
      <c r="J82" s="171">
        <v>0</v>
      </c>
      <c r="K82" s="165">
        <v>148200</v>
      </c>
      <c r="L82" s="113">
        <v>3000</v>
      </c>
      <c r="M82" s="128">
        <v>0.02</v>
      </c>
      <c r="N82" s="174">
        <v>133800</v>
      </c>
      <c r="O82" s="175">
        <f t="shared" si="10"/>
        <v>0.902834008097166</v>
      </c>
      <c r="P82" s="109">
        <f>Volume!K82</f>
        <v>666.05</v>
      </c>
      <c r="Q82" s="69">
        <f>Volume!J82</f>
        <v>650.55</v>
      </c>
      <c r="R82" s="240">
        <f t="shared" si="11"/>
        <v>9.641151</v>
      </c>
      <c r="S82" s="104">
        <f t="shared" si="12"/>
        <v>8.704359</v>
      </c>
      <c r="T82" s="110">
        <f t="shared" si="13"/>
        <v>145200</v>
      </c>
      <c r="U82" s="104">
        <f t="shared" si="14"/>
        <v>2.066115702479339</v>
      </c>
      <c r="V82" s="104">
        <f t="shared" si="15"/>
        <v>9.563085</v>
      </c>
      <c r="W82" s="104">
        <f t="shared" si="16"/>
        <v>0</v>
      </c>
      <c r="X82" s="104">
        <f t="shared" si="17"/>
        <v>0.078066</v>
      </c>
      <c r="Y82" s="104">
        <f t="shared" si="18"/>
        <v>9.671046</v>
      </c>
      <c r="Z82" s="240">
        <f t="shared" si="19"/>
        <v>-0.029894999999999783</v>
      </c>
    </row>
    <row r="83" spans="1:26" s="7" customFormat="1" ht="15">
      <c r="A83" s="196" t="s">
        <v>132</v>
      </c>
      <c r="B83" s="165">
        <v>1708000</v>
      </c>
      <c r="C83" s="163">
        <v>13200</v>
      </c>
      <c r="D83" s="171">
        <v>0.01</v>
      </c>
      <c r="E83" s="165">
        <v>9200</v>
      </c>
      <c r="F83" s="113">
        <v>0</v>
      </c>
      <c r="G83" s="171">
        <v>0</v>
      </c>
      <c r="H83" s="165">
        <v>0</v>
      </c>
      <c r="I83" s="113">
        <v>0</v>
      </c>
      <c r="J83" s="171">
        <v>0</v>
      </c>
      <c r="K83" s="165">
        <v>1717200</v>
      </c>
      <c r="L83" s="113">
        <v>13200</v>
      </c>
      <c r="M83" s="128">
        <v>0.01</v>
      </c>
      <c r="N83" s="174">
        <v>1086000</v>
      </c>
      <c r="O83" s="175">
        <f t="shared" si="10"/>
        <v>0.6324248777078966</v>
      </c>
      <c r="P83" s="109">
        <f>Volume!K83</f>
        <v>736.5</v>
      </c>
      <c r="Q83" s="69">
        <f>Volume!J83</f>
        <v>724.8</v>
      </c>
      <c r="R83" s="240">
        <f t="shared" si="11"/>
        <v>124.462656</v>
      </c>
      <c r="S83" s="104">
        <f t="shared" si="12"/>
        <v>78.71328</v>
      </c>
      <c r="T83" s="110">
        <f t="shared" si="13"/>
        <v>1704000</v>
      </c>
      <c r="U83" s="104">
        <f t="shared" si="14"/>
        <v>0.7746478873239436</v>
      </c>
      <c r="V83" s="104">
        <f t="shared" si="15"/>
        <v>123.79584</v>
      </c>
      <c r="W83" s="104">
        <f t="shared" si="16"/>
        <v>0.666816</v>
      </c>
      <c r="X83" s="104">
        <f t="shared" si="17"/>
        <v>0</v>
      </c>
      <c r="Y83" s="104">
        <f t="shared" si="18"/>
        <v>125.4996</v>
      </c>
      <c r="Z83" s="240">
        <f t="shared" si="19"/>
        <v>-1.0369440000000054</v>
      </c>
    </row>
    <row r="84" spans="1:28" s="58" customFormat="1" ht="15">
      <c r="A84" s="196" t="s">
        <v>144</v>
      </c>
      <c r="B84" s="165">
        <v>343000</v>
      </c>
      <c r="C84" s="163">
        <v>8000</v>
      </c>
      <c r="D84" s="171">
        <v>0.02</v>
      </c>
      <c r="E84" s="165">
        <v>0</v>
      </c>
      <c r="F84" s="113">
        <v>0</v>
      </c>
      <c r="G84" s="171">
        <v>0</v>
      </c>
      <c r="H84" s="165">
        <v>0</v>
      </c>
      <c r="I84" s="113">
        <v>0</v>
      </c>
      <c r="J84" s="171">
        <v>0</v>
      </c>
      <c r="K84" s="165">
        <v>343000</v>
      </c>
      <c r="L84" s="113">
        <v>8000</v>
      </c>
      <c r="M84" s="128">
        <v>0.02</v>
      </c>
      <c r="N84" s="174">
        <v>148500</v>
      </c>
      <c r="O84" s="175">
        <f t="shared" si="10"/>
        <v>0.4329446064139942</v>
      </c>
      <c r="P84" s="109">
        <f>Volume!K84</f>
        <v>2436.2</v>
      </c>
      <c r="Q84" s="69">
        <f>Volume!J84</f>
        <v>2444.8</v>
      </c>
      <c r="R84" s="240">
        <f t="shared" si="11"/>
        <v>83.85664000000001</v>
      </c>
      <c r="S84" s="104">
        <f t="shared" si="12"/>
        <v>36.30528</v>
      </c>
      <c r="T84" s="110">
        <f t="shared" si="13"/>
        <v>335000</v>
      </c>
      <c r="U84" s="104">
        <f t="shared" si="14"/>
        <v>2.3880597014925375</v>
      </c>
      <c r="V84" s="104">
        <f t="shared" si="15"/>
        <v>83.85664000000001</v>
      </c>
      <c r="W84" s="104">
        <f t="shared" si="16"/>
        <v>0</v>
      </c>
      <c r="X84" s="104">
        <f t="shared" si="17"/>
        <v>0</v>
      </c>
      <c r="Y84" s="104">
        <f t="shared" si="18"/>
        <v>81.61269999999999</v>
      </c>
      <c r="Z84" s="240">
        <f t="shared" si="19"/>
        <v>2.2439400000000234</v>
      </c>
      <c r="AA84" s="78"/>
      <c r="AB84" s="77"/>
    </row>
    <row r="85" spans="1:26" s="7" customFormat="1" ht="15">
      <c r="A85" s="196" t="s">
        <v>295</v>
      </c>
      <c r="B85" s="165">
        <v>1359000</v>
      </c>
      <c r="C85" s="163">
        <v>-7800</v>
      </c>
      <c r="D85" s="171">
        <v>-0.01</v>
      </c>
      <c r="E85" s="165">
        <v>3300</v>
      </c>
      <c r="F85" s="113">
        <v>0</v>
      </c>
      <c r="G85" s="171">
        <v>0</v>
      </c>
      <c r="H85" s="165">
        <v>0</v>
      </c>
      <c r="I85" s="113">
        <v>0</v>
      </c>
      <c r="J85" s="171">
        <v>0</v>
      </c>
      <c r="K85" s="165">
        <v>1362300</v>
      </c>
      <c r="L85" s="113">
        <v>-7800</v>
      </c>
      <c r="M85" s="128">
        <v>-0.01</v>
      </c>
      <c r="N85" s="174">
        <v>935400</v>
      </c>
      <c r="O85" s="175">
        <f t="shared" si="10"/>
        <v>0.6866329002422374</v>
      </c>
      <c r="P85" s="109">
        <f>Volume!K85</f>
        <v>651.45</v>
      </c>
      <c r="Q85" s="69">
        <f>Volume!J85</f>
        <v>630.2</v>
      </c>
      <c r="R85" s="240">
        <f t="shared" si="11"/>
        <v>85.85214600000002</v>
      </c>
      <c r="S85" s="104">
        <f t="shared" si="12"/>
        <v>58.948908</v>
      </c>
      <c r="T85" s="110">
        <f t="shared" si="13"/>
        <v>1370100</v>
      </c>
      <c r="U85" s="104">
        <f t="shared" si="14"/>
        <v>-0.5693015108386249</v>
      </c>
      <c r="V85" s="104">
        <f t="shared" si="15"/>
        <v>85.64418</v>
      </c>
      <c r="W85" s="104">
        <f t="shared" si="16"/>
        <v>0.207966</v>
      </c>
      <c r="X85" s="104">
        <f t="shared" si="17"/>
        <v>0</v>
      </c>
      <c r="Y85" s="104">
        <f t="shared" si="18"/>
        <v>89.2551645</v>
      </c>
      <c r="Z85" s="240">
        <f t="shared" si="19"/>
        <v>-3.4030184999999875</v>
      </c>
    </row>
    <row r="86" spans="1:28" s="58" customFormat="1" ht="15">
      <c r="A86" s="196" t="s">
        <v>133</v>
      </c>
      <c r="B86" s="165">
        <v>25662500</v>
      </c>
      <c r="C86" s="163">
        <v>-125000</v>
      </c>
      <c r="D86" s="171">
        <v>0</v>
      </c>
      <c r="E86" s="165">
        <v>4850000</v>
      </c>
      <c r="F86" s="113">
        <v>175000</v>
      </c>
      <c r="G86" s="171">
        <v>0.04</v>
      </c>
      <c r="H86" s="165">
        <v>137500</v>
      </c>
      <c r="I86" s="113">
        <v>0</v>
      </c>
      <c r="J86" s="171">
        <v>0</v>
      </c>
      <c r="K86" s="165">
        <v>30650000</v>
      </c>
      <c r="L86" s="113">
        <v>50000</v>
      </c>
      <c r="M86" s="128">
        <v>0</v>
      </c>
      <c r="N86" s="174">
        <v>18137500</v>
      </c>
      <c r="O86" s="175">
        <f t="shared" si="10"/>
        <v>0.5917618270799347</v>
      </c>
      <c r="P86" s="109">
        <f>Volume!K86</f>
        <v>32.15</v>
      </c>
      <c r="Q86" s="69">
        <f>Volume!J86</f>
        <v>31.55</v>
      </c>
      <c r="R86" s="240">
        <f t="shared" si="11"/>
        <v>96.70075</v>
      </c>
      <c r="S86" s="104">
        <f t="shared" si="12"/>
        <v>57.2238125</v>
      </c>
      <c r="T86" s="110">
        <f t="shared" si="13"/>
        <v>30600000</v>
      </c>
      <c r="U86" s="104">
        <f t="shared" si="14"/>
        <v>0.16339869281045752</v>
      </c>
      <c r="V86" s="104">
        <f t="shared" si="15"/>
        <v>80.9651875</v>
      </c>
      <c r="W86" s="104">
        <f t="shared" si="16"/>
        <v>15.30175</v>
      </c>
      <c r="X86" s="104">
        <f t="shared" si="17"/>
        <v>0.4338125</v>
      </c>
      <c r="Y86" s="104">
        <f t="shared" si="18"/>
        <v>98.379</v>
      </c>
      <c r="Z86" s="240">
        <f t="shared" si="19"/>
        <v>-1.6782500000000056</v>
      </c>
      <c r="AA86" s="78"/>
      <c r="AB86" s="77"/>
    </row>
    <row r="87" spans="1:26" s="7" customFormat="1" ht="15">
      <c r="A87" s="196" t="s">
        <v>169</v>
      </c>
      <c r="B87" s="165">
        <v>8156000</v>
      </c>
      <c r="C87" s="163">
        <v>-268000</v>
      </c>
      <c r="D87" s="171">
        <v>-0.03</v>
      </c>
      <c r="E87" s="165">
        <v>112000</v>
      </c>
      <c r="F87" s="113">
        <v>-8000</v>
      </c>
      <c r="G87" s="171">
        <v>-0.07</v>
      </c>
      <c r="H87" s="165">
        <v>192000</v>
      </c>
      <c r="I87" s="113">
        <v>148000</v>
      </c>
      <c r="J87" s="171">
        <v>3.36</v>
      </c>
      <c r="K87" s="165">
        <v>8460000</v>
      </c>
      <c r="L87" s="113">
        <v>-128000</v>
      </c>
      <c r="M87" s="128">
        <v>-0.01</v>
      </c>
      <c r="N87" s="174">
        <v>4352000</v>
      </c>
      <c r="O87" s="175">
        <f t="shared" si="10"/>
        <v>0.5144208037825059</v>
      </c>
      <c r="P87" s="109">
        <f>Volume!K87</f>
        <v>121</v>
      </c>
      <c r="Q87" s="69">
        <f>Volume!J87</f>
        <v>121.45</v>
      </c>
      <c r="R87" s="240">
        <f t="shared" si="11"/>
        <v>102.7467</v>
      </c>
      <c r="S87" s="104">
        <f t="shared" si="12"/>
        <v>52.85504</v>
      </c>
      <c r="T87" s="110">
        <f t="shared" si="13"/>
        <v>8588000</v>
      </c>
      <c r="U87" s="104">
        <f t="shared" si="14"/>
        <v>-1.4904517931998138</v>
      </c>
      <c r="V87" s="104">
        <f t="shared" si="15"/>
        <v>99.05462</v>
      </c>
      <c r="W87" s="104">
        <f t="shared" si="16"/>
        <v>1.36024</v>
      </c>
      <c r="X87" s="104">
        <f t="shared" si="17"/>
        <v>2.33184</v>
      </c>
      <c r="Y87" s="104">
        <f t="shared" si="18"/>
        <v>103.9148</v>
      </c>
      <c r="Z87" s="240">
        <f t="shared" si="19"/>
        <v>-1.1680999999999955</v>
      </c>
    </row>
    <row r="88" spans="1:26" s="7" customFormat="1" ht="15">
      <c r="A88" s="196" t="s">
        <v>296</v>
      </c>
      <c r="B88" s="165">
        <v>3750450</v>
      </c>
      <c r="C88" s="163">
        <v>74800</v>
      </c>
      <c r="D88" s="171">
        <v>0.02</v>
      </c>
      <c r="E88" s="165">
        <v>12100</v>
      </c>
      <c r="F88" s="113">
        <v>0</v>
      </c>
      <c r="G88" s="171">
        <v>0</v>
      </c>
      <c r="H88" s="165">
        <v>0</v>
      </c>
      <c r="I88" s="113">
        <v>-11000</v>
      </c>
      <c r="J88" s="171">
        <v>-1</v>
      </c>
      <c r="K88" s="165">
        <v>3762550</v>
      </c>
      <c r="L88" s="113">
        <v>63800</v>
      </c>
      <c r="M88" s="128">
        <v>0.02</v>
      </c>
      <c r="N88" s="174">
        <v>1737450</v>
      </c>
      <c r="O88" s="175">
        <f t="shared" si="10"/>
        <v>0.4617745943575501</v>
      </c>
      <c r="P88" s="109">
        <f>Volume!K88</f>
        <v>450.85</v>
      </c>
      <c r="Q88" s="69">
        <f>Volume!J88</f>
        <v>453.15</v>
      </c>
      <c r="R88" s="240">
        <f t="shared" si="11"/>
        <v>170.49995325</v>
      </c>
      <c r="S88" s="104">
        <f t="shared" si="12"/>
        <v>78.73254675</v>
      </c>
      <c r="T88" s="110">
        <f t="shared" si="13"/>
        <v>3698750</v>
      </c>
      <c r="U88" s="104">
        <f t="shared" si="14"/>
        <v>1.7249070631970258</v>
      </c>
      <c r="V88" s="104">
        <f t="shared" si="15"/>
        <v>169.95164175</v>
      </c>
      <c r="W88" s="104">
        <f t="shared" si="16"/>
        <v>0.5483115</v>
      </c>
      <c r="X88" s="104">
        <f t="shared" si="17"/>
        <v>0</v>
      </c>
      <c r="Y88" s="104">
        <f t="shared" si="18"/>
        <v>166.75814375</v>
      </c>
      <c r="Z88" s="240">
        <f t="shared" si="19"/>
        <v>3.7418095000000164</v>
      </c>
    </row>
    <row r="89" spans="1:26" s="7" customFormat="1" ht="15">
      <c r="A89" s="196" t="s">
        <v>297</v>
      </c>
      <c r="B89" s="165">
        <v>1337050</v>
      </c>
      <c r="C89" s="163">
        <v>53900</v>
      </c>
      <c r="D89" s="171">
        <v>0.04</v>
      </c>
      <c r="E89" s="165">
        <v>7700</v>
      </c>
      <c r="F89" s="113">
        <v>0</v>
      </c>
      <c r="G89" s="171">
        <v>0</v>
      </c>
      <c r="H89" s="165">
        <v>550</v>
      </c>
      <c r="I89" s="113">
        <v>0</v>
      </c>
      <c r="J89" s="171">
        <v>0</v>
      </c>
      <c r="K89" s="165">
        <v>1345300</v>
      </c>
      <c r="L89" s="113">
        <v>53900</v>
      </c>
      <c r="M89" s="128">
        <v>0.04</v>
      </c>
      <c r="N89" s="174">
        <v>914100</v>
      </c>
      <c r="O89" s="175">
        <f t="shared" si="10"/>
        <v>0.6794766966475879</v>
      </c>
      <c r="P89" s="109">
        <f>Volume!K89</f>
        <v>489.45</v>
      </c>
      <c r="Q89" s="69">
        <f>Volume!J89</f>
        <v>473.15</v>
      </c>
      <c r="R89" s="240">
        <f t="shared" si="11"/>
        <v>63.6528695</v>
      </c>
      <c r="S89" s="104">
        <f t="shared" si="12"/>
        <v>43.2506415</v>
      </c>
      <c r="T89" s="110">
        <f t="shared" si="13"/>
        <v>1291400</v>
      </c>
      <c r="U89" s="104">
        <f t="shared" si="14"/>
        <v>4.173764906303236</v>
      </c>
      <c r="V89" s="104">
        <f t="shared" si="15"/>
        <v>63.26252075</v>
      </c>
      <c r="W89" s="104">
        <f t="shared" si="16"/>
        <v>0.3643255</v>
      </c>
      <c r="X89" s="104">
        <f t="shared" si="17"/>
        <v>0.02602325</v>
      </c>
      <c r="Y89" s="104">
        <f t="shared" si="18"/>
        <v>63.207573</v>
      </c>
      <c r="Z89" s="240">
        <f t="shared" si="19"/>
        <v>0.44529650000000487</v>
      </c>
    </row>
    <row r="90" spans="1:28" s="58" customFormat="1" ht="15">
      <c r="A90" s="196" t="s">
        <v>178</v>
      </c>
      <c r="B90" s="165">
        <v>2735000</v>
      </c>
      <c r="C90" s="163">
        <v>152500</v>
      </c>
      <c r="D90" s="171">
        <v>0.06</v>
      </c>
      <c r="E90" s="165">
        <v>100000</v>
      </c>
      <c r="F90" s="113">
        <v>-7500</v>
      </c>
      <c r="G90" s="171">
        <v>-0.07</v>
      </c>
      <c r="H90" s="165">
        <v>50000</v>
      </c>
      <c r="I90" s="113">
        <v>0</v>
      </c>
      <c r="J90" s="171">
        <v>0</v>
      </c>
      <c r="K90" s="165">
        <v>2885000</v>
      </c>
      <c r="L90" s="113">
        <v>145000</v>
      </c>
      <c r="M90" s="128">
        <v>0.05</v>
      </c>
      <c r="N90" s="174">
        <v>2075000</v>
      </c>
      <c r="O90" s="175">
        <f t="shared" si="10"/>
        <v>0.7192374350086655</v>
      </c>
      <c r="P90" s="109">
        <f>Volume!K90</f>
        <v>184</v>
      </c>
      <c r="Q90" s="69">
        <f>Volume!J90</f>
        <v>176.25</v>
      </c>
      <c r="R90" s="240">
        <f t="shared" si="11"/>
        <v>50.848125</v>
      </c>
      <c r="S90" s="104">
        <f t="shared" si="12"/>
        <v>36.571875</v>
      </c>
      <c r="T90" s="110">
        <f t="shared" si="13"/>
        <v>2740000</v>
      </c>
      <c r="U90" s="104">
        <f t="shared" si="14"/>
        <v>5.291970802919708</v>
      </c>
      <c r="V90" s="104">
        <f t="shared" si="15"/>
        <v>48.204375</v>
      </c>
      <c r="W90" s="104">
        <f t="shared" si="16"/>
        <v>1.7625</v>
      </c>
      <c r="X90" s="104">
        <f t="shared" si="17"/>
        <v>0.88125</v>
      </c>
      <c r="Y90" s="104">
        <f t="shared" si="18"/>
        <v>50.416</v>
      </c>
      <c r="Z90" s="240">
        <f t="shared" si="19"/>
        <v>0.4321250000000063</v>
      </c>
      <c r="AA90" s="78"/>
      <c r="AB90" s="77"/>
    </row>
    <row r="91" spans="1:28" s="58" customFormat="1" ht="15">
      <c r="A91" s="196" t="s">
        <v>145</v>
      </c>
      <c r="B91" s="165">
        <v>2978400</v>
      </c>
      <c r="C91" s="163">
        <v>-8500</v>
      </c>
      <c r="D91" s="171">
        <v>0</v>
      </c>
      <c r="E91" s="165">
        <v>168300</v>
      </c>
      <c r="F91" s="113">
        <v>10200</v>
      </c>
      <c r="G91" s="171">
        <v>0.06</v>
      </c>
      <c r="H91" s="165">
        <v>42500</v>
      </c>
      <c r="I91" s="113">
        <v>25500</v>
      </c>
      <c r="J91" s="171">
        <v>1.5</v>
      </c>
      <c r="K91" s="165">
        <v>3189200</v>
      </c>
      <c r="L91" s="113">
        <v>27200</v>
      </c>
      <c r="M91" s="128">
        <v>0.01</v>
      </c>
      <c r="N91" s="174">
        <v>2436100</v>
      </c>
      <c r="O91" s="175">
        <f t="shared" si="10"/>
        <v>0.7638592750533049</v>
      </c>
      <c r="P91" s="109">
        <f>Volume!K91</f>
        <v>159.15</v>
      </c>
      <c r="Q91" s="69">
        <f>Volume!J91</f>
        <v>156.35</v>
      </c>
      <c r="R91" s="240">
        <f t="shared" si="11"/>
        <v>49.863142</v>
      </c>
      <c r="S91" s="104">
        <f t="shared" si="12"/>
        <v>38.0884235</v>
      </c>
      <c r="T91" s="110">
        <f t="shared" si="13"/>
        <v>3162000</v>
      </c>
      <c r="U91" s="104">
        <f t="shared" si="14"/>
        <v>0.8602150537634409</v>
      </c>
      <c r="V91" s="104">
        <f t="shared" si="15"/>
        <v>46.567284</v>
      </c>
      <c r="W91" s="104">
        <f t="shared" si="16"/>
        <v>2.6313705</v>
      </c>
      <c r="X91" s="104">
        <f t="shared" si="17"/>
        <v>0.6644875</v>
      </c>
      <c r="Y91" s="104">
        <f t="shared" si="18"/>
        <v>50.32323</v>
      </c>
      <c r="Z91" s="240">
        <f t="shared" si="19"/>
        <v>-0.46008799999999894</v>
      </c>
      <c r="AA91" s="78"/>
      <c r="AB91" s="77"/>
    </row>
    <row r="92" spans="1:26" s="7" customFormat="1" ht="15">
      <c r="A92" s="196" t="s">
        <v>273</v>
      </c>
      <c r="B92" s="165">
        <v>5973800</v>
      </c>
      <c r="C92" s="163">
        <v>-205700</v>
      </c>
      <c r="D92" s="171">
        <v>-0.03</v>
      </c>
      <c r="E92" s="165">
        <v>324700</v>
      </c>
      <c r="F92" s="113">
        <v>1700</v>
      </c>
      <c r="G92" s="171">
        <v>0.01</v>
      </c>
      <c r="H92" s="165">
        <v>68000</v>
      </c>
      <c r="I92" s="113">
        <v>0</v>
      </c>
      <c r="J92" s="171">
        <v>0</v>
      </c>
      <c r="K92" s="165">
        <v>6366500</v>
      </c>
      <c r="L92" s="113">
        <v>-204000</v>
      </c>
      <c r="M92" s="128">
        <v>-0.03</v>
      </c>
      <c r="N92" s="174">
        <v>4360500</v>
      </c>
      <c r="O92" s="175">
        <f t="shared" si="10"/>
        <v>0.684913217623498</v>
      </c>
      <c r="P92" s="109">
        <f>Volume!K92</f>
        <v>205.6</v>
      </c>
      <c r="Q92" s="69">
        <f>Volume!J92</f>
        <v>201.95</v>
      </c>
      <c r="R92" s="240">
        <f t="shared" si="11"/>
        <v>128.5714675</v>
      </c>
      <c r="S92" s="104">
        <f t="shared" si="12"/>
        <v>88.0602975</v>
      </c>
      <c r="T92" s="110">
        <f t="shared" si="13"/>
        <v>6570500</v>
      </c>
      <c r="U92" s="104">
        <f t="shared" si="14"/>
        <v>-3.1047865459249677</v>
      </c>
      <c r="V92" s="104">
        <f t="shared" si="15"/>
        <v>120.640891</v>
      </c>
      <c r="W92" s="104">
        <f t="shared" si="16"/>
        <v>6.5573165</v>
      </c>
      <c r="X92" s="104">
        <f t="shared" si="17"/>
        <v>1.37326</v>
      </c>
      <c r="Y92" s="104">
        <f t="shared" si="18"/>
        <v>135.08948</v>
      </c>
      <c r="Z92" s="240">
        <f t="shared" si="19"/>
        <v>-6.5180124999999975</v>
      </c>
    </row>
    <row r="93" spans="1:28" s="58" customFormat="1" ht="15">
      <c r="A93" s="196" t="s">
        <v>210</v>
      </c>
      <c r="B93" s="165">
        <v>1611800</v>
      </c>
      <c r="C93" s="163">
        <v>27200</v>
      </c>
      <c r="D93" s="171">
        <v>0.02</v>
      </c>
      <c r="E93" s="165">
        <v>62200</v>
      </c>
      <c r="F93" s="113">
        <v>-2000</v>
      </c>
      <c r="G93" s="171">
        <v>-0.03</v>
      </c>
      <c r="H93" s="165">
        <v>6800</v>
      </c>
      <c r="I93" s="113">
        <v>200</v>
      </c>
      <c r="J93" s="171">
        <v>0.03</v>
      </c>
      <c r="K93" s="165">
        <v>1680800</v>
      </c>
      <c r="L93" s="113">
        <v>25400</v>
      </c>
      <c r="M93" s="128">
        <v>0.02</v>
      </c>
      <c r="N93" s="174">
        <v>1264400</v>
      </c>
      <c r="O93" s="175">
        <f t="shared" si="10"/>
        <v>0.7522608281770585</v>
      </c>
      <c r="P93" s="109">
        <f>Volume!K93</f>
        <v>1693.6</v>
      </c>
      <c r="Q93" s="69">
        <f>Volume!J93</f>
        <v>1669.2</v>
      </c>
      <c r="R93" s="240">
        <f t="shared" si="11"/>
        <v>280.559136</v>
      </c>
      <c r="S93" s="104">
        <f t="shared" si="12"/>
        <v>211.053648</v>
      </c>
      <c r="T93" s="110">
        <f t="shared" si="13"/>
        <v>1655400</v>
      </c>
      <c r="U93" s="104">
        <f t="shared" si="14"/>
        <v>1.5343723571342274</v>
      </c>
      <c r="V93" s="104">
        <f t="shared" si="15"/>
        <v>269.041656</v>
      </c>
      <c r="W93" s="104">
        <f t="shared" si="16"/>
        <v>10.382424</v>
      </c>
      <c r="X93" s="104">
        <f t="shared" si="17"/>
        <v>1.135056</v>
      </c>
      <c r="Y93" s="104">
        <f t="shared" si="18"/>
        <v>280.358544</v>
      </c>
      <c r="Z93" s="240">
        <f t="shared" si="19"/>
        <v>0.20059200000002875</v>
      </c>
      <c r="AA93" s="78"/>
      <c r="AB93" s="77"/>
    </row>
    <row r="94" spans="1:28" s="58" customFormat="1" ht="15">
      <c r="A94" s="196" t="s">
        <v>298</v>
      </c>
      <c r="B94" s="165">
        <v>336700</v>
      </c>
      <c r="C94" s="163">
        <v>8750</v>
      </c>
      <c r="D94" s="171">
        <v>0.03</v>
      </c>
      <c r="E94" s="165">
        <v>1050</v>
      </c>
      <c r="F94" s="113">
        <v>0</v>
      </c>
      <c r="G94" s="171">
        <v>0</v>
      </c>
      <c r="H94" s="165">
        <v>0</v>
      </c>
      <c r="I94" s="113">
        <v>0</v>
      </c>
      <c r="J94" s="171">
        <v>0</v>
      </c>
      <c r="K94" s="165">
        <v>337750</v>
      </c>
      <c r="L94" s="113">
        <v>8750</v>
      </c>
      <c r="M94" s="128">
        <v>0.03</v>
      </c>
      <c r="N94" s="174">
        <v>277900</v>
      </c>
      <c r="O94" s="175">
        <f t="shared" si="10"/>
        <v>0.8227979274611399</v>
      </c>
      <c r="P94" s="109">
        <f>Volume!K94</f>
        <v>590</v>
      </c>
      <c r="Q94" s="69">
        <f>Volume!J94</f>
        <v>587.65</v>
      </c>
      <c r="R94" s="240">
        <f t="shared" si="11"/>
        <v>19.84787875</v>
      </c>
      <c r="S94" s="104">
        <f t="shared" si="12"/>
        <v>16.3307935</v>
      </c>
      <c r="T94" s="110">
        <f t="shared" si="13"/>
        <v>329000</v>
      </c>
      <c r="U94" s="104">
        <f t="shared" si="14"/>
        <v>2.6595744680851063</v>
      </c>
      <c r="V94" s="104">
        <f t="shared" si="15"/>
        <v>19.7861755</v>
      </c>
      <c r="W94" s="104">
        <f t="shared" si="16"/>
        <v>0.06170325</v>
      </c>
      <c r="X94" s="104">
        <f t="shared" si="17"/>
        <v>0</v>
      </c>
      <c r="Y94" s="104">
        <f t="shared" si="18"/>
        <v>19.411</v>
      </c>
      <c r="Z94" s="240">
        <f t="shared" si="19"/>
        <v>0.4368787499999982</v>
      </c>
      <c r="AA94" s="78"/>
      <c r="AB94" s="77"/>
    </row>
    <row r="95" spans="1:26" s="7" customFormat="1" ht="15">
      <c r="A95" s="196" t="s">
        <v>7</v>
      </c>
      <c r="B95" s="165">
        <v>2398500</v>
      </c>
      <c r="C95" s="163">
        <v>28600</v>
      </c>
      <c r="D95" s="171">
        <v>0.01</v>
      </c>
      <c r="E95" s="165">
        <v>108550</v>
      </c>
      <c r="F95" s="113">
        <v>-5200</v>
      </c>
      <c r="G95" s="171">
        <v>-0.05</v>
      </c>
      <c r="H95" s="165">
        <v>5850</v>
      </c>
      <c r="I95" s="113">
        <v>0</v>
      </c>
      <c r="J95" s="171">
        <v>0</v>
      </c>
      <c r="K95" s="165">
        <v>2512900</v>
      </c>
      <c r="L95" s="113">
        <v>23400</v>
      </c>
      <c r="M95" s="128">
        <v>0.01</v>
      </c>
      <c r="N95" s="174">
        <v>1780350</v>
      </c>
      <c r="O95" s="175">
        <f t="shared" si="10"/>
        <v>0.7084842214174858</v>
      </c>
      <c r="P95" s="109">
        <f>Volume!K95</f>
        <v>893.85</v>
      </c>
      <c r="Q95" s="69">
        <f>Volume!J95</f>
        <v>880.85</v>
      </c>
      <c r="R95" s="240">
        <f t="shared" si="11"/>
        <v>221.3487965</v>
      </c>
      <c r="S95" s="104">
        <f t="shared" si="12"/>
        <v>156.82212975</v>
      </c>
      <c r="T95" s="110">
        <f t="shared" si="13"/>
        <v>2489500</v>
      </c>
      <c r="U95" s="104">
        <f t="shared" si="14"/>
        <v>0.9399477806788512</v>
      </c>
      <c r="V95" s="104">
        <f t="shared" si="15"/>
        <v>211.2718725</v>
      </c>
      <c r="W95" s="104">
        <f t="shared" si="16"/>
        <v>9.56162675</v>
      </c>
      <c r="X95" s="104">
        <f t="shared" si="17"/>
        <v>0.51529725</v>
      </c>
      <c r="Y95" s="104">
        <f t="shared" si="18"/>
        <v>222.5239575</v>
      </c>
      <c r="Z95" s="240">
        <f t="shared" si="19"/>
        <v>-1.1751610000000028</v>
      </c>
    </row>
    <row r="96" spans="1:28" s="58" customFormat="1" ht="15">
      <c r="A96" s="196" t="s">
        <v>170</v>
      </c>
      <c r="B96" s="165">
        <v>2715600</v>
      </c>
      <c r="C96" s="163">
        <v>307200</v>
      </c>
      <c r="D96" s="171">
        <v>0.13</v>
      </c>
      <c r="E96" s="165">
        <v>0</v>
      </c>
      <c r="F96" s="113">
        <v>0</v>
      </c>
      <c r="G96" s="171">
        <v>0</v>
      </c>
      <c r="H96" s="165">
        <v>1200</v>
      </c>
      <c r="I96" s="113">
        <v>0</v>
      </c>
      <c r="J96" s="171">
        <v>0</v>
      </c>
      <c r="K96" s="165">
        <v>2716800</v>
      </c>
      <c r="L96" s="113">
        <v>307200</v>
      </c>
      <c r="M96" s="128">
        <v>0.13</v>
      </c>
      <c r="N96" s="174">
        <v>876000</v>
      </c>
      <c r="O96" s="175">
        <f t="shared" si="10"/>
        <v>0.3224381625441696</v>
      </c>
      <c r="P96" s="109">
        <f>Volume!K96</f>
        <v>510.2</v>
      </c>
      <c r="Q96" s="69">
        <f>Volume!J96</f>
        <v>509.95</v>
      </c>
      <c r="R96" s="240">
        <f t="shared" si="11"/>
        <v>138.543216</v>
      </c>
      <c r="S96" s="104">
        <f t="shared" si="12"/>
        <v>44.67162</v>
      </c>
      <c r="T96" s="110">
        <f t="shared" si="13"/>
        <v>2409600</v>
      </c>
      <c r="U96" s="104">
        <f t="shared" si="14"/>
        <v>12.749003984063744</v>
      </c>
      <c r="V96" s="104">
        <f t="shared" si="15"/>
        <v>138.482022</v>
      </c>
      <c r="W96" s="104">
        <f t="shared" si="16"/>
        <v>0</v>
      </c>
      <c r="X96" s="104">
        <f t="shared" si="17"/>
        <v>0.061194</v>
      </c>
      <c r="Y96" s="104">
        <f t="shared" si="18"/>
        <v>122.937792</v>
      </c>
      <c r="Z96" s="240">
        <f t="shared" si="19"/>
        <v>15.605424</v>
      </c>
      <c r="AA96" s="78"/>
      <c r="AB96" s="77"/>
    </row>
    <row r="97" spans="1:28" s="58" customFormat="1" ht="15">
      <c r="A97" s="196" t="s">
        <v>224</v>
      </c>
      <c r="B97" s="165">
        <v>1712800</v>
      </c>
      <c r="C97" s="163">
        <v>76400</v>
      </c>
      <c r="D97" s="171">
        <v>0.05</v>
      </c>
      <c r="E97" s="165">
        <v>46000</v>
      </c>
      <c r="F97" s="113">
        <v>2400</v>
      </c>
      <c r="G97" s="171">
        <v>0.06</v>
      </c>
      <c r="H97" s="165">
        <v>4400</v>
      </c>
      <c r="I97" s="113">
        <v>-800</v>
      </c>
      <c r="J97" s="171">
        <v>-0.15</v>
      </c>
      <c r="K97" s="165">
        <v>1763200</v>
      </c>
      <c r="L97" s="113">
        <v>78000</v>
      </c>
      <c r="M97" s="128">
        <v>0.05</v>
      </c>
      <c r="N97" s="174">
        <v>1153200</v>
      </c>
      <c r="O97" s="175">
        <f t="shared" si="10"/>
        <v>0.6540381125226861</v>
      </c>
      <c r="P97" s="109">
        <f>Volume!K97</f>
        <v>914.05</v>
      </c>
      <c r="Q97" s="69">
        <f>Volume!J97</f>
        <v>892.75</v>
      </c>
      <c r="R97" s="240">
        <f t="shared" si="11"/>
        <v>157.40968</v>
      </c>
      <c r="S97" s="104">
        <f t="shared" si="12"/>
        <v>102.95193</v>
      </c>
      <c r="T97" s="110">
        <f t="shared" si="13"/>
        <v>1685200</v>
      </c>
      <c r="U97" s="104">
        <f t="shared" si="14"/>
        <v>4.628530738191312</v>
      </c>
      <c r="V97" s="104">
        <f t="shared" si="15"/>
        <v>152.91022</v>
      </c>
      <c r="W97" s="104">
        <f t="shared" si="16"/>
        <v>4.10665</v>
      </c>
      <c r="X97" s="104">
        <f t="shared" si="17"/>
        <v>0.39281</v>
      </c>
      <c r="Y97" s="104">
        <f t="shared" si="18"/>
        <v>154.035706</v>
      </c>
      <c r="Z97" s="240">
        <f t="shared" si="19"/>
        <v>3.373974000000004</v>
      </c>
      <c r="AA97" s="78"/>
      <c r="AB97" s="77"/>
    </row>
    <row r="98" spans="1:28" s="58" customFormat="1" ht="15">
      <c r="A98" s="196" t="s">
        <v>207</v>
      </c>
      <c r="B98" s="165">
        <v>6223750</v>
      </c>
      <c r="C98" s="163">
        <v>-53750</v>
      </c>
      <c r="D98" s="171">
        <v>-0.01</v>
      </c>
      <c r="E98" s="165">
        <v>605000</v>
      </c>
      <c r="F98" s="113">
        <v>6250</v>
      </c>
      <c r="G98" s="171">
        <v>0.01</v>
      </c>
      <c r="H98" s="165">
        <v>82500</v>
      </c>
      <c r="I98" s="113">
        <v>0</v>
      </c>
      <c r="J98" s="171">
        <v>0</v>
      </c>
      <c r="K98" s="165">
        <v>6911250</v>
      </c>
      <c r="L98" s="113">
        <v>-47500</v>
      </c>
      <c r="M98" s="128">
        <v>-0.01</v>
      </c>
      <c r="N98" s="174">
        <v>4881250</v>
      </c>
      <c r="O98" s="175">
        <f t="shared" si="10"/>
        <v>0.7062759992765418</v>
      </c>
      <c r="P98" s="109">
        <f>Volume!K98</f>
        <v>211.95</v>
      </c>
      <c r="Q98" s="69">
        <f>Volume!J98</f>
        <v>209.9</v>
      </c>
      <c r="R98" s="240">
        <f t="shared" si="11"/>
        <v>145.0671375</v>
      </c>
      <c r="S98" s="104">
        <f t="shared" si="12"/>
        <v>102.4574375</v>
      </c>
      <c r="T98" s="110">
        <f t="shared" si="13"/>
        <v>6958750</v>
      </c>
      <c r="U98" s="104">
        <f t="shared" si="14"/>
        <v>-0.6825938566552902</v>
      </c>
      <c r="V98" s="104">
        <f t="shared" si="15"/>
        <v>130.6365125</v>
      </c>
      <c r="W98" s="104">
        <f t="shared" si="16"/>
        <v>12.69895</v>
      </c>
      <c r="X98" s="104">
        <f t="shared" si="17"/>
        <v>1.731675</v>
      </c>
      <c r="Y98" s="104">
        <f t="shared" si="18"/>
        <v>147.49070625</v>
      </c>
      <c r="Z98" s="240">
        <f t="shared" si="19"/>
        <v>-2.423568749999987</v>
      </c>
      <c r="AA98" s="78"/>
      <c r="AB98" s="77"/>
    </row>
    <row r="99" spans="1:28" s="58" customFormat="1" ht="15">
      <c r="A99" s="196" t="s">
        <v>299</v>
      </c>
      <c r="B99" s="165">
        <v>657250</v>
      </c>
      <c r="C99" s="163">
        <v>-8250</v>
      </c>
      <c r="D99" s="171">
        <v>-0.01</v>
      </c>
      <c r="E99" s="165">
        <v>3250</v>
      </c>
      <c r="F99" s="113">
        <v>0</v>
      </c>
      <c r="G99" s="171">
        <v>0</v>
      </c>
      <c r="H99" s="165">
        <v>750</v>
      </c>
      <c r="I99" s="113">
        <v>0</v>
      </c>
      <c r="J99" s="171">
        <v>0</v>
      </c>
      <c r="K99" s="165">
        <v>661250</v>
      </c>
      <c r="L99" s="113">
        <v>-8250</v>
      </c>
      <c r="M99" s="128">
        <v>-0.01</v>
      </c>
      <c r="N99" s="174">
        <v>526750</v>
      </c>
      <c r="O99" s="175">
        <f t="shared" si="10"/>
        <v>0.7965973534971644</v>
      </c>
      <c r="P99" s="109">
        <f>Volume!K99</f>
        <v>836.95</v>
      </c>
      <c r="Q99" s="69">
        <f>Volume!J99</f>
        <v>827.4</v>
      </c>
      <c r="R99" s="240">
        <f t="shared" si="11"/>
        <v>54.711825</v>
      </c>
      <c r="S99" s="104">
        <f t="shared" si="12"/>
        <v>43.583295</v>
      </c>
      <c r="T99" s="110">
        <f t="shared" si="13"/>
        <v>669500</v>
      </c>
      <c r="U99" s="104">
        <f t="shared" si="14"/>
        <v>-1.2322628827483197</v>
      </c>
      <c r="V99" s="104">
        <f t="shared" si="15"/>
        <v>54.380865</v>
      </c>
      <c r="W99" s="104">
        <f t="shared" si="16"/>
        <v>0.268905</v>
      </c>
      <c r="X99" s="104">
        <f t="shared" si="17"/>
        <v>0.062055</v>
      </c>
      <c r="Y99" s="104">
        <f t="shared" si="18"/>
        <v>56.0338025</v>
      </c>
      <c r="Z99" s="240">
        <f t="shared" si="19"/>
        <v>-1.3219775000000027</v>
      </c>
      <c r="AA99" s="78"/>
      <c r="AB99" s="77"/>
    </row>
    <row r="100" spans="1:28" s="58" customFormat="1" ht="15">
      <c r="A100" s="196" t="s">
        <v>279</v>
      </c>
      <c r="B100" s="165">
        <v>10646400</v>
      </c>
      <c r="C100" s="163">
        <v>-120000</v>
      </c>
      <c r="D100" s="171">
        <v>-0.01</v>
      </c>
      <c r="E100" s="165">
        <v>652800</v>
      </c>
      <c r="F100" s="113">
        <v>8000</v>
      </c>
      <c r="G100" s="171">
        <v>0.01</v>
      </c>
      <c r="H100" s="165">
        <v>56000</v>
      </c>
      <c r="I100" s="113">
        <v>0</v>
      </c>
      <c r="J100" s="171">
        <v>0</v>
      </c>
      <c r="K100" s="165">
        <v>11355200</v>
      </c>
      <c r="L100" s="113">
        <v>-112000</v>
      </c>
      <c r="M100" s="128">
        <v>-0.01</v>
      </c>
      <c r="N100" s="174">
        <v>7705600</v>
      </c>
      <c r="O100" s="175">
        <f t="shared" si="10"/>
        <v>0.6785965901084966</v>
      </c>
      <c r="P100" s="109">
        <f>Volume!K100</f>
        <v>302.6</v>
      </c>
      <c r="Q100" s="69">
        <f>Volume!J100</f>
        <v>292.6</v>
      </c>
      <c r="R100" s="240">
        <f t="shared" si="11"/>
        <v>332.25315200000006</v>
      </c>
      <c r="S100" s="104">
        <f t="shared" si="12"/>
        <v>225.465856</v>
      </c>
      <c r="T100" s="110">
        <f t="shared" si="13"/>
        <v>11467200</v>
      </c>
      <c r="U100" s="104">
        <f t="shared" si="14"/>
        <v>-0.9766987581972931</v>
      </c>
      <c r="V100" s="104">
        <f t="shared" si="15"/>
        <v>311.51366400000006</v>
      </c>
      <c r="W100" s="104">
        <f t="shared" si="16"/>
        <v>19.100928</v>
      </c>
      <c r="X100" s="104">
        <f t="shared" si="17"/>
        <v>1.6385600000000002</v>
      </c>
      <c r="Y100" s="104">
        <f t="shared" si="18"/>
        <v>346.9974720000001</v>
      </c>
      <c r="Z100" s="240">
        <f t="shared" si="19"/>
        <v>-14.744320000000016</v>
      </c>
      <c r="AA100" s="78"/>
      <c r="AB100" s="77"/>
    </row>
    <row r="101" spans="1:28" s="58" customFormat="1" ht="15">
      <c r="A101" s="196" t="s">
        <v>146</v>
      </c>
      <c r="B101" s="165">
        <v>10065900</v>
      </c>
      <c r="C101" s="163">
        <v>26700</v>
      </c>
      <c r="D101" s="171">
        <v>0</v>
      </c>
      <c r="E101" s="165">
        <v>765400</v>
      </c>
      <c r="F101" s="113">
        <v>26700</v>
      </c>
      <c r="G101" s="171">
        <v>0.04</v>
      </c>
      <c r="H101" s="165">
        <v>17800</v>
      </c>
      <c r="I101" s="113">
        <v>-8900</v>
      </c>
      <c r="J101" s="171">
        <v>-0.33</v>
      </c>
      <c r="K101" s="165">
        <v>10849100</v>
      </c>
      <c r="L101" s="113">
        <v>44500</v>
      </c>
      <c r="M101" s="128">
        <v>0</v>
      </c>
      <c r="N101" s="174">
        <v>7333600</v>
      </c>
      <c r="O101" s="175">
        <f t="shared" si="10"/>
        <v>0.6759639048400328</v>
      </c>
      <c r="P101" s="109">
        <f>Volume!K101</f>
        <v>40.5</v>
      </c>
      <c r="Q101" s="69">
        <f>Volume!J101</f>
        <v>40.05</v>
      </c>
      <c r="R101" s="240">
        <f t="shared" si="11"/>
        <v>43.45064549999999</v>
      </c>
      <c r="S101" s="104">
        <f t="shared" si="12"/>
        <v>29.371068</v>
      </c>
      <c r="T101" s="110">
        <f t="shared" si="13"/>
        <v>10804600</v>
      </c>
      <c r="U101" s="104">
        <f t="shared" si="14"/>
        <v>0.41186161449752884</v>
      </c>
      <c r="V101" s="104">
        <f t="shared" si="15"/>
        <v>40.3139295</v>
      </c>
      <c r="W101" s="104">
        <f t="shared" si="16"/>
        <v>3.0654269999999997</v>
      </c>
      <c r="X101" s="104">
        <f t="shared" si="17"/>
        <v>0.071289</v>
      </c>
      <c r="Y101" s="104">
        <f t="shared" si="18"/>
        <v>43.75863</v>
      </c>
      <c r="Z101" s="240">
        <f t="shared" si="19"/>
        <v>-0.30798450000000344</v>
      </c>
      <c r="AA101" s="78"/>
      <c r="AB101" s="77"/>
    </row>
    <row r="102" spans="1:26" s="7" customFormat="1" ht="15">
      <c r="A102" s="196" t="s">
        <v>8</v>
      </c>
      <c r="B102" s="165">
        <v>30673600</v>
      </c>
      <c r="C102" s="163">
        <v>-203200</v>
      </c>
      <c r="D102" s="171">
        <v>-0.01</v>
      </c>
      <c r="E102" s="165">
        <v>5811200</v>
      </c>
      <c r="F102" s="113">
        <v>105600</v>
      </c>
      <c r="G102" s="171">
        <v>0.02</v>
      </c>
      <c r="H102" s="165">
        <v>697600</v>
      </c>
      <c r="I102" s="113">
        <v>16000</v>
      </c>
      <c r="J102" s="171">
        <v>0.02</v>
      </c>
      <c r="K102" s="165">
        <v>37182400</v>
      </c>
      <c r="L102" s="113">
        <v>-81600</v>
      </c>
      <c r="M102" s="128">
        <v>0</v>
      </c>
      <c r="N102" s="174">
        <v>26054400</v>
      </c>
      <c r="O102" s="175">
        <f t="shared" si="10"/>
        <v>0.7007186195619433</v>
      </c>
      <c r="P102" s="109">
        <f>Volume!K102</f>
        <v>149.15</v>
      </c>
      <c r="Q102" s="69">
        <f>Volume!J102</f>
        <v>144.85</v>
      </c>
      <c r="R102" s="240">
        <f t="shared" si="11"/>
        <v>538.587064</v>
      </c>
      <c r="S102" s="104">
        <f t="shared" si="12"/>
        <v>377.397984</v>
      </c>
      <c r="T102" s="110">
        <f t="shared" si="13"/>
        <v>37264000</v>
      </c>
      <c r="U102" s="104">
        <f t="shared" si="14"/>
        <v>-0.21897810218978103</v>
      </c>
      <c r="V102" s="104">
        <f t="shared" si="15"/>
        <v>444.307096</v>
      </c>
      <c r="W102" s="104">
        <f t="shared" si="16"/>
        <v>84.175232</v>
      </c>
      <c r="X102" s="104">
        <f t="shared" si="17"/>
        <v>10.104736</v>
      </c>
      <c r="Y102" s="104">
        <f t="shared" si="18"/>
        <v>555.79256</v>
      </c>
      <c r="Z102" s="240">
        <f t="shared" si="19"/>
        <v>-17.205495999999926</v>
      </c>
    </row>
    <row r="103" spans="1:28" s="58" customFormat="1" ht="15">
      <c r="A103" s="196" t="s">
        <v>300</v>
      </c>
      <c r="B103" s="165">
        <v>3164000</v>
      </c>
      <c r="C103" s="163">
        <v>-2000</v>
      </c>
      <c r="D103" s="171">
        <v>0</v>
      </c>
      <c r="E103" s="165">
        <v>28000</v>
      </c>
      <c r="F103" s="113">
        <v>1000</v>
      </c>
      <c r="G103" s="171">
        <v>0.04</v>
      </c>
      <c r="H103" s="165">
        <v>30000</v>
      </c>
      <c r="I103" s="113">
        <v>30000</v>
      </c>
      <c r="J103" s="171">
        <v>0</v>
      </c>
      <c r="K103" s="165">
        <v>3222000</v>
      </c>
      <c r="L103" s="113">
        <v>29000</v>
      </c>
      <c r="M103" s="128">
        <v>0.01</v>
      </c>
      <c r="N103" s="174">
        <v>2390000</v>
      </c>
      <c r="O103" s="175">
        <f t="shared" si="10"/>
        <v>0.7417752948479206</v>
      </c>
      <c r="P103" s="109">
        <f>Volume!K103</f>
        <v>193.7</v>
      </c>
      <c r="Q103" s="69">
        <f>Volume!J103</f>
        <v>191.75</v>
      </c>
      <c r="R103" s="240">
        <f t="shared" si="11"/>
        <v>61.78185</v>
      </c>
      <c r="S103" s="104">
        <f t="shared" si="12"/>
        <v>45.82825</v>
      </c>
      <c r="T103" s="110">
        <f t="shared" si="13"/>
        <v>3193000</v>
      </c>
      <c r="U103" s="104">
        <f t="shared" si="14"/>
        <v>0.9082367679298465</v>
      </c>
      <c r="V103" s="104">
        <f t="shared" si="15"/>
        <v>60.6697</v>
      </c>
      <c r="W103" s="104">
        <f t="shared" si="16"/>
        <v>0.5369</v>
      </c>
      <c r="X103" s="104">
        <f t="shared" si="17"/>
        <v>0.57525</v>
      </c>
      <c r="Y103" s="104">
        <f t="shared" si="18"/>
        <v>61.84841</v>
      </c>
      <c r="Z103" s="240">
        <f t="shared" si="19"/>
        <v>-0.06656000000000262</v>
      </c>
      <c r="AA103" s="78"/>
      <c r="AB103" s="77"/>
    </row>
    <row r="104" spans="1:28" s="58" customFormat="1" ht="15">
      <c r="A104" s="196" t="s">
        <v>179</v>
      </c>
      <c r="B104" s="165">
        <v>40376000</v>
      </c>
      <c r="C104" s="163">
        <v>-112000</v>
      </c>
      <c r="D104" s="171">
        <v>0</v>
      </c>
      <c r="E104" s="165">
        <v>6636000</v>
      </c>
      <c r="F104" s="113">
        <v>84000</v>
      </c>
      <c r="G104" s="171">
        <v>0.01</v>
      </c>
      <c r="H104" s="165">
        <v>672000</v>
      </c>
      <c r="I104" s="113">
        <v>0</v>
      </c>
      <c r="J104" s="171">
        <v>0</v>
      </c>
      <c r="K104" s="165">
        <v>47684000</v>
      </c>
      <c r="L104" s="113">
        <v>-28000</v>
      </c>
      <c r="M104" s="128">
        <v>0</v>
      </c>
      <c r="N104" s="174">
        <v>28980000</v>
      </c>
      <c r="O104" s="175">
        <f t="shared" si="10"/>
        <v>0.6077510275983559</v>
      </c>
      <c r="P104" s="109">
        <f>Volume!K104</f>
        <v>17.65</v>
      </c>
      <c r="Q104" s="69">
        <f>Volume!J104</f>
        <v>16.9</v>
      </c>
      <c r="R104" s="240">
        <f t="shared" si="11"/>
        <v>80.58595999999999</v>
      </c>
      <c r="S104" s="104">
        <f t="shared" si="12"/>
        <v>48.97619999999999</v>
      </c>
      <c r="T104" s="110">
        <f t="shared" si="13"/>
        <v>47712000</v>
      </c>
      <c r="U104" s="104">
        <f t="shared" si="14"/>
        <v>-0.05868544600938967</v>
      </c>
      <c r="V104" s="104">
        <f t="shared" si="15"/>
        <v>68.23544</v>
      </c>
      <c r="W104" s="104">
        <f t="shared" si="16"/>
        <v>11.214839999999999</v>
      </c>
      <c r="X104" s="104">
        <f t="shared" si="17"/>
        <v>1.1356799999999998</v>
      </c>
      <c r="Y104" s="104">
        <f t="shared" si="18"/>
        <v>84.21167999999999</v>
      </c>
      <c r="Z104" s="240">
        <f t="shared" si="19"/>
        <v>-3.625720000000001</v>
      </c>
      <c r="AA104" s="78"/>
      <c r="AB104" s="77"/>
    </row>
    <row r="105" spans="1:28" s="58" customFormat="1" ht="15">
      <c r="A105" s="196" t="s">
        <v>202</v>
      </c>
      <c r="B105" s="165">
        <v>3222300</v>
      </c>
      <c r="C105" s="163">
        <v>-111550</v>
      </c>
      <c r="D105" s="171">
        <v>-0.03</v>
      </c>
      <c r="E105" s="165">
        <v>151800</v>
      </c>
      <c r="F105" s="113">
        <v>11500</v>
      </c>
      <c r="G105" s="171">
        <v>0.08</v>
      </c>
      <c r="H105" s="165">
        <v>6900</v>
      </c>
      <c r="I105" s="113">
        <v>1150</v>
      </c>
      <c r="J105" s="171">
        <v>0.2</v>
      </c>
      <c r="K105" s="165">
        <v>3381000</v>
      </c>
      <c r="L105" s="113">
        <v>-98900</v>
      </c>
      <c r="M105" s="128">
        <v>-0.03</v>
      </c>
      <c r="N105" s="174">
        <v>2014800</v>
      </c>
      <c r="O105" s="175">
        <f t="shared" si="10"/>
        <v>0.5959183673469388</v>
      </c>
      <c r="P105" s="109">
        <f>Volume!K105</f>
        <v>241.5</v>
      </c>
      <c r="Q105" s="69">
        <f>Volume!J105</f>
        <v>238.4</v>
      </c>
      <c r="R105" s="240">
        <f t="shared" si="11"/>
        <v>80.60304</v>
      </c>
      <c r="S105" s="104">
        <f t="shared" si="12"/>
        <v>48.032832</v>
      </c>
      <c r="T105" s="110">
        <f t="shared" si="13"/>
        <v>3479900</v>
      </c>
      <c r="U105" s="104">
        <f t="shared" si="14"/>
        <v>-2.842035690680767</v>
      </c>
      <c r="V105" s="104">
        <f t="shared" si="15"/>
        <v>76.819632</v>
      </c>
      <c r="W105" s="104">
        <f t="shared" si="16"/>
        <v>3.618912</v>
      </c>
      <c r="X105" s="104">
        <f t="shared" si="17"/>
        <v>0.164496</v>
      </c>
      <c r="Y105" s="104">
        <f t="shared" si="18"/>
        <v>84.039585</v>
      </c>
      <c r="Z105" s="240">
        <f t="shared" si="19"/>
        <v>-3.4365450000000095</v>
      </c>
      <c r="AA105" s="78"/>
      <c r="AB105" s="77"/>
    </row>
    <row r="106" spans="1:28" s="58" customFormat="1" ht="15">
      <c r="A106" s="196" t="s">
        <v>171</v>
      </c>
      <c r="B106" s="165">
        <v>3533200</v>
      </c>
      <c r="C106" s="163">
        <v>-341000</v>
      </c>
      <c r="D106" s="171">
        <v>-0.09</v>
      </c>
      <c r="E106" s="165">
        <v>63800</v>
      </c>
      <c r="F106" s="113">
        <v>13200</v>
      </c>
      <c r="G106" s="171">
        <v>0.26</v>
      </c>
      <c r="H106" s="165">
        <v>57200</v>
      </c>
      <c r="I106" s="113">
        <v>22000</v>
      </c>
      <c r="J106" s="171">
        <v>0.63</v>
      </c>
      <c r="K106" s="165">
        <v>3654200</v>
      </c>
      <c r="L106" s="113">
        <v>-305800</v>
      </c>
      <c r="M106" s="128">
        <v>-0.08</v>
      </c>
      <c r="N106" s="174">
        <v>1986600</v>
      </c>
      <c r="O106" s="175">
        <f t="shared" si="10"/>
        <v>0.5436484045755569</v>
      </c>
      <c r="P106" s="109">
        <f>Volume!K106</f>
        <v>336.25</v>
      </c>
      <c r="Q106" s="69">
        <f>Volume!J106</f>
        <v>324.95</v>
      </c>
      <c r="R106" s="240">
        <f t="shared" si="11"/>
        <v>118.743229</v>
      </c>
      <c r="S106" s="104">
        <f t="shared" si="12"/>
        <v>64.554567</v>
      </c>
      <c r="T106" s="110">
        <f t="shared" si="13"/>
        <v>3960000</v>
      </c>
      <c r="U106" s="104">
        <f t="shared" si="14"/>
        <v>-7.722222222222222</v>
      </c>
      <c r="V106" s="104">
        <f t="shared" si="15"/>
        <v>114.811334</v>
      </c>
      <c r="W106" s="104">
        <f t="shared" si="16"/>
        <v>2.073181</v>
      </c>
      <c r="X106" s="104">
        <f t="shared" si="17"/>
        <v>1.858714</v>
      </c>
      <c r="Y106" s="104">
        <f t="shared" si="18"/>
        <v>133.155</v>
      </c>
      <c r="Z106" s="240">
        <f t="shared" si="19"/>
        <v>-14.411771000000002</v>
      </c>
      <c r="AA106" s="78"/>
      <c r="AB106" s="77"/>
    </row>
    <row r="107" spans="1:28" s="58" customFormat="1" ht="15">
      <c r="A107" s="196" t="s">
        <v>147</v>
      </c>
      <c r="B107" s="165">
        <v>4779000</v>
      </c>
      <c r="C107" s="163">
        <v>-106200</v>
      </c>
      <c r="D107" s="171">
        <v>-0.02</v>
      </c>
      <c r="E107" s="165">
        <v>418900</v>
      </c>
      <c r="F107" s="113">
        <v>0</v>
      </c>
      <c r="G107" s="171">
        <v>0</v>
      </c>
      <c r="H107" s="165">
        <v>11800</v>
      </c>
      <c r="I107" s="113">
        <v>0</v>
      </c>
      <c r="J107" s="171">
        <v>0</v>
      </c>
      <c r="K107" s="165">
        <v>5209700</v>
      </c>
      <c r="L107" s="113">
        <v>-106200</v>
      </c>
      <c r="M107" s="128">
        <v>-0.02</v>
      </c>
      <c r="N107" s="174">
        <v>3551800</v>
      </c>
      <c r="O107" s="175">
        <f t="shared" si="10"/>
        <v>0.681766704416761</v>
      </c>
      <c r="P107" s="109">
        <f>Volume!K107</f>
        <v>58.6</v>
      </c>
      <c r="Q107" s="69">
        <f>Volume!J107</f>
        <v>57.55</v>
      </c>
      <c r="R107" s="240">
        <f t="shared" si="11"/>
        <v>29.9818235</v>
      </c>
      <c r="S107" s="104">
        <f t="shared" si="12"/>
        <v>20.440609</v>
      </c>
      <c r="T107" s="110">
        <f t="shared" si="13"/>
        <v>5315900</v>
      </c>
      <c r="U107" s="104">
        <f t="shared" si="14"/>
        <v>-1.9977802441731412</v>
      </c>
      <c r="V107" s="104">
        <f t="shared" si="15"/>
        <v>27.503145</v>
      </c>
      <c r="W107" s="104">
        <f t="shared" si="16"/>
        <v>2.4107695</v>
      </c>
      <c r="X107" s="104">
        <f t="shared" si="17"/>
        <v>0.067909</v>
      </c>
      <c r="Y107" s="104">
        <f t="shared" si="18"/>
        <v>31.151174</v>
      </c>
      <c r="Z107" s="240">
        <f t="shared" si="19"/>
        <v>-1.1693505000000002</v>
      </c>
      <c r="AA107" s="78"/>
      <c r="AB107" s="77"/>
    </row>
    <row r="108" spans="1:26" s="7" customFormat="1" ht="15">
      <c r="A108" s="196" t="s">
        <v>148</v>
      </c>
      <c r="B108" s="165">
        <v>1245640</v>
      </c>
      <c r="C108" s="163">
        <v>8360</v>
      </c>
      <c r="D108" s="171">
        <v>0.01</v>
      </c>
      <c r="E108" s="165">
        <v>8360</v>
      </c>
      <c r="F108" s="113">
        <v>0</v>
      </c>
      <c r="G108" s="171">
        <v>0</v>
      </c>
      <c r="H108" s="165">
        <v>0</v>
      </c>
      <c r="I108" s="113">
        <v>0</v>
      </c>
      <c r="J108" s="171">
        <v>0</v>
      </c>
      <c r="K108" s="165">
        <v>1254000</v>
      </c>
      <c r="L108" s="113">
        <v>8360</v>
      </c>
      <c r="M108" s="128">
        <v>0.01</v>
      </c>
      <c r="N108" s="174">
        <v>775390</v>
      </c>
      <c r="O108" s="175">
        <f t="shared" si="10"/>
        <v>0.6183333333333333</v>
      </c>
      <c r="P108" s="109">
        <f>Volume!K108</f>
        <v>248.15</v>
      </c>
      <c r="Q108" s="69">
        <f>Volume!J108</f>
        <v>246.2</v>
      </c>
      <c r="R108" s="240">
        <f t="shared" si="11"/>
        <v>30.87348</v>
      </c>
      <c r="S108" s="104">
        <f t="shared" si="12"/>
        <v>19.0901018</v>
      </c>
      <c r="T108" s="110">
        <f t="shared" si="13"/>
        <v>1245640</v>
      </c>
      <c r="U108" s="104">
        <f t="shared" si="14"/>
        <v>0.6711409395973155</v>
      </c>
      <c r="V108" s="104">
        <f t="shared" si="15"/>
        <v>30.6676568</v>
      </c>
      <c r="W108" s="104">
        <f t="shared" si="16"/>
        <v>0.2058232</v>
      </c>
      <c r="X108" s="104">
        <f t="shared" si="17"/>
        <v>0</v>
      </c>
      <c r="Y108" s="104">
        <f t="shared" si="18"/>
        <v>30.9105566</v>
      </c>
      <c r="Z108" s="240">
        <f t="shared" si="19"/>
        <v>-0.037076599999998905</v>
      </c>
    </row>
    <row r="109" spans="1:26" s="7" customFormat="1" ht="15">
      <c r="A109" s="196" t="s">
        <v>122</v>
      </c>
      <c r="B109" s="165">
        <v>15687750</v>
      </c>
      <c r="C109" s="163">
        <v>-513500</v>
      </c>
      <c r="D109" s="171">
        <v>-0.03</v>
      </c>
      <c r="E109" s="165">
        <v>5967000</v>
      </c>
      <c r="F109" s="113">
        <v>-13000</v>
      </c>
      <c r="G109" s="171">
        <v>0</v>
      </c>
      <c r="H109" s="165">
        <v>1033500</v>
      </c>
      <c r="I109" s="113">
        <v>0</v>
      </c>
      <c r="J109" s="171">
        <v>0</v>
      </c>
      <c r="K109" s="165">
        <v>22688250</v>
      </c>
      <c r="L109" s="113">
        <v>-526500</v>
      </c>
      <c r="M109" s="128">
        <v>-0.02</v>
      </c>
      <c r="N109" s="174">
        <v>16792750</v>
      </c>
      <c r="O109" s="175">
        <f t="shared" si="10"/>
        <v>0.7401518407104999</v>
      </c>
      <c r="P109" s="109">
        <f>Volume!K109</f>
        <v>141.95</v>
      </c>
      <c r="Q109" s="69">
        <f>Volume!J109</f>
        <v>142.05</v>
      </c>
      <c r="R109" s="240">
        <f t="shared" si="11"/>
        <v>322.2865912500001</v>
      </c>
      <c r="S109" s="104">
        <f t="shared" si="12"/>
        <v>238.54101375</v>
      </c>
      <c r="T109" s="110">
        <f t="shared" si="13"/>
        <v>23214750</v>
      </c>
      <c r="U109" s="104">
        <f t="shared" si="14"/>
        <v>-2.267954640907182</v>
      </c>
      <c r="V109" s="104">
        <f t="shared" si="15"/>
        <v>222.84448875</v>
      </c>
      <c r="W109" s="104">
        <f t="shared" si="16"/>
        <v>84.76123500000001</v>
      </c>
      <c r="X109" s="104">
        <f t="shared" si="17"/>
        <v>14.6808675</v>
      </c>
      <c r="Y109" s="104">
        <f t="shared" si="18"/>
        <v>329.53337624999995</v>
      </c>
      <c r="Z109" s="240">
        <f t="shared" si="19"/>
        <v>-7.246784999999875</v>
      </c>
    </row>
    <row r="110" spans="1:26" s="7" customFormat="1" ht="15">
      <c r="A110" s="204" t="s">
        <v>36</v>
      </c>
      <c r="B110" s="165">
        <v>6075900</v>
      </c>
      <c r="C110" s="163">
        <v>381600</v>
      </c>
      <c r="D110" s="171">
        <v>0.07</v>
      </c>
      <c r="E110" s="165">
        <v>246150</v>
      </c>
      <c r="F110" s="113">
        <v>14400</v>
      </c>
      <c r="G110" s="171">
        <v>0.06</v>
      </c>
      <c r="H110" s="165">
        <v>15750</v>
      </c>
      <c r="I110" s="113">
        <v>450</v>
      </c>
      <c r="J110" s="171">
        <v>0.03</v>
      </c>
      <c r="K110" s="165">
        <v>6337800</v>
      </c>
      <c r="L110" s="113">
        <v>396450</v>
      </c>
      <c r="M110" s="128">
        <v>0.07</v>
      </c>
      <c r="N110" s="174">
        <v>3698100</v>
      </c>
      <c r="O110" s="175">
        <f t="shared" si="10"/>
        <v>0.5834990059642147</v>
      </c>
      <c r="P110" s="109">
        <f>Volume!K110</f>
        <v>906.15</v>
      </c>
      <c r="Q110" s="69">
        <f>Volume!J110</f>
        <v>876.15</v>
      </c>
      <c r="R110" s="240">
        <f t="shared" si="11"/>
        <v>555.286347</v>
      </c>
      <c r="S110" s="104">
        <f t="shared" si="12"/>
        <v>324.0090315</v>
      </c>
      <c r="T110" s="110">
        <f t="shared" si="13"/>
        <v>5941350</v>
      </c>
      <c r="U110" s="104">
        <f t="shared" si="14"/>
        <v>6.672725895629782</v>
      </c>
      <c r="V110" s="104">
        <f t="shared" si="15"/>
        <v>532.3399785</v>
      </c>
      <c r="W110" s="104">
        <f t="shared" si="16"/>
        <v>21.56643225</v>
      </c>
      <c r="X110" s="104">
        <f t="shared" si="17"/>
        <v>1.37993625</v>
      </c>
      <c r="Y110" s="104">
        <f t="shared" si="18"/>
        <v>538.37543025</v>
      </c>
      <c r="Z110" s="240">
        <f t="shared" si="19"/>
        <v>16.910916749999956</v>
      </c>
    </row>
    <row r="111" spans="1:26" s="7" customFormat="1" ht="15">
      <c r="A111" s="196" t="s">
        <v>172</v>
      </c>
      <c r="B111" s="165">
        <v>4093950</v>
      </c>
      <c r="C111" s="163">
        <v>399000</v>
      </c>
      <c r="D111" s="171">
        <v>0.11</v>
      </c>
      <c r="E111" s="165">
        <v>71400</v>
      </c>
      <c r="F111" s="113">
        <v>-4200</v>
      </c>
      <c r="G111" s="171">
        <v>-0.06</v>
      </c>
      <c r="H111" s="165">
        <v>7350</v>
      </c>
      <c r="I111" s="113">
        <v>-52500</v>
      </c>
      <c r="J111" s="171">
        <v>-0.88</v>
      </c>
      <c r="K111" s="165">
        <v>4172700</v>
      </c>
      <c r="L111" s="113">
        <v>342300</v>
      </c>
      <c r="M111" s="128">
        <v>0.09</v>
      </c>
      <c r="N111" s="174">
        <v>3219300</v>
      </c>
      <c r="O111" s="175">
        <f t="shared" si="10"/>
        <v>0.7715148465022648</v>
      </c>
      <c r="P111" s="109">
        <f>Volume!K111</f>
        <v>260.5</v>
      </c>
      <c r="Q111" s="69">
        <f>Volume!J111</f>
        <v>260.5</v>
      </c>
      <c r="R111" s="240">
        <f t="shared" si="11"/>
        <v>108.698835</v>
      </c>
      <c r="S111" s="104">
        <f t="shared" si="12"/>
        <v>83.862765</v>
      </c>
      <c r="T111" s="110">
        <f t="shared" si="13"/>
        <v>3830400</v>
      </c>
      <c r="U111" s="104">
        <f t="shared" si="14"/>
        <v>8.93640350877193</v>
      </c>
      <c r="V111" s="104">
        <f t="shared" si="15"/>
        <v>106.6473975</v>
      </c>
      <c r="W111" s="104">
        <f t="shared" si="16"/>
        <v>1.85997</v>
      </c>
      <c r="X111" s="104">
        <f t="shared" si="17"/>
        <v>0.1914675</v>
      </c>
      <c r="Y111" s="104">
        <f t="shared" si="18"/>
        <v>99.78192</v>
      </c>
      <c r="Z111" s="240">
        <f t="shared" si="19"/>
        <v>8.916915000000003</v>
      </c>
    </row>
    <row r="112" spans="1:26" s="7" customFormat="1" ht="15">
      <c r="A112" s="196" t="s">
        <v>80</v>
      </c>
      <c r="B112" s="165">
        <v>2128800</v>
      </c>
      <c r="C112" s="163">
        <v>37200</v>
      </c>
      <c r="D112" s="171">
        <v>0.02</v>
      </c>
      <c r="E112" s="165">
        <v>43200</v>
      </c>
      <c r="F112" s="113">
        <v>0</v>
      </c>
      <c r="G112" s="171">
        <v>0</v>
      </c>
      <c r="H112" s="165">
        <v>1200</v>
      </c>
      <c r="I112" s="113">
        <v>0</v>
      </c>
      <c r="J112" s="171">
        <v>0</v>
      </c>
      <c r="K112" s="165">
        <v>2173200</v>
      </c>
      <c r="L112" s="113">
        <v>37200</v>
      </c>
      <c r="M112" s="128">
        <v>0.02</v>
      </c>
      <c r="N112" s="174">
        <v>1564800</v>
      </c>
      <c r="O112" s="175">
        <f t="shared" si="10"/>
        <v>0.7200441744892324</v>
      </c>
      <c r="P112" s="109">
        <f>Volume!K112</f>
        <v>229.55</v>
      </c>
      <c r="Q112" s="69">
        <f>Volume!J112</f>
        <v>224.75</v>
      </c>
      <c r="R112" s="240">
        <f t="shared" si="11"/>
        <v>48.84267</v>
      </c>
      <c r="S112" s="104">
        <f t="shared" si="12"/>
        <v>35.16888</v>
      </c>
      <c r="T112" s="110">
        <f t="shared" si="13"/>
        <v>2136000</v>
      </c>
      <c r="U112" s="104">
        <f t="shared" si="14"/>
        <v>1.741573033707865</v>
      </c>
      <c r="V112" s="104">
        <f t="shared" si="15"/>
        <v>47.84478</v>
      </c>
      <c r="W112" s="104">
        <f t="shared" si="16"/>
        <v>0.97092</v>
      </c>
      <c r="X112" s="104">
        <f t="shared" si="17"/>
        <v>0.02697</v>
      </c>
      <c r="Y112" s="104">
        <f t="shared" si="18"/>
        <v>49.03188</v>
      </c>
      <c r="Z112" s="240">
        <f t="shared" si="19"/>
        <v>-0.18921000000000276</v>
      </c>
    </row>
    <row r="113" spans="1:26" s="7" customFormat="1" ht="15">
      <c r="A113" s="196" t="s">
        <v>275</v>
      </c>
      <c r="B113" s="165">
        <v>6198500</v>
      </c>
      <c r="C113" s="163">
        <v>-33600</v>
      </c>
      <c r="D113" s="171">
        <v>-0.01</v>
      </c>
      <c r="E113" s="165">
        <v>154000</v>
      </c>
      <c r="F113" s="113">
        <v>6300</v>
      </c>
      <c r="G113" s="171">
        <v>0.04</v>
      </c>
      <c r="H113" s="165">
        <v>20300</v>
      </c>
      <c r="I113" s="113">
        <v>14000</v>
      </c>
      <c r="J113" s="171">
        <v>2.22</v>
      </c>
      <c r="K113" s="165">
        <v>6372800</v>
      </c>
      <c r="L113" s="113">
        <v>-13300</v>
      </c>
      <c r="M113" s="128">
        <v>0</v>
      </c>
      <c r="N113" s="174">
        <v>3880100</v>
      </c>
      <c r="O113" s="175">
        <f t="shared" si="10"/>
        <v>0.608853251318102</v>
      </c>
      <c r="P113" s="109">
        <f>Volume!K113</f>
        <v>329.95</v>
      </c>
      <c r="Q113" s="69">
        <f>Volume!J113</f>
        <v>314</v>
      </c>
      <c r="R113" s="240">
        <f t="shared" si="11"/>
        <v>200.10592</v>
      </c>
      <c r="S113" s="104">
        <f t="shared" si="12"/>
        <v>121.83514</v>
      </c>
      <c r="T113" s="110">
        <f t="shared" si="13"/>
        <v>6386100</v>
      </c>
      <c r="U113" s="104">
        <f t="shared" si="14"/>
        <v>-0.2082648251671599</v>
      </c>
      <c r="V113" s="104">
        <f t="shared" si="15"/>
        <v>194.6329</v>
      </c>
      <c r="W113" s="104">
        <f t="shared" si="16"/>
        <v>4.8356</v>
      </c>
      <c r="X113" s="104">
        <f t="shared" si="17"/>
        <v>0.63742</v>
      </c>
      <c r="Y113" s="104">
        <f t="shared" si="18"/>
        <v>210.7093695</v>
      </c>
      <c r="Z113" s="240">
        <f t="shared" si="19"/>
        <v>-10.60344950000001</v>
      </c>
    </row>
    <row r="114" spans="1:26" s="7" customFormat="1" ht="15">
      <c r="A114" s="196" t="s">
        <v>225</v>
      </c>
      <c r="B114" s="165">
        <v>875550</v>
      </c>
      <c r="C114" s="163">
        <v>9100</v>
      </c>
      <c r="D114" s="171">
        <v>0.01</v>
      </c>
      <c r="E114" s="165">
        <v>0</v>
      </c>
      <c r="F114" s="113">
        <v>0</v>
      </c>
      <c r="G114" s="171">
        <v>0</v>
      </c>
      <c r="H114" s="165">
        <v>0</v>
      </c>
      <c r="I114" s="113">
        <v>0</v>
      </c>
      <c r="J114" s="171">
        <v>0</v>
      </c>
      <c r="K114" s="165">
        <v>875550</v>
      </c>
      <c r="L114" s="113">
        <v>9100</v>
      </c>
      <c r="M114" s="128">
        <v>0.01</v>
      </c>
      <c r="N114" s="174">
        <v>762450</v>
      </c>
      <c r="O114" s="175">
        <f t="shared" si="10"/>
        <v>0.8708240534521158</v>
      </c>
      <c r="P114" s="109">
        <f>Volume!K114</f>
        <v>424.25</v>
      </c>
      <c r="Q114" s="69">
        <f>Volume!J114</f>
        <v>417.05</v>
      </c>
      <c r="R114" s="240">
        <f t="shared" si="11"/>
        <v>36.51481275</v>
      </c>
      <c r="S114" s="104">
        <f t="shared" si="12"/>
        <v>31.79797725</v>
      </c>
      <c r="T114" s="110">
        <f t="shared" si="13"/>
        <v>866450</v>
      </c>
      <c r="U114" s="104">
        <f t="shared" si="14"/>
        <v>1.0502625656414104</v>
      </c>
      <c r="V114" s="104">
        <f t="shared" si="15"/>
        <v>36.51481275</v>
      </c>
      <c r="W114" s="104">
        <f t="shared" si="16"/>
        <v>0</v>
      </c>
      <c r="X114" s="104">
        <f t="shared" si="17"/>
        <v>0</v>
      </c>
      <c r="Y114" s="104">
        <f t="shared" si="18"/>
        <v>36.75914125</v>
      </c>
      <c r="Z114" s="240">
        <f t="shared" si="19"/>
        <v>-0.24432850000000172</v>
      </c>
    </row>
    <row r="115" spans="1:26" s="7" customFormat="1" ht="15">
      <c r="A115" s="196" t="s">
        <v>81</v>
      </c>
      <c r="B115" s="165">
        <v>4363200</v>
      </c>
      <c r="C115" s="163">
        <v>-43200</v>
      </c>
      <c r="D115" s="171">
        <v>-0.01</v>
      </c>
      <c r="E115" s="165">
        <v>10800</v>
      </c>
      <c r="F115" s="113">
        <v>1200</v>
      </c>
      <c r="G115" s="171">
        <v>0.13</v>
      </c>
      <c r="H115" s="165">
        <v>0</v>
      </c>
      <c r="I115" s="113">
        <v>0</v>
      </c>
      <c r="J115" s="171">
        <v>0</v>
      </c>
      <c r="K115" s="165">
        <v>4374000</v>
      </c>
      <c r="L115" s="113">
        <v>-42000</v>
      </c>
      <c r="M115" s="128">
        <v>-0.01</v>
      </c>
      <c r="N115" s="174">
        <v>2386800</v>
      </c>
      <c r="O115" s="175">
        <f t="shared" si="10"/>
        <v>0.5456790123456791</v>
      </c>
      <c r="P115" s="109">
        <f>Volume!K115</f>
        <v>467.4</v>
      </c>
      <c r="Q115" s="69">
        <f>Volume!J115</f>
        <v>467.65</v>
      </c>
      <c r="R115" s="240">
        <f t="shared" si="11"/>
        <v>204.55011</v>
      </c>
      <c r="S115" s="104">
        <f t="shared" si="12"/>
        <v>111.618702</v>
      </c>
      <c r="T115" s="110">
        <f t="shared" si="13"/>
        <v>4416000</v>
      </c>
      <c r="U115" s="104">
        <f t="shared" si="14"/>
        <v>-0.9510869565217392</v>
      </c>
      <c r="V115" s="104">
        <f t="shared" si="15"/>
        <v>204.045048</v>
      </c>
      <c r="W115" s="104">
        <f t="shared" si="16"/>
        <v>0.505062</v>
      </c>
      <c r="X115" s="104">
        <f t="shared" si="17"/>
        <v>0</v>
      </c>
      <c r="Y115" s="104">
        <f t="shared" si="18"/>
        <v>206.40384</v>
      </c>
      <c r="Z115" s="240">
        <f t="shared" si="19"/>
        <v>-1.853730000000013</v>
      </c>
    </row>
    <row r="116" spans="1:28" s="58" customFormat="1" ht="15">
      <c r="A116" s="196" t="s">
        <v>226</v>
      </c>
      <c r="B116" s="165">
        <v>5975200</v>
      </c>
      <c r="C116" s="163">
        <v>-36400</v>
      </c>
      <c r="D116" s="171">
        <v>-0.01</v>
      </c>
      <c r="E116" s="165">
        <v>820400</v>
      </c>
      <c r="F116" s="113">
        <v>-2800</v>
      </c>
      <c r="G116" s="171">
        <v>0</v>
      </c>
      <c r="H116" s="165">
        <v>140000</v>
      </c>
      <c r="I116" s="113">
        <v>8400</v>
      </c>
      <c r="J116" s="171">
        <v>0.06</v>
      </c>
      <c r="K116" s="165">
        <v>6935600</v>
      </c>
      <c r="L116" s="113">
        <v>-30800</v>
      </c>
      <c r="M116" s="128">
        <v>0</v>
      </c>
      <c r="N116" s="174">
        <v>5334000</v>
      </c>
      <c r="O116" s="175">
        <f t="shared" si="10"/>
        <v>0.7690754945498587</v>
      </c>
      <c r="P116" s="109">
        <f>Volume!K116</f>
        <v>223</v>
      </c>
      <c r="Q116" s="69">
        <f>Volume!J116</f>
        <v>215.85</v>
      </c>
      <c r="R116" s="240">
        <f t="shared" si="11"/>
        <v>149.704926</v>
      </c>
      <c r="S116" s="104">
        <f t="shared" si="12"/>
        <v>115.13439</v>
      </c>
      <c r="T116" s="110">
        <f t="shared" si="13"/>
        <v>6966400</v>
      </c>
      <c r="U116" s="104">
        <f t="shared" si="14"/>
        <v>-0.44212218649517687</v>
      </c>
      <c r="V116" s="104">
        <f t="shared" si="15"/>
        <v>128.974692</v>
      </c>
      <c r="W116" s="104">
        <f t="shared" si="16"/>
        <v>17.708334</v>
      </c>
      <c r="X116" s="104">
        <f t="shared" si="17"/>
        <v>3.0219</v>
      </c>
      <c r="Y116" s="104">
        <f t="shared" si="18"/>
        <v>155.35072</v>
      </c>
      <c r="Z116" s="240">
        <f t="shared" si="19"/>
        <v>-5.645793999999995</v>
      </c>
      <c r="AA116" s="78"/>
      <c r="AB116" s="77"/>
    </row>
    <row r="117" spans="1:26" s="7" customFormat="1" ht="15">
      <c r="A117" s="196" t="s">
        <v>301</v>
      </c>
      <c r="B117" s="165">
        <v>5129300</v>
      </c>
      <c r="C117" s="163">
        <v>561000</v>
      </c>
      <c r="D117" s="171">
        <v>0.12</v>
      </c>
      <c r="E117" s="165">
        <v>86900</v>
      </c>
      <c r="F117" s="113">
        <v>16500</v>
      </c>
      <c r="G117" s="171">
        <v>0.23</v>
      </c>
      <c r="H117" s="165">
        <v>48400</v>
      </c>
      <c r="I117" s="113">
        <v>34100</v>
      </c>
      <c r="J117" s="171">
        <v>2.38</v>
      </c>
      <c r="K117" s="165">
        <v>5264600</v>
      </c>
      <c r="L117" s="113">
        <v>611600</v>
      </c>
      <c r="M117" s="128">
        <v>0.13</v>
      </c>
      <c r="N117" s="174">
        <v>2960100</v>
      </c>
      <c r="O117" s="175">
        <f t="shared" si="10"/>
        <v>0.5622649394066026</v>
      </c>
      <c r="P117" s="109">
        <f>Volume!K117</f>
        <v>394.1</v>
      </c>
      <c r="Q117" s="69">
        <f>Volume!J117</f>
        <v>393.05</v>
      </c>
      <c r="R117" s="240">
        <f t="shared" si="11"/>
        <v>206.925103</v>
      </c>
      <c r="S117" s="104">
        <f t="shared" si="12"/>
        <v>116.3467305</v>
      </c>
      <c r="T117" s="110">
        <f t="shared" si="13"/>
        <v>4653000</v>
      </c>
      <c r="U117" s="104">
        <f t="shared" si="14"/>
        <v>13.14420803782506</v>
      </c>
      <c r="V117" s="104">
        <f t="shared" si="15"/>
        <v>201.6071365</v>
      </c>
      <c r="W117" s="104">
        <f t="shared" si="16"/>
        <v>3.4156045</v>
      </c>
      <c r="X117" s="104">
        <f t="shared" si="17"/>
        <v>1.902362</v>
      </c>
      <c r="Y117" s="104">
        <f t="shared" si="18"/>
        <v>183.37473</v>
      </c>
      <c r="Z117" s="240">
        <f t="shared" si="19"/>
        <v>23.550373000000008</v>
      </c>
    </row>
    <row r="118" spans="1:28" s="58" customFormat="1" ht="15">
      <c r="A118" s="196" t="s">
        <v>227</v>
      </c>
      <c r="B118" s="165">
        <v>3481200</v>
      </c>
      <c r="C118" s="163">
        <v>41700</v>
      </c>
      <c r="D118" s="171">
        <v>0.01</v>
      </c>
      <c r="E118" s="165">
        <v>12000</v>
      </c>
      <c r="F118" s="113">
        <v>900</v>
      </c>
      <c r="G118" s="171">
        <v>0.08</v>
      </c>
      <c r="H118" s="165">
        <v>0</v>
      </c>
      <c r="I118" s="113">
        <v>0</v>
      </c>
      <c r="J118" s="171">
        <v>0</v>
      </c>
      <c r="K118" s="165">
        <v>3493200</v>
      </c>
      <c r="L118" s="113">
        <v>42600</v>
      </c>
      <c r="M118" s="128">
        <v>0.01</v>
      </c>
      <c r="N118" s="174">
        <v>2325900</v>
      </c>
      <c r="O118" s="175">
        <f t="shared" si="10"/>
        <v>0.665836482308485</v>
      </c>
      <c r="P118" s="109">
        <f>Volume!K118</f>
        <v>945.65</v>
      </c>
      <c r="Q118" s="69">
        <f>Volume!J118</f>
        <v>933.5</v>
      </c>
      <c r="R118" s="240">
        <f t="shared" si="11"/>
        <v>326.09022</v>
      </c>
      <c r="S118" s="104">
        <f t="shared" si="12"/>
        <v>217.122765</v>
      </c>
      <c r="T118" s="110">
        <f t="shared" si="13"/>
        <v>3450600</v>
      </c>
      <c r="U118" s="104">
        <f t="shared" si="14"/>
        <v>1.2345679012345678</v>
      </c>
      <c r="V118" s="104">
        <f t="shared" si="15"/>
        <v>324.97002</v>
      </c>
      <c r="W118" s="104">
        <f t="shared" si="16"/>
        <v>1.1202</v>
      </c>
      <c r="X118" s="104">
        <f t="shared" si="17"/>
        <v>0</v>
      </c>
      <c r="Y118" s="104">
        <f t="shared" si="18"/>
        <v>326.305989</v>
      </c>
      <c r="Z118" s="240">
        <f t="shared" si="19"/>
        <v>-0.21576900000002297</v>
      </c>
      <c r="AA118" s="78"/>
      <c r="AB118" s="77"/>
    </row>
    <row r="119" spans="1:28" s="58" customFormat="1" ht="15">
      <c r="A119" s="196" t="s">
        <v>228</v>
      </c>
      <c r="B119" s="165">
        <v>5667200</v>
      </c>
      <c r="C119" s="163">
        <v>-76800</v>
      </c>
      <c r="D119" s="171">
        <v>-0.01</v>
      </c>
      <c r="E119" s="165">
        <v>442400</v>
      </c>
      <c r="F119" s="113">
        <v>24800</v>
      </c>
      <c r="G119" s="171">
        <v>0.06</v>
      </c>
      <c r="H119" s="165">
        <v>54400</v>
      </c>
      <c r="I119" s="113">
        <v>2400</v>
      </c>
      <c r="J119" s="171">
        <v>0.05</v>
      </c>
      <c r="K119" s="165">
        <v>6164000</v>
      </c>
      <c r="L119" s="113">
        <v>-49600</v>
      </c>
      <c r="M119" s="128">
        <v>-0.01</v>
      </c>
      <c r="N119" s="174">
        <v>3618400</v>
      </c>
      <c r="O119" s="175">
        <f t="shared" si="10"/>
        <v>0.5870214146658014</v>
      </c>
      <c r="P119" s="109">
        <f>Volume!K119</f>
        <v>391.6</v>
      </c>
      <c r="Q119" s="69">
        <f>Volume!J119</f>
        <v>395.5</v>
      </c>
      <c r="R119" s="240">
        <f t="shared" si="11"/>
        <v>243.7862</v>
      </c>
      <c r="S119" s="104">
        <f t="shared" si="12"/>
        <v>143.10772</v>
      </c>
      <c r="T119" s="110">
        <f t="shared" si="13"/>
        <v>6213600</v>
      </c>
      <c r="U119" s="104">
        <f t="shared" si="14"/>
        <v>-0.7982490021887473</v>
      </c>
      <c r="V119" s="104">
        <f t="shared" si="15"/>
        <v>224.13776</v>
      </c>
      <c r="W119" s="104">
        <f t="shared" si="16"/>
        <v>17.49692</v>
      </c>
      <c r="X119" s="104">
        <f t="shared" si="17"/>
        <v>2.15152</v>
      </c>
      <c r="Y119" s="104">
        <f t="shared" si="18"/>
        <v>243.324576</v>
      </c>
      <c r="Z119" s="240">
        <f t="shared" si="19"/>
        <v>0.4616240000000005</v>
      </c>
      <c r="AA119" s="78"/>
      <c r="AB119" s="77"/>
    </row>
    <row r="120" spans="1:28" s="58" customFormat="1" ht="15">
      <c r="A120" s="196" t="s">
        <v>235</v>
      </c>
      <c r="B120" s="165">
        <v>17759000</v>
      </c>
      <c r="C120" s="163">
        <v>545300</v>
      </c>
      <c r="D120" s="171">
        <v>0.03</v>
      </c>
      <c r="E120" s="165">
        <v>2172100</v>
      </c>
      <c r="F120" s="113">
        <v>-45500</v>
      </c>
      <c r="G120" s="171">
        <v>-0.02</v>
      </c>
      <c r="H120" s="165">
        <v>380800</v>
      </c>
      <c r="I120" s="113">
        <v>3500</v>
      </c>
      <c r="J120" s="171">
        <v>0.01</v>
      </c>
      <c r="K120" s="165">
        <v>20311900</v>
      </c>
      <c r="L120" s="113">
        <v>503300</v>
      </c>
      <c r="M120" s="128">
        <v>0.03</v>
      </c>
      <c r="N120" s="174">
        <v>15143100</v>
      </c>
      <c r="O120" s="175">
        <f t="shared" si="10"/>
        <v>0.7455284833028915</v>
      </c>
      <c r="P120" s="109">
        <f>Volume!K120</f>
        <v>462.75</v>
      </c>
      <c r="Q120" s="69">
        <f>Volume!J120</f>
        <v>451.8</v>
      </c>
      <c r="R120" s="240">
        <f t="shared" si="11"/>
        <v>917.691642</v>
      </c>
      <c r="S120" s="104">
        <f t="shared" si="12"/>
        <v>684.165258</v>
      </c>
      <c r="T120" s="110">
        <f t="shared" si="13"/>
        <v>19808600</v>
      </c>
      <c r="U120" s="104">
        <f t="shared" si="14"/>
        <v>2.5408156053431337</v>
      </c>
      <c r="V120" s="104">
        <f t="shared" si="15"/>
        <v>802.35162</v>
      </c>
      <c r="W120" s="104">
        <f t="shared" si="16"/>
        <v>98.135478</v>
      </c>
      <c r="X120" s="104">
        <f t="shared" si="17"/>
        <v>17.204544</v>
      </c>
      <c r="Y120" s="104">
        <f t="shared" si="18"/>
        <v>916.642965</v>
      </c>
      <c r="Z120" s="240">
        <f t="shared" si="19"/>
        <v>1.0486769999999979</v>
      </c>
      <c r="AA120" s="78"/>
      <c r="AB120" s="77"/>
    </row>
    <row r="121" spans="1:28" s="58" customFormat="1" ht="15">
      <c r="A121" s="196" t="s">
        <v>98</v>
      </c>
      <c r="B121" s="165">
        <v>5442250</v>
      </c>
      <c r="C121" s="163">
        <v>17050</v>
      </c>
      <c r="D121" s="171">
        <v>0</v>
      </c>
      <c r="E121" s="165">
        <v>187000</v>
      </c>
      <c r="F121" s="113">
        <v>-2750</v>
      </c>
      <c r="G121" s="171">
        <v>-0.01</v>
      </c>
      <c r="H121" s="165">
        <v>23100</v>
      </c>
      <c r="I121" s="113">
        <v>-1650</v>
      </c>
      <c r="J121" s="171">
        <v>-0.07</v>
      </c>
      <c r="K121" s="165">
        <v>5652350</v>
      </c>
      <c r="L121" s="113">
        <v>12650</v>
      </c>
      <c r="M121" s="128">
        <v>0</v>
      </c>
      <c r="N121" s="174">
        <v>3743300</v>
      </c>
      <c r="O121" s="175">
        <f t="shared" si="10"/>
        <v>0.6622555220395057</v>
      </c>
      <c r="P121" s="109">
        <f>Volume!K121</f>
        <v>535.8</v>
      </c>
      <c r="Q121" s="69">
        <f>Volume!J121</f>
        <v>520.7</v>
      </c>
      <c r="R121" s="240">
        <f t="shared" si="11"/>
        <v>294.31786450000004</v>
      </c>
      <c r="S121" s="104">
        <f t="shared" si="12"/>
        <v>194.91363100000004</v>
      </c>
      <c r="T121" s="110">
        <f t="shared" si="13"/>
        <v>5639700</v>
      </c>
      <c r="U121" s="104">
        <f t="shared" si="14"/>
        <v>0.22430271113711722</v>
      </c>
      <c r="V121" s="104">
        <f t="shared" si="15"/>
        <v>283.37795750000004</v>
      </c>
      <c r="W121" s="104">
        <f t="shared" si="16"/>
        <v>9.737090000000002</v>
      </c>
      <c r="X121" s="104">
        <f t="shared" si="17"/>
        <v>1.2028170000000002</v>
      </c>
      <c r="Y121" s="104">
        <f t="shared" si="18"/>
        <v>302.175126</v>
      </c>
      <c r="Z121" s="240">
        <f t="shared" si="19"/>
        <v>-7.857261499999936</v>
      </c>
      <c r="AA121" s="78"/>
      <c r="AB121" s="77"/>
    </row>
    <row r="122" spans="1:28" s="58" customFormat="1" ht="15">
      <c r="A122" s="196" t="s">
        <v>149</v>
      </c>
      <c r="B122" s="165">
        <v>3874200</v>
      </c>
      <c r="C122" s="163">
        <v>-206800</v>
      </c>
      <c r="D122" s="171">
        <v>-0.05</v>
      </c>
      <c r="E122" s="165">
        <v>226600</v>
      </c>
      <c r="F122" s="113">
        <v>3850</v>
      </c>
      <c r="G122" s="171">
        <v>0.02</v>
      </c>
      <c r="H122" s="165">
        <v>86350</v>
      </c>
      <c r="I122" s="113">
        <v>-51700</v>
      </c>
      <c r="J122" s="171">
        <v>-0.37</v>
      </c>
      <c r="K122" s="165">
        <v>4187150</v>
      </c>
      <c r="L122" s="113">
        <v>-254650</v>
      </c>
      <c r="M122" s="128">
        <v>-0.06</v>
      </c>
      <c r="N122" s="174">
        <v>3174050</v>
      </c>
      <c r="O122" s="175">
        <f t="shared" si="10"/>
        <v>0.7580454485748063</v>
      </c>
      <c r="P122" s="109">
        <f>Volume!K122</f>
        <v>693.15</v>
      </c>
      <c r="Q122" s="69">
        <f>Volume!J122</f>
        <v>678.05</v>
      </c>
      <c r="R122" s="240">
        <f t="shared" si="11"/>
        <v>283.90970575</v>
      </c>
      <c r="S122" s="104">
        <f t="shared" si="12"/>
        <v>215.21646025</v>
      </c>
      <c r="T122" s="110">
        <f t="shared" si="13"/>
        <v>4441800</v>
      </c>
      <c r="U122" s="104">
        <f t="shared" si="14"/>
        <v>-5.733036156513125</v>
      </c>
      <c r="V122" s="104">
        <f t="shared" si="15"/>
        <v>262.690131</v>
      </c>
      <c r="W122" s="104">
        <f t="shared" si="16"/>
        <v>15.364613</v>
      </c>
      <c r="X122" s="104">
        <f t="shared" si="17"/>
        <v>5.854961749999999</v>
      </c>
      <c r="Y122" s="104">
        <f t="shared" si="18"/>
        <v>307.883367</v>
      </c>
      <c r="Z122" s="240">
        <f t="shared" si="19"/>
        <v>-23.97366125000002</v>
      </c>
      <c r="AA122" s="78"/>
      <c r="AB122" s="77"/>
    </row>
    <row r="123" spans="1:26" s="7" customFormat="1" ht="15">
      <c r="A123" s="196" t="s">
        <v>203</v>
      </c>
      <c r="B123" s="165">
        <v>12232200</v>
      </c>
      <c r="C123" s="163">
        <v>1024200</v>
      </c>
      <c r="D123" s="171">
        <v>0.09</v>
      </c>
      <c r="E123" s="165">
        <v>2228700</v>
      </c>
      <c r="F123" s="113">
        <v>171300</v>
      </c>
      <c r="G123" s="171">
        <v>0.08</v>
      </c>
      <c r="H123" s="165">
        <v>676500</v>
      </c>
      <c r="I123" s="113">
        <v>129300</v>
      </c>
      <c r="J123" s="171">
        <v>0.24</v>
      </c>
      <c r="K123" s="165">
        <v>15137400</v>
      </c>
      <c r="L123" s="113">
        <v>1324800</v>
      </c>
      <c r="M123" s="128">
        <v>0.1</v>
      </c>
      <c r="N123" s="174">
        <v>8942700</v>
      </c>
      <c r="O123" s="175">
        <f t="shared" si="10"/>
        <v>0.5907685599904872</v>
      </c>
      <c r="P123" s="109">
        <f>Volume!K123</f>
        <v>1420.75</v>
      </c>
      <c r="Q123" s="69">
        <f>Volume!J123</f>
        <v>1414.6</v>
      </c>
      <c r="R123" s="240">
        <f t="shared" si="11"/>
        <v>2141.336604</v>
      </c>
      <c r="S123" s="104">
        <f t="shared" si="12"/>
        <v>1265.034342</v>
      </c>
      <c r="T123" s="110">
        <f t="shared" si="13"/>
        <v>13812600</v>
      </c>
      <c r="U123" s="104">
        <f t="shared" si="14"/>
        <v>9.591242778332827</v>
      </c>
      <c r="V123" s="104">
        <f t="shared" si="15"/>
        <v>1730.367012</v>
      </c>
      <c r="W123" s="104">
        <f t="shared" si="16"/>
        <v>315.271902</v>
      </c>
      <c r="X123" s="104">
        <f t="shared" si="17"/>
        <v>95.69769</v>
      </c>
      <c r="Y123" s="104">
        <f t="shared" si="18"/>
        <v>1962.425145</v>
      </c>
      <c r="Z123" s="240">
        <f t="shared" si="19"/>
        <v>178.91145900000015</v>
      </c>
    </row>
    <row r="124" spans="1:26" s="7" customFormat="1" ht="15">
      <c r="A124" s="196" t="s">
        <v>302</v>
      </c>
      <c r="B124" s="165">
        <v>1106000</v>
      </c>
      <c r="C124" s="163">
        <v>-14000</v>
      </c>
      <c r="D124" s="171">
        <v>-0.01</v>
      </c>
      <c r="E124" s="165">
        <v>13500</v>
      </c>
      <c r="F124" s="113">
        <v>0</v>
      </c>
      <c r="G124" s="171">
        <v>0</v>
      </c>
      <c r="H124" s="165">
        <v>0</v>
      </c>
      <c r="I124" s="113">
        <v>0</v>
      </c>
      <c r="J124" s="171">
        <v>0</v>
      </c>
      <c r="K124" s="165">
        <v>1119500</v>
      </c>
      <c r="L124" s="113">
        <v>-14000</v>
      </c>
      <c r="M124" s="128">
        <v>-0.01</v>
      </c>
      <c r="N124" s="174">
        <v>620500</v>
      </c>
      <c r="O124" s="175">
        <f t="shared" si="10"/>
        <v>0.5542652970075926</v>
      </c>
      <c r="P124" s="109">
        <f>Volume!K124</f>
        <v>305.4</v>
      </c>
      <c r="Q124" s="69">
        <f>Volume!J124</f>
        <v>293.55</v>
      </c>
      <c r="R124" s="240">
        <f t="shared" si="11"/>
        <v>32.8629225</v>
      </c>
      <c r="S124" s="104">
        <f t="shared" si="12"/>
        <v>18.2147775</v>
      </c>
      <c r="T124" s="110">
        <f t="shared" si="13"/>
        <v>1133500</v>
      </c>
      <c r="U124" s="104">
        <f t="shared" si="14"/>
        <v>-1.235112483458315</v>
      </c>
      <c r="V124" s="104">
        <f t="shared" si="15"/>
        <v>32.46663</v>
      </c>
      <c r="W124" s="104">
        <f t="shared" si="16"/>
        <v>0.3962925</v>
      </c>
      <c r="X124" s="104">
        <f t="shared" si="17"/>
        <v>0</v>
      </c>
      <c r="Y124" s="104">
        <f t="shared" si="18"/>
        <v>34.61709</v>
      </c>
      <c r="Z124" s="240">
        <f t="shared" si="19"/>
        <v>-1.754167499999994</v>
      </c>
    </row>
    <row r="125" spans="1:28" s="58" customFormat="1" ht="13.5" customHeight="1">
      <c r="A125" s="196" t="s">
        <v>217</v>
      </c>
      <c r="B125" s="165">
        <v>42467950</v>
      </c>
      <c r="C125" s="163">
        <v>4113800</v>
      </c>
      <c r="D125" s="171">
        <v>0.11</v>
      </c>
      <c r="E125" s="165">
        <v>6911050</v>
      </c>
      <c r="F125" s="113">
        <v>177550</v>
      </c>
      <c r="G125" s="171">
        <v>0.03</v>
      </c>
      <c r="H125" s="165">
        <v>1675000</v>
      </c>
      <c r="I125" s="113">
        <v>301500</v>
      </c>
      <c r="J125" s="171">
        <v>0.22</v>
      </c>
      <c r="K125" s="165">
        <v>51054000</v>
      </c>
      <c r="L125" s="113">
        <v>4592850</v>
      </c>
      <c r="M125" s="128">
        <v>0.1</v>
      </c>
      <c r="N125" s="174">
        <v>17925850</v>
      </c>
      <c r="O125" s="175">
        <f t="shared" si="10"/>
        <v>0.35111548556430444</v>
      </c>
      <c r="P125" s="109">
        <f>Volume!K125</f>
        <v>67.75</v>
      </c>
      <c r="Q125" s="69">
        <f>Volume!J125</f>
        <v>69.5</v>
      </c>
      <c r="R125" s="240">
        <f t="shared" si="11"/>
        <v>354.8253</v>
      </c>
      <c r="S125" s="104">
        <f t="shared" si="12"/>
        <v>124.5846575</v>
      </c>
      <c r="T125" s="110">
        <f t="shared" si="13"/>
        <v>46461150</v>
      </c>
      <c r="U125" s="104">
        <f t="shared" si="14"/>
        <v>9.885355829547912</v>
      </c>
      <c r="V125" s="104">
        <f t="shared" si="15"/>
        <v>295.1522525</v>
      </c>
      <c r="W125" s="104">
        <f t="shared" si="16"/>
        <v>48.0317975</v>
      </c>
      <c r="X125" s="104">
        <f t="shared" si="17"/>
        <v>11.64125</v>
      </c>
      <c r="Y125" s="104">
        <f t="shared" si="18"/>
        <v>314.77429125</v>
      </c>
      <c r="Z125" s="240">
        <f t="shared" si="19"/>
        <v>40.05100875000005</v>
      </c>
      <c r="AA125" s="78"/>
      <c r="AB125" s="77"/>
    </row>
    <row r="126" spans="1:26" s="7" customFormat="1" ht="15">
      <c r="A126" s="196" t="s">
        <v>236</v>
      </c>
      <c r="B126" s="165">
        <v>21411000</v>
      </c>
      <c r="C126" s="163">
        <v>299700</v>
      </c>
      <c r="D126" s="171">
        <v>0.01</v>
      </c>
      <c r="E126" s="165">
        <v>6145200</v>
      </c>
      <c r="F126" s="113">
        <v>483300</v>
      </c>
      <c r="G126" s="171">
        <v>0.09</v>
      </c>
      <c r="H126" s="165">
        <v>2745900</v>
      </c>
      <c r="I126" s="113">
        <v>99900</v>
      </c>
      <c r="J126" s="171">
        <v>0.04</v>
      </c>
      <c r="K126" s="165">
        <v>30302100</v>
      </c>
      <c r="L126" s="113">
        <v>882900</v>
      </c>
      <c r="M126" s="128">
        <v>0.03</v>
      </c>
      <c r="N126" s="174">
        <v>22493700</v>
      </c>
      <c r="O126" s="175">
        <f t="shared" si="10"/>
        <v>0.7423148890670943</v>
      </c>
      <c r="P126" s="109">
        <f>Volume!K126</f>
        <v>119.4</v>
      </c>
      <c r="Q126" s="69">
        <f>Volume!J126</f>
        <v>115.55</v>
      </c>
      <c r="R126" s="240">
        <f t="shared" si="11"/>
        <v>350.1407655</v>
      </c>
      <c r="S126" s="104">
        <f t="shared" si="12"/>
        <v>259.9147035</v>
      </c>
      <c r="T126" s="110">
        <f t="shared" si="13"/>
        <v>29419200</v>
      </c>
      <c r="U126" s="104">
        <f t="shared" si="14"/>
        <v>3.001101321585903</v>
      </c>
      <c r="V126" s="104">
        <f t="shared" si="15"/>
        <v>247.404105</v>
      </c>
      <c r="W126" s="104">
        <f t="shared" si="16"/>
        <v>71.007786</v>
      </c>
      <c r="X126" s="104">
        <f t="shared" si="17"/>
        <v>31.7288745</v>
      </c>
      <c r="Y126" s="104">
        <f t="shared" si="18"/>
        <v>351.265248</v>
      </c>
      <c r="Z126" s="240">
        <f t="shared" si="19"/>
        <v>-1.1244824999999992</v>
      </c>
    </row>
    <row r="127" spans="1:26" s="7" customFormat="1" ht="15">
      <c r="A127" s="196" t="s">
        <v>204</v>
      </c>
      <c r="B127" s="165">
        <v>9492600</v>
      </c>
      <c r="C127" s="163">
        <v>-571800</v>
      </c>
      <c r="D127" s="171">
        <v>-0.06</v>
      </c>
      <c r="E127" s="165">
        <v>1337400</v>
      </c>
      <c r="F127" s="113">
        <v>-18000</v>
      </c>
      <c r="G127" s="171">
        <v>-0.01</v>
      </c>
      <c r="H127" s="165">
        <v>281400</v>
      </c>
      <c r="I127" s="113">
        <v>-1800</v>
      </c>
      <c r="J127" s="171">
        <v>-0.01</v>
      </c>
      <c r="K127" s="165">
        <v>11111400</v>
      </c>
      <c r="L127" s="113">
        <v>-591600</v>
      </c>
      <c r="M127" s="128">
        <v>-0.05</v>
      </c>
      <c r="N127" s="174">
        <v>4984800</v>
      </c>
      <c r="O127" s="175">
        <f t="shared" si="10"/>
        <v>0.4486203358712674</v>
      </c>
      <c r="P127" s="109">
        <f>Volume!K127</f>
        <v>481.8</v>
      </c>
      <c r="Q127" s="69">
        <f>Volume!J127</f>
        <v>477.7</v>
      </c>
      <c r="R127" s="240">
        <f t="shared" si="11"/>
        <v>530.791578</v>
      </c>
      <c r="S127" s="104">
        <f t="shared" si="12"/>
        <v>238.123896</v>
      </c>
      <c r="T127" s="110">
        <f t="shared" si="13"/>
        <v>11703000</v>
      </c>
      <c r="U127" s="104">
        <f t="shared" si="14"/>
        <v>-5.0551140733145346</v>
      </c>
      <c r="V127" s="104">
        <f t="shared" si="15"/>
        <v>453.461502</v>
      </c>
      <c r="W127" s="104">
        <f t="shared" si="16"/>
        <v>63.887598</v>
      </c>
      <c r="X127" s="104">
        <f t="shared" si="17"/>
        <v>13.442478</v>
      </c>
      <c r="Y127" s="104">
        <f t="shared" si="18"/>
        <v>563.85054</v>
      </c>
      <c r="Z127" s="240">
        <f t="shared" si="19"/>
        <v>-33.058962000000065</v>
      </c>
    </row>
    <row r="128" spans="1:26" s="7" customFormat="1" ht="15">
      <c r="A128" s="196" t="s">
        <v>205</v>
      </c>
      <c r="B128" s="165">
        <v>7167000</v>
      </c>
      <c r="C128" s="163">
        <v>460500</v>
      </c>
      <c r="D128" s="171">
        <v>0.07</v>
      </c>
      <c r="E128" s="165">
        <v>1468000</v>
      </c>
      <c r="F128" s="113">
        <v>5500</v>
      </c>
      <c r="G128" s="171">
        <v>0</v>
      </c>
      <c r="H128" s="165">
        <v>324500</v>
      </c>
      <c r="I128" s="113">
        <v>8500</v>
      </c>
      <c r="J128" s="171">
        <v>0.03</v>
      </c>
      <c r="K128" s="165">
        <v>8959500</v>
      </c>
      <c r="L128" s="113">
        <v>474500</v>
      </c>
      <c r="M128" s="128">
        <v>0.06</v>
      </c>
      <c r="N128" s="174">
        <v>6107500</v>
      </c>
      <c r="O128" s="175">
        <f t="shared" si="10"/>
        <v>0.6816786651040795</v>
      </c>
      <c r="P128" s="109">
        <f>Volume!K128</f>
        <v>1132.1</v>
      </c>
      <c r="Q128" s="69">
        <f>Volume!J128</f>
        <v>1107.75</v>
      </c>
      <c r="R128" s="240">
        <f t="shared" si="11"/>
        <v>992.4886125</v>
      </c>
      <c r="S128" s="104">
        <f t="shared" si="12"/>
        <v>676.5583125</v>
      </c>
      <c r="T128" s="110">
        <f t="shared" si="13"/>
        <v>8485000</v>
      </c>
      <c r="U128" s="104">
        <f t="shared" si="14"/>
        <v>5.592221567472009</v>
      </c>
      <c r="V128" s="104">
        <f t="shared" si="15"/>
        <v>793.924425</v>
      </c>
      <c r="W128" s="104">
        <f t="shared" si="16"/>
        <v>162.6177</v>
      </c>
      <c r="X128" s="104">
        <f t="shared" si="17"/>
        <v>35.9464875</v>
      </c>
      <c r="Y128" s="104">
        <f t="shared" si="18"/>
        <v>960.58685</v>
      </c>
      <c r="Z128" s="240">
        <f t="shared" si="19"/>
        <v>31.901762500000018</v>
      </c>
    </row>
    <row r="129" spans="1:28" s="58" customFormat="1" ht="14.25" customHeight="1">
      <c r="A129" s="196" t="s">
        <v>37</v>
      </c>
      <c r="B129" s="165">
        <v>1928000</v>
      </c>
      <c r="C129" s="163">
        <v>-62400</v>
      </c>
      <c r="D129" s="171">
        <v>-0.03</v>
      </c>
      <c r="E129" s="165">
        <v>244800</v>
      </c>
      <c r="F129" s="113">
        <v>0</v>
      </c>
      <c r="G129" s="171">
        <v>0</v>
      </c>
      <c r="H129" s="165">
        <v>17600</v>
      </c>
      <c r="I129" s="113">
        <v>0</v>
      </c>
      <c r="J129" s="171">
        <v>0</v>
      </c>
      <c r="K129" s="165">
        <v>2190400</v>
      </c>
      <c r="L129" s="113">
        <v>-62400</v>
      </c>
      <c r="M129" s="128">
        <v>-0.03</v>
      </c>
      <c r="N129" s="174">
        <v>1724800</v>
      </c>
      <c r="O129" s="175">
        <f t="shared" si="10"/>
        <v>0.787436084733382</v>
      </c>
      <c r="P129" s="109">
        <f>Volume!K129</f>
        <v>183.65</v>
      </c>
      <c r="Q129" s="69">
        <f>Volume!J129</f>
        <v>180.05</v>
      </c>
      <c r="R129" s="240">
        <f t="shared" si="11"/>
        <v>39.438152</v>
      </c>
      <c r="S129" s="104">
        <f t="shared" si="12"/>
        <v>31.055024</v>
      </c>
      <c r="T129" s="110">
        <f t="shared" si="13"/>
        <v>2252800</v>
      </c>
      <c r="U129" s="104">
        <f t="shared" si="14"/>
        <v>-2.7698863636363638</v>
      </c>
      <c r="V129" s="104">
        <f t="shared" si="15"/>
        <v>34.71364</v>
      </c>
      <c r="W129" s="104">
        <f t="shared" si="16"/>
        <v>4.407624</v>
      </c>
      <c r="X129" s="104">
        <f t="shared" si="17"/>
        <v>0.316888</v>
      </c>
      <c r="Y129" s="104">
        <f t="shared" si="18"/>
        <v>41.372672</v>
      </c>
      <c r="Z129" s="240">
        <f t="shared" si="19"/>
        <v>-1.9345199999999991</v>
      </c>
      <c r="AA129" s="78"/>
      <c r="AB129" s="77"/>
    </row>
    <row r="130" spans="1:28" s="58" customFormat="1" ht="14.25" customHeight="1">
      <c r="A130" s="196" t="s">
        <v>303</v>
      </c>
      <c r="B130" s="165">
        <v>1794300</v>
      </c>
      <c r="C130" s="163">
        <v>-89100</v>
      </c>
      <c r="D130" s="171">
        <v>-0.05</v>
      </c>
      <c r="E130" s="165">
        <v>18750</v>
      </c>
      <c r="F130" s="113">
        <v>0</v>
      </c>
      <c r="G130" s="171">
        <v>0</v>
      </c>
      <c r="H130" s="165">
        <v>1500</v>
      </c>
      <c r="I130" s="113">
        <v>0</v>
      </c>
      <c r="J130" s="171">
        <v>0</v>
      </c>
      <c r="K130" s="165">
        <v>1814550</v>
      </c>
      <c r="L130" s="113">
        <v>-89100</v>
      </c>
      <c r="M130" s="128">
        <v>-0.05</v>
      </c>
      <c r="N130" s="174">
        <v>1277250</v>
      </c>
      <c r="O130" s="175">
        <f t="shared" si="10"/>
        <v>0.7038935273208233</v>
      </c>
      <c r="P130" s="109">
        <f>Volume!K130</f>
        <v>1901.8</v>
      </c>
      <c r="Q130" s="69">
        <f>Volume!J130</f>
        <v>1927.7</v>
      </c>
      <c r="R130" s="240">
        <f t="shared" si="11"/>
        <v>349.7908035</v>
      </c>
      <c r="S130" s="104">
        <f t="shared" si="12"/>
        <v>246.2154825</v>
      </c>
      <c r="T130" s="110">
        <f t="shared" si="13"/>
        <v>1903650</v>
      </c>
      <c r="U130" s="104">
        <f t="shared" si="14"/>
        <v>-4.68048223150264</v>
      </c>
      <c r="V130" s="104">
        <f t="shared" si="15"/>
        <v>345.887211</v>
      </c>
      <c r="W130" s="104">
        <f t="shared" si="16"/>
        <v>3.6144375</v>
      </c>
      <c r="X130" s="104">
        <f t="shared" si="17"/>
        <v>0.289155</v>
      </c>
      <c r="Y130" s="104">
        <f t="shared" si="18"/>
        <v>362.036157</v>
      </c>
      <c r="Z130" s="240">
        <f t="shared" si="19"/>
        <v>-12.245353500000022</v>
      </c>
      <c r="AA130" s="78"/>
      <c r="AB130" s="77"/>
    </row>
    <row r="131" spans="1:28" s="58" customFormat="1" ht="14.25" customHeight="1">
      <c r="A131" s="196" t="s">
        <v>229</v>
      </c>
      <c r="B131" s="165">
        <v>2995875</v>
      </c>
      <c r="C131" s="163">
        <v>-150375</v>
      </c>
      <c r="D131" s="171">
        <v>-0.05</v>
      </c>
      <c r="E131" s="165">
        <v>82500</v>
      </c>
      <c r="F131" s="113">
        <v>-2625</v>
      </c>
      <c r="G131" s="171">
        <v>-0.03</v>
      </c>
      <c r="H131" s="165">
        <v>4500</v>
      </c>
      <c r="I131" s="113">
        <v>-750</v>
      </c>
      <c r="J131" s="171">
        <v>-0.14</v>
      </c>
      <c r="K131" s="165">
        <v>3082875</v>
      </c>
      <c r="L131" s="113">
        <v>-153750</v>
      </c>
      <c r="M131" s="128">
        <v>-0.05</v>
      </c>
      <c r="N131" s="174">
        <v>2242875</v>
      </c>
      <c r="O131" s="175">
        <f t="shared" si="10"/>
        <v>0.7275270648339618</v>
      </c>
      <c r="P131" s="109">
        <f>Volume!K131</f>
        <v>1198.5</v>
      </c>
      <c r="Q131" s="69">
        <f>Volume!J131</f>
        <v>1197.5</v>
      </c>
      <c r="R131" s="240">
        <f t="shared" si="11"/>
        <v>369.17428125</v>
      </c>
      <c r="S131" s="104">
        <f t="shared" si="12"/>
        <v>268.58428125</v>
      </c>
      <c r="T131" s="110">
        <f t="shared" si="13"/>
        <v>3236625</v>
      </c>
      <c r="U131" s="104">
        <f t="shared" si="14"/>
        <v>-4.750318618931757</v>
      </c>
      <c r="V131" s="104">
        <f t="shared" si="15"/>
        <v>358.75603125</v>
      </c>
      <c r="W131" s="104">
        <f t="shared" si="16"/>
        <v>9.879375</v>
      </c>
      <c r="X131" s="104">
        <f t="shared" si="17"/>
        <v>0.538875</v>
      </c>
      <c r="Y131" s="104">
        <f t="shared" si="18"/>
        <v>387.90950625</v>
      </c>
      <c r="Z131" s="240">
        <f t="shared" si="19"/>
        <v>-18.735225000000014</v>
      </c>
      <c r="AA131" s="78"/>
      <c r="AB131" s="77"/>
    </row>
    <row r="132" spans="1:28" s="58" customFormat="1" ht="14.25" customHeight="1">
      <c r="A132" s="196" t="s">
        <v>278</v>
      </c>
      <c r="B132" s="165">
        <v>1390550</v>
      </c>
      <c r="C132" s="163">
        <v>45150</v>
      </c>
      <c r="D132" s="171">
        <v>0.03</v>
      </c>
      <c r="E132" s="165">
        <v>5600</v>
      </c>
      <c r="F132" s="113">
        <v>0</v>
      </c>
      <c r="G132" s="171">
        <v>0</v>
      </c>
      <c r="H132" s="165">
        <v>3500</v>
      </c>
      <c r="I132" s="113">
        <v>0</v>
      </c>
      <c r="J132" s="171">
        <v>0</v>
      </c>
      <c r="K132" s="165">
        <v>1399650</v>
      </c>
      <c r="L132" s="113">
        <v>45150</v>
      </c>
      <c r="M132" s="128">
        <v>0.03</v>
      </c>
      <c r="N132" s="174">
        <v>1049650</v>
      </c>
      <c r="O132" s="175">
        <f t="shared" si="10"/>
        <v>0.7499374843710928</v>
      </c>
      <c r="P132" s="109">
        <f>Volume!K132</f>
        <v>828.9</v>
      </c>
      <c r="Q132" s="69">
        <f>Volume!J132</f>
        <v>802.15</v>
      </c>
      <c r="R132" s="240">
        <f t="shared" si="11"/>
        <v>112.27292475</v>
      </c>
      <c r="S132" s="104">
        <f t="shared" si="12"/>
        <v>84.19767475</v>
      </c>
      <c r="T132" s="110">
        <f t="shared" si="13"/>
        <v>1354500</v>
      </c>
      <c r="U132" s="104">
        <f t="shared" si="14"/>
        <v>3.3333333333333335</v>
      </c>
      <c r="V132" s="104">
        <f t="shared" si="15"/>
        <v>111.54296825</v>
      </c>
      <c r="W132" s="104">
        <f t="shared" si="16"/>
        <v>0.449204</v>
      </c>
      <c r="X132" s="104">
        <f t="shared" si="17"/>
        <v>0.2807525</v>
      </c>
      <c r="Y132" s="104">
        <f t="shared" si="18"/>
        <v>112.274505</v>
      </c>
      <c r="Z132" s="240">
        <f t="shared" si="19"/>
        <v>-0.0015802500000035025</v>
      </c>
      <c r="AA132" s="78"/>
      <c r="AB132" s="77"/>
    </row>
    <row r="133" spans="1:28" s="58" customFormat="1" ht="14.25" customHeight="1">
      <c r="A133" s="196" t="s">
        <v>180</v>
      </c>
      <c r="B133" s="165">
        <v>6144000</v>
      </c>
      <c r="C133" s="163">
        <v>-10500</v>
      </c>
      <c r="D133" s="171">
        <v>0</v>
      </c>
      <c r="E133" s="165">
        <v>256500</v>
      </c>
      <c r="F133" s="113">
        <v>4500</v>
      </c>
      <c r="G133" s="171">
        <v>0.02</v>
      </c>
      <c r="H133" s="165">
        <v>13500</v>
      </c>
      <c r="I133" s="113">
        <v>0</v>
      </c>
      <c r="J133" s="171">
        <v>0</v>
      </c>
      <c r="K133" s="165">
        <v>6414000</v>
      </c>
      <c r="L133" s="113">
        <v>-6000</v>
      </c>
      <c r="M133" s="128">
        <v>0</v>
      </c>
      <c r="N133" s="174">
        <v>3837000</v>
      </c>
      <c r="O133" s="175">
        <f aca="true" t="shared" si="20" ref="O133:O158">N133/K133</f>
        <v>0.59822263797942</v>
      </c>
      <c r="P133" s="109">
        <f>Volume!K133</f>
        <v>178.75</v>
      </c>
      <c r="Q133" s="69">
        <f>Volume!J133</f>
        <v>173.05</v>
      </c>
      <c r="R133" s="240">
        <f aca="true" t="shared" si="21" ref="R133:R158">Q133*K133/10000000</f>
        <v>110.99427</v>
      </c>
      <c r="S133" s="104">
        <f aca="true" t="shared" si="22" ref="S133:S158">Q133*N133/10000000</f>
        <v>66.399285</v>
      </c>
      <c r="T133" s="110">
        <f aca="true" t="shared" si="23" ref="T133:T158">K133-L133</f>
        <v>6420000</v>
      </c>
      <c r="U133" s="104">
        <f aca="true" t="shared" si="24" ref="U133:U158">L133/T133*100</f>
        <v>-0.09345794392523366</v>
      </c>
      <c r="V133" s="104">
        <f aca="true" t="shared" si="25" ref="V133:V158">Q133*B133/10000000</f>
        <v>106.32192</v>
      </c>
      <c r="W133" s="104">
        <f aca="true" t="shared" si="26" ref="W133:W158">Q133*E133/10000000</f>
        <v>4.4387325</v>
      </c>
      <c r="X133" s="104">
        <f aca="true" t="shared" si="27" ref="X133:X158">Q133*H133/10000000</f>
        <v>0.2336175</v>
      </c>
      <c r="Y133" s="104">
        <f aca="true" t="shared" si="28" ref="Y133:Y158">(T133*P133)/10000000</f>
        <v>114.7575</v>
      </c>
      <c r="Z133" s="240">
        <f aca="true" t="shared" si="29" ref="Z133:Z158">R133-Y133</f>
        <v>-3.763229999999993</v>
      </c>
      <c r="AA133" s="78"/>
      <c r="AB133" s="77"/>
    </row>
    <row r="134" spans="1:28" s="58" customFormat="1" ht="14.25" customHeight="1">
      <c r="A134" s="196" t="s">
        <v>181</v>
      </c>
      <c r="B134" s="165">
        <v>348500</v>
      </c>
      <c r="C134" s="163">
        <v>-11050</v>
      </c>
      <c r="D134" s="171">
        <v>-0.03</v>
      </c>
      <c r="E134" s="165">
        <v>850</v>
      </c>
      <c r="F134" s="113">
        <v>0</v>
      </c>
      <c r="G134" s="171">
        <v>0</v>
      </c>
      <c r="H134" s="165">
        <v>0</v>
      </c>
      <c r="I134" s="113">
        <v>0</v>
      </c>
      <c r="J134" s="171">
        <v>0</v>
      </c>
      <c r="K134" s="165">
        <v>349350</v>
      </c>
      <c r="L134" s="113">
        <v>-11050</v>
      </c>
      <c r="M134" s="128">
        <v>-0.03</v>
      </c>
      <c r="N134" s="174">
        <v>271150</v>
      </c>
      <c r="O134" s="175">
        <f t="shared" si="20"/>
        <v>0.7761557177615572</v>
      </c>
      <c r="P134" s="109">
        <f>Volume!K134</f>
        <v>330.35</v>
      </c>
      <c r="Q134" s="69">
        <f>Volume!J134</f>
        <v>326.25</v>
      </c>
      <c r="R134" s="240">
        <f t="shared" si="21"/>
        <v>11.39754375</v>
      </c>
      <c r="S134" s="104">
        <f t="shared" si="22"/>
        <v>8.84626875</v>
      </c>
      <c r="T134" s="110">
        <f t="shared" si="23"/>
        <v>360400</v>
      </c>
      <c r="U134" s="104">
        <f t="shared" si="24"/>
        <v>-3.0660377358490565</v>
      </c>
      <c r="V134" s="104">
        <f t="shared" si="25"/>
        <v>11.3698125</v>
      </c>
      <c r="W134" s="104">
        <f t="shared" si="26"/>
        <v>0.02773125</v>
      </c>
      <c r="X134" s="104">
        <f t="shared" si="27"/>
        <v>0</v>
      </c>
      <c r="Y134" s="104">
        <f t="shared" si="28"/>
        <v>11.905814000000001</v>
      </c>
      <c r="Z134" s="240">
        <f t="shared" si="29"/>
        <v>-0.5082702500000007</v>
      </c>
      <c r="AA134" s="78"/>
      <c r="AB134" s="77"/>
    </row>
    <row r="135" spans="1:28" s="58" customFormat="1" ht="14.25" customHeight="1">
      <c r="A135" s="196" t="s">
        <v>150</v>
      </c>
      <c r="B135" s="165">
        <v>8678250</v>
      </c>
      <c r="C135" s="163">
        <v>-1062250</v>
      </c>
      <c r="D135" s="171">
        <v>-0.11</v>
      </c>
      <c r="E135" s="165">
        <v>205625</v>
      </c>
      <c r="F135" s="113">
        <v>-9625</v>
      </c>
      <c r="G135" s="171">
        <v>-0.04</v>
      </c>
      <c r="H135" s="165">
        <v>82250</v>
      </c>
      <c r="I135" s="113">
        <v>-4375</v>
      </c>
      <c r="J135" s="171">
        <v>-0.05</v>
      </c>
      <c r="K135" s="165">
        <v>8966125</v>
      </c>
      <c r="L135" s="113">
        <v>-1076250</v>
      </c>
      <c r="M135" s="128">
        <v>-0.11</v>
      </c>
      <c r="N135" s="174">
        <v>6138125</v>
      </c>
      <c r="O135" s="175">
        <f t="shared" si="20"/>
        <v>0.6845906118864058</v>
      </c>
      <c r="P135" s="109">
        <f>Volume!K135</f>
        <v>500.1</v>
      </c>
      <c r="Q135" s="69">
        <f>Volume!J135</f>
        <v>506.9</v>
      </c>
      <c r="R135" s="240">
        <f t="shared" si="21"/>
        <v>454.49287625</v>
      </c>
      <c r="S135" s="104">
        <f t="shared" si="22"/>
        <v>311.14155625</v>
      </c>
      <c r="T135" s="110">
        <f t="shared" si="23"/>
        <v>10042375</v>
      </c>
      <c r="U135" s="104">
        <f t="shared" si="24"/>
        <v>-10.717086346606255</v>
      </c>
      <c r="V135" s="104">
        <f t="shared" si="25"/>
        <v>439.9004925</v>
      </c>
      <c r="W135" s="104">
        <f t="shared" si="26"/>
        <v>10.42313125</v>
      </c>
      <c r="X135" s="104">
        <f t="shared" si="27"/>
        <v>4.1692525</v>
      </c>
      <c r="Y135" s="104">
        <f t="shared" si="28"/>
        <v>502.21917375</v>
      </c>
      <c r="Z135" s="240">
        <f t="shared" si="29"/>
        <v>-47.72629749999999</v>
      </c>
      <c r="AA135" s="78"/>
      <c r="AB135" s="77"/>
    </row>
    <row r="136" spans="1:28" s="58" customFormat="1" ht="14.25" customHeight="1">
      <c r="A136" s="196" t="s">
        <v>151</v>
      </c>
      <c r="B136" s="165">
        <v>2527200</v>
      </c>
      <c r="C136" s="163">
        <v>2700</v>
      </c>
      <c r="D136" s="171">
        <v>0</v>
      </c>
      <c r="E136" s="165">
        <v>0</v>
      </c>
      <c r="F136" s="113">
        <v>0</v>
      </c>
      <c r="G136" s="171">
        <v>0</v>
      </c>
      <c r="H136" s="165">
        <v>0</v>
      </c>
      <c r="I136" s="113">
        <v>0</v>
      </c>
      <c r="J136" s="171">
        <v>0</v>
      </c>
      <c r="K136" s="165">
        <v>2527200</v>
      </c>
      <c r="L136" s="113">
        <v>2700</v>
      </c>
      <c r="M136" s="128">
        <v>0</v>
      </c>
      <c r="N136" s="174">
        <v>1223550</v>
      </c>
      <c r="O136" s="175">
        <f t="shared" si="20"/>
        <v>0.48415242165242167</v>
      </c>
      <c r="P136" s="109">
        <f>Volume!K136</f>
        <v>1035.25</v>
      </c>
      <c r="Q136" s="69">
        <f>Volume!J136</f>
        <v>1029.7</v>
      </c>
      <c r="R136" s="240">
        <f t="shared" si="21"/>
        <v>260.225784</v>
      </c>
      <c r="S136" s="104">
        <f t="shared" si="22"/>
        <v>125.9889435</v>
      </c>
      <c r="T136" s="110">
        <f t="shared" si="23"/>
        <v>2524500</v>
      </c>
      <c r="U136" s="104">
        <f t="shared" si="24"/>
        <v>0.10695187165775401</v>
      </c>
      <c r="V136" s="104">
        <f t="shared" si="25"/>
        <v>260.225784</v>
      </c>
      <c r="W136" s="104">
        <f t="shared" si="26"/>
        <v>0</v>
      </c>
      <c r="X136" s="104">
        <f t="shared" si="27"/>
        <v>0</v>
      </c>
      <c r="Y136" s="104">
        <f t="shared" si="28"/>
        <v>261.3488625</v>
      </c>
      <c r="Z136" s="240">
        <f t="shared" si="29"/>
        <v>-1.1230785000000196</v>
      </c>
      <c r="AA136" s="78"/>
      <c r="AB136" s="77"/>
    </row>
    <row r="137" spans="1:28" s="58" customFormat="1" ht="14.25" customHeight="1">
      <c r="A137" s="196" t="s">
        <v>215</v>
      </c>
      <c r="B137" s="165">
        <v>778000</v>
      </c>
      <c r="C137" s="163">
        <v>2750</v>
      </c>
      <c r="D137" s="171">
        <v>0</v>
      </c>
      <c r="E137" s="165">
        <v>750</v>
      </c>
      <c r="F137" s="113">
        <v>0</v>
      </c>
      <c r="G137" s="171">
        <v>0</v>
      </c>
      <c r="H137" s="165">
        <v>0</v>
      </c>
      <c r="I137" s="113">
        <v>0</v>
      </c>
      <c r="J137" s="171">
        <v>0</v>
      </c>
      <c r="K137" s="165">
        <v>778750</v>
      </c>
      <c r="L137" s="113">
        <v>2750</v>
      </c>
      <c r="M137" s="128">
        <v>0</v>
      </c>
      <c r="N137" s="174">
        <v>491500</v>
      </c>
      <c r="O137" s="175">
        <f t="shared" si="20"/>
        <v>0.6311396468699839</v>
      </c>
      <c r="P137" s="109">
        <f>Volume!K137</f>
        <v>1744.95</v>
      </c>
      <c r="Q137" s="69">
        <f>Volume!J137</f>
        <v>1684.6</v>
      </c>
      <c r="R137" s="240">
        <f t="shared" si="21"/>
        <v>131.188225</v>
      </c>
      <c r="S137" s="104">
        <f t="shared" si="22"/>
        <v>82.79809</v>
      </c>
      <c r="T137" s="110">
        <f t="shared" si="23"/>
        <v>776000</v>
      </c>
      <c r="U137" s="104">
        <f t="shared" si="24"/>
        <v>0.3543814432989691</v>
      </c>
      <c r="V137" s="104">
        <f t="shared" si="25"/>
        <v>131.06188</v>
      </c>
      <c r="W137" s="104">
        <f t="shared" si="26"/>
        <v>0.126345</v>
      </c>
      <c r="X137" s="104">
        <f t="shared" si="27"/>
        <v>0</v>
      </c>
      <c r="Y137" s="104">
        <f t="shared" si="28"/>
        <v>135.40812</v>
      </c>
      <c r="Z137" s="240">
        <f t="shared" si="29"/>
        <v>-4.219895000000008</v>
      </c>
      <c r="AA137" s="78"/>
      <c r="AB137" s="77"/>
    </row>
    <row r="138" spans="1:28" s="58" customFormat="1" ht="14.25" customHeight="1">
      <c r="A138" s="196" t="s">
        <v>230</v>
      </c>
      <c r="B138" s="165">
        <v>3009000</v>
      </c>
      <c r="C138" s="163">
        <v>432000</v>
      </c>
      <c r="D138" s="171">
        <v>0.17</v>
      </c>
      <c r="E138" s="165">
        <v>64400</v>
      </c>
      <c r="F138" s="113">
        <v>4800</v>
      </c>
      <c r="G138" s="171">
        <v>0.08</v>
      </c>
      <c r="H138" s="165">
        <v>9000</v>
      </c>
      <c r="I138" s="113">
        <v>1400</v>
      </c>
      <c r="J138" s="171">
        <v>0.18</v>
      </c>
      <c r="K138" s="165">
        <v>3082400</v>
      </c>
      <c r="L138" s="113">
        <v>438200</v>
      </c>
      <c r="M138" s="128">
        <v>0.17</v>
      </c>
      <c r="N138" s="174">
        <v>1831400</v>
      </c>
      <c r="O138" s="175">
        <f t="shared" si="20"/>
        <v>0.5941474175966779</v>
      </c>
      <c r="P138" s="109">
        <f>Volume!K138</f>
        <v>1030.75</v>
      </c>
      <c r="Q138" s="69">
        <f>Volume!J138</f>
        <v>985.45</v>
      </c>
      <c r="R138" s="240">
        <f t="shared" si="21"/>
        <v>303.755108</v>
      </c>
      <c r="S138" s="104">
        <f t="shared" si="22"/>
        <v>180.475313</v>
      </c>
      <c r="T138" s="110">
        <f t="shared" si="23"/>
        <v>2644200</v>
      </c>
      <c r="U138" s="104">
        <f t="shared" si="24"/>
        <v>16.57212011194312</v>
      </c>
      <c r="V138" s="104">
        <f t="shared" si="25"/>
        <v>296.521905</v>
      </c>
      <c r="W138" s="104">
        <f t="shared" si="26"/>
        <v>6.346298</v>
      </c>
      <c r="X138" s="104">
        <f t="shared" si="27"/>
        <v>0.886905</v>
      </c>
      <c r="Y138" s="104">
        <f t="shared" si="28"/>
        <v>272.550915</v>
      </c>
      <c r="Z138" s="240">
        <f t="shared" si="29"/>
        <v>31.204193000000032</v>
      </c>
      <c r="AA138" s="78"/>
      <c r="AB138" s="77"/>
    </row>
    <row r="139" spans="1:28" s="58" customFormat="1" ht="14.25" customHeight="1">
      <c r="A139" s="196" t="s">
        <v>91</v>
      </c>
      <c r="B139" s="165">
        <v>9142800</v>
      </c>
      <c r="C139" s="163">
        <v>-182400</v>
      </c>
      <c r="D139" s="171">
        <v>-0.02</v>
      </c>
      <c r="E139" s="165">
        <v>2857600</v>
      </c>
      <c r="F139" s="113">
        <v>-22800</v>
      </c>
      <c r="G139" s="171">
        <v>-0.01</v>
      </c>
      <c r="H139" s="165">
        <v>304000</v>
      </c>
      <c r="I139" s="113">
        <v>0</v>
      </c>
      <c r="J139" s="171">
        <v>0</v>
      </c>
      <c r="K139" s="165">
        <v>12304400</v>
      </c>
      <c r="L139" s="113">
        <v>-205200</v>
      </c>
      <c r="M139" s="128">
        <v>-0.02</v>
      </c>
      <c r="N139" s="174">
        <v>9325200</v>
      </c>
      <c r="O139" s="175">
        <f t="shared" si="20"/>
        <v>0.7578752316244596</v>
      </c>
      <c r="P139" s="109">
        <f>Volume!K139</f>
        <v>73.45</v>
      </c>
      <c r="Q139" s="69">
        <f>Volume!J139</f>
        <v>72</v>
      </c>
      <c r="R139" s="240">
        <f t="shared" si="21"/>
        <v>88.59168</v>
      </c>
      <c r="S139" s="104">
        <f t="shared" si="22"/>
        <v>67.14144</v>
      </c>
      <c r="T139" s="110">
        <f t="shared" si="23"/>
        <v>12509600</v>
      </c>
      <c r="U139" s="104">
        <f t="shared" si="24"/>
        <v>-1.6403402187120293</v>
      </c>
      <c r="V139" s="104">
        <f t="shared" si="25"/>
        <v>65.82816</v>
      </c>
      <c r="W139" s="104">
        <f t="shared" si="26"/>
        <v>20.57472</v>
      </c>
      <c r="X139" s="104">
        <f t="shared" si="27"/>
        <v>2.1888</v>
      </c>
      <c r="Y139" s="104">
        <f t="shared" si="28"/>
        <v>91.883012</v>
      </c>
      <c r="Z139" s="240">
        <f t="shared" si="29"/>
        <v>-3.291331999999997</v>
      </c>
      <c r="AA139" s="78"/>
      <c r="AB139" s="77"/>
    </row>
    <row r="140" spans="1:28" s="58" customFormat="1" ht="14.25" customHeight="1">
      <c r="A140" s="196" t="s">
        <v>152</v>
      </c>
      <c r="B140" s="165">
        <v>2003400</v>
      </c>
      <c r="C140" s="163">
        <v>-74250</v>
      </c>
      <c r="D140" s="171">
        <v>-0.04</v>
      </c>
      <c r="E140" s="165">
        <v>110700</v>
      </c>
      <c r="F140" s="113">
        <v>1350</v>
      </c>
      <c r="G140" s="171">
        <v>0.01</v>
      </c>
      <c r="H140" s="165">
        <v>20250</v>
      </c>
      <c r="I140" s="113">
        <v>0</v>
      </c>
      <c r="J140" s="171">
        <v>0</v>
      </c>
      <c r="K140" s="165">
        <v>2134350</v>
      </c>
      <c r="L140" s="113">
        <v>-72900</v>
      </c>
      <c r="M140" s="128">
        <v>-0.03</v>
      </c>
      <c r="N140" s="174">
        <v>1104300</v>
      </c>
      <c r="O140" s="175">
        <f t="shared" si="20"/>
        <v>0.5173940543959519</v>
      </c>
      <c r="P140" s="109">
        <f>Volume!K140</f>
        <v>226.65</v>
      </c>
      <c r="Q140" s="69">
        <f>Volume!J140</f>
        <v>226.1</v>
      </c>
      <c r="R140" s="240">
        <f t="shared" si="21"/>
        <v>48.2576535</v>
      </c>
      <c r="S140" s="104">
        <f t="shared" si="22"/>
        <v>24.968223</v>
      </c>
      <c r="T140" s="110">
        <f t="shared" si="23"/>
        <v>2207250</v>
      </c>
      <c r="U140" s="104">
        <f t="shared" si="24"/>
        <v>-3.302752293577982</v>
      </c>
      <c r="V140" s="104">
        <f t="shared" si="25"/>
        <v>45.296874</v>
      </c>
      <c r="W140" s="104">
        <f t="shared" si="26"/>
        <v>2.502927</v>
      </c>
      <c r="X140" s="104">
        <f t="shared" si="27"/>
        <v>0.4578525</v>
      </c>
      <c r="Y140" s="104">
        <f t="shared" si="28"/>
        <v>50.02732125</v>
      </c>
      <c r="Z140" s="240">
        <f t="shared" si="29"/>
        <v>-1.7696677499999964</v>
      </c>
      <c r="AA140" s="78"/>
      <c r="AB140" s="77"/>
    </row>
    <row r="141" spans="1:28" s="58" customFormat="1" ht="14.25" customHeight="1">
      <c r="A141" s="196" t="s">
        <v>208</v>
      </c>
      <c r="B141" s="165">
        <v>4278208</v>
      </c>
      <c r="C141" s="163">
        <v>91876</v>
      </c>
      <c r="D141" s="171">
        <v>0.02</v>
      </c>
      <c r="E141" s="165">
        <v>138844</v>
      </c>
      <c r="F141" s="113">
        <v>-4944</v>
      </c>
      <c r="G141" s="171">
        <v>-0.03</v>
      </c>
      <c r="H141" s="165">
        <v>21836</v>
      </c>
      <c r="I141" s="113">
        <v>824</v>
      </c>
      <c r="J141" s="171">
        <v>0.04</v>
      </c>
      <c r="K141" s="165">
        <v>4438888</v>
      </c>
      <c r="L141" s="113">
        <v>87756</v>
      </c>
      <c r="M141" s="128">
        <v>0.02</v>
      </c>
      <c r="N141" s="174">
        <v>2709312</v>
      </c>
      <c r="O141" s="175">
        <f t="shared" si="20"/>
        <v>0.6103582699090403</v>
      </c>
      <c r="P141" s="109">
        <f>Volume!K141</f>
        <v>869.8</v>
      </c>
      <c r="Q141" s="69">
        <f>Volume!J141</f>
        <v>856</v>
      </c>
      <c r="R141" s="240">
        <f t="shared" si="21"/>
        <v>379.9688128</v>
      </c>
      <c r="S141" s="104">
        <f t="shared" si="22"/>
        <v>231.9171072</v>
      </c>
      <c r="T141" s="110">
        <f t="shared" si="23"/>
        <v>4351132</v>
      </c>
      <c r="U141" s="104">
        <f t="shared" si="24"/>
        <v>2.016854464539343</v>
      </c>
      <c r="V141" s="104">
        <f t="shared" si="25"/>
        <v>366.2146048</v>
      </c>
      <c r="W141" s="104">
        <f t="shared" si="26"/>
        <v>11.8850464</v>
      </c>
      <c r="X141" s="104">
        <f t="shared" si="27"/>
        <v>1.8691616</v>
      </c>
      <c r="Y141" s="104">
        <f t="shared" si="28"/>
        <v>378.46146136</v>
      </c>
      <c r="Z141" s="240">
        <f t="shared" si="29"/>
        <v>1.5073514400000363</v>
      </c>
      <c r="AA141" s="78"/>
      <c r="AB141" s="77"/>
    </row>
    <row r="142" spans="1:28" s="58" customFormat="1" ht="14.25" customHeight="1">
      <c r="A142" s="196" t="s">
        <v>231</v>
      </c>
      <c r="B142" s="165">
        <v>1186400</v>
      </c>
      <c r="C142" s="163">
        <v>24000</v>
      </c>
      <c r="D142" s="171">
        <v>0.02</v>
      </c>
      <c r="E142" s="165">
        <v>24000</v>
      </c>
      <c r="F142" s="113">
        <v>0</v>
      </c>
      <c r="G142" s="171">
        <v>0</v>
      </c>
      <c r="H142" s="165">
        <v>8800</v>
      </c>
      <c r="I142" s="113">
        <v>0</v>
      </c>
      <c r="J142" s="171">
        <v>0</v>
      </c>
      <c r="K142" s="165">
        <v>1219200</v>
      </c>
      <c r="L142" s="113">
        <v>24000</v>
      </c>
      <c r="M142" s="128">
        <v>0.02</v>
      </c>
      <c r="N142" s="174">
        <v>690400</v>
      </c>
      <c r="O142" s="175">
        <f t="shared" si="20"/>
        <v>0.5662729658792651</v>
      </c>
      <c r="P142" s="109">
        <f>Volume!K142</f>
        <v>610.65</v>
      </c>
      <c r="Q142" s="69">
        <f>Volume!J142</f>
        <v>609.15</v>
      </c>
      <c r="R142" s="240">
        <f t="shared" si="21"/>
        <v>74.267568</v>
      </c>
      <c r="S142" s="104">
        <f t="shared" si="22"/>
        <v>42.055716</v>
      </c>
      <c r="T142" s="110">
        <f t="shared" si="23"/>
        <v>1195200</v>
      </c>
      <c r="U142" s="104">
        <f t="shared" si="24"/>
        <v>2.0080321285140563</v>
      </c>
      <c r="V142" s="104">
        <f t="shared" si="25"/>
        <v>72.269556</v>
      </c>
      <c r="W142" s="104">
        <f t="shared" si="26"/>
        <v>1.46196</v>
      </c>
      <c r="X142" s="104">
        <f t="shared" si="27"/>
        <v>0.536052</v>
      </c>
      <c r="Y142" s="104">
        <f t="shared" si="28"/>
        <v>72.984888</v>
      </c>
      <c r="Z142" s="240">
        <f t="shared" si="29"/>
        <v>1.2826799999999992</v>
      </c>
      <c r="AA142" s="78"/>
      <c r="AB142" s="77"/>
    </row>
    <row r="143" spans="1:28" s="58" customFormat="1" ht="14.25" customHeight="1">
      <c r="A143" s="196" t="s">
        <v>185</v>
      </c>
      <c r="B143" s="165">
        <v>29130975</v>
      </c>
      <c r="C143" s="163">
        <v>-194400</v>
      </c>
      <c r="D143" s="171">
        <v>-0.01</v>
      </c>
      <c r="E143" s="165">
        <v>6963300</v>
      </c>
      <c r="F143" s="113">
        <v>48600</v>
      </c>
      <c r="G143" s="171">
        <v>0.01</v>
      </c>
      <c r="H143" s="165">
        <v>1094850</v>
      </c>
      <c r="I143" s="113">
        <v>-47925</v>
      </c>
      <c r="J143" s="171">
        <v>-0.04</v>
      </c>
      <c r="K143" s="165">
        <v>37189125</v>
      </c>
      <c r="L143" s="113">
        <v>-193725</v>
      </c>
      <c r="M143" s="128">
        <v>-0.01</v>
      </c>
      <c r="N143" s="174">
        <v>25577775</v>
      </c>
      <c r="O143" s="175">
        <f t="shared" si="20"/>
        <v>0.6877756602232508</v>
      </c>
      <c r="P143" s="109">
        <f>Volume!K143</f>
        <v>443.6</v>
      </c>
      <c r="Q143" s="69">
        <f>Volume!J143</f>
        <v>444.35</v>
      </c>
      <c r="R143" s="240">
        <f t="shared" si="21"/>
        <v>1652.498769375</v>
      </c>
      <c r="S143" s="104">
        <f t="shared" si="22"/>
        <v>1136.548432125</v>
      </c>
      <c r="T143" s="110">
        <f t="shared" si="23"/>
        <v>37382850</v>
      </c>
      <c r="U143" s="104">
        <f t="shared" si="24"/>
        <v>-0.5182189158932505</v>
      </c>
      <c r="V143" s="104">
        <f t="shared" si="25"/>
        <v>1294.434874125</v>
      </c>
      <c r="W143" s="104">
        <f t="shared" si="26"/>
        <v>309.4142355</v>
      </c>
      <c r="X143" s="104">
        <f t="shared" si="27"/>
        <v>48.64965975</v>
      </c>
      <c r="Y143" s="104">
        <f t="shared" si="28"/>
        <v>1658.303226</v>
      </c>
      <c r="Z143" s="240">
        <f t="shared" si="29"/>
        <v>-5.804456625000057</v>
      </c>
      <c r="AA143" s="78"/>
      <c r="AB143" s="77"/>
    </row>
    <row r="144" spans="1:28" s="58" customFormat="1" ht="14.25" customHeight="1">
      <c r="A144" s="196" t="s">
        <v>206</v>
      </c>
      <c r="B144" s="165">
        <v>1159675</v>
      </c>
      <c r="C144" s="163">
        <v>37675</v>
      </c>
      <c r="D144" s="171">
        <v>0.03</v>
      </c>
      <c r="E144" s="165">
        <v>18425</v>
      </c>
      <c r="F144" s="113">
        <v>0</v>
      </c>
      <c r="G144" s="171">
        <v>0</v>
      </c>
      <c r="H144" s="165">
        <v>275</v>
      </c>
      <c r="I144" s="113">
        <v>0</v>
      </c>
      <c r="J144" s="171">
        <v>0</v>
      </c>
      <c r="K144" s="165">
        <v>1178375</v>
      </c>
      <c r="L144" s="113">
        <v>37675</v>
      </c>
      <c r="M144" s="128">
        <v>0.03</v>
      </c>
      <c r="N144" s="174">
        <v>806025</v>
      </c>
      <c r="O144" s="175">
        <f t="shared" si="20"/>
        <v>0.6840140023337223</v>
      </c>
      <c r="P144" s="109">
        <f>Volume!K144</f>
        <v>673.85</v>
      </c>
      <c r="Q144" s="69">
        <f>Volume!J144</f>
        <v>664.95</v>
      </c>
      <c r="R144" s="240">
        <f t="shared" si="21"/>
        <v>78.356045625</v>
      </c>
      <c r="S144" s="104">
        <f t="shared" si="22"/>
        <v>53.596632375000006</v>
      </c>
      <c r="T144" s="110">
        <f t="shared" si="23"/>
        <v>1140700</v>
      </c>
      <c r="U144" s="104">
        <f t="shared" si="24"/>
        <v>3.3027965284474443</v>
      </c>
      <c r="V144" s="104">
        <f t="shared" si="25"/>
        <v>77.112589125</v>
      </c>
      <c r="W144" s="104">
        <f t="shared" si="26"/>
        <v>1.225170375</v>
      </c>
      <c r="X144" s="104">
        <f t="shared" si="27"/>
        <v>0.018286125</v>
      </c>
      <c r="Y144" s="104">
        <f t="shared" si="28"/>
        <v>76.8660695</v>
      </c>
      <c r="Z144" s="240">
        <f t="shared" si="29"/>
        <v>1.4899761249999983</v>
      </c>
      <c r="AA144" s="78"/>
      <c r="AB144" s="77"/>
    </row>
    <row r="145" spans="1:28" s="58" customFormat="1" ht="14.25" customHeight="1">
      <c r="A145" s="196" t="s">
        <v>118</v>
      </c>
      <c r="B145" s="165">
        <v>3550500</v>
      </c>
      <c r="C145" s="163">
        <v>101500</v>
      </c>
      <c r="D145" s="171">
        <v>0.03</v>
      </c>
      <c r="E145" s="165">
        <v>221500</v>
      </c>
      <c r="F145" s="113">
        <v>4250</v>
      </c>
      <c r="G145" s="171">
        <v>0.02</v>
      </c>
      <c r="H145" s="165">
        <v>9000</v>
      </c>
      <c r="I145" s="113">
        <v>0</v>
      </c>
      <c r="J145" s="171">
        <v>0</v>
      </c>
      <c r="K145" s="165">
        <v>3781000</v>
      </c>
      <c r="L145" s="113">
        <v>105750</v>
      </c>
      <c r="M145" s="128">
        <v>0.03</v>
      </c>
      <c r="N145" s="174">
        <v>1952500</v>
      </c>
      <c r="O145" s="175">
        <f t="shared" si="20"/>
        <v>0.5163977783655118</v>
      </c>
      <c r="P145" s="109">
        <f>Volume!K145</f>
        <v>1309.8</v>
      </c>
      <c r="Q145" s="69">
        <f>Volume!J145</f>
        <v>1299.55</v>
      </c>
      <c r="R145" s="240">
        <f t="shared" si="21"/>
        <v>491.359855</v>
      </c>
      <c r="S145" s="104">
        <f t="shared" si="22"/>
        <v>253.7371375</v>
      </c>
      <c r="T145" s="110">
        <f t="shared" si="23"/>
        <v>3675250</v>
      </c>
      <c r="U145" s="104">
        <f t="shared" si="24"/>
        <v>2.8773552819536086</v>
      </c>
      <c r="V145" s="104">
        <f t="shared" si="25"/>
        <v>461.4052275</v>
      </c>
      <c r="W145" s="104">
        <f t="shared" si="26"/>
        <v>28.7850325</v>
      </c>
      <c r="X145" s="104">
        <f t="shared" si="27"/>
        <v>1.169595</v>
      </c>
      <c r="Y145" s="104">
        <f t="shared" si="28"/>
        <v>481.384245</v>
      </c>
      <c r="Z145" s="240">
        <f t="shared" si="29"/>
        <v>9.97560999999996</v>
      </c>
      <c r="AA145" s="78"/>
      <c r="AB145" s="77"/>
    </row>
    <row r="146" spans="1:28" s="58" customFormat="1" ht="14.25" customHeight="1">
      <c r="A146" s="196" t="s">
        <v>232</v>
      </c>
      <c r="B146" s="165">
        <v>1854021</v>
      </c>
      <c r="C146" s="163">
        <v>2466</v>
      </c>
      <c r="D146" s="171">
        <v>0</v>
      </c>
      <c r="E146" s="165">
        <v>16029</v>
      </c>
      <c r="F146" s="113">
        <v>0</v>
      </c>
      <c r="G146" s="171">
        <v>0</v>
      </c>
      <c r="H146" s="165">
        <v>411</v>
      </c>
      <c r="I146" s="113">
        <v>0</v>
      </c>
      <c r="J146" s="171">
        <v>0</v>
      </c>
      <c r="K146" s="165">
        <v>1870461</v>
      </c>
      <c r="L146" s="113">
        <v>2466</v>
      </c>
      <c r="M146" s="128">
        <v>0</v>
      </c>
      <c r="N146" s="174">
        <v>1371507</v>
      </c>
      <c r="O146" s="175">
        <f t="shared" si="20"/>
        <v>0.7332454405625137</v>
      </c>
      <c r="P146" s="109">
        <f>Volume!K146</f>
        <v>980.9</v>
      </c>
      <c r="Q146" s="69">
        <f>Volume!J146</f>
        <v>955.35</v>
      </c>
      <c r="R146" s="240">
        <f t="shared" si="21"/>
        <v>178.69449163500002</v>
      </c>
      <c r="S146" s="104">
        <f t="shared" si="22"/>
        <v>131.026921245</v>
      </c>
      <c r="T146" s="110">
        <f t="shared" si="23"/>
        <v>1867995</v>
      </c>
      <c r="U146" s="104">
        <f t="shared" si="24"/>
        <v>0.132013201320132</v>
      </c>
      <c r="V146" s="104">
        <f t="shared" si="25"/>
        <v>177.12389623500002</v>
      </c>
      <c r="W146" s="104">
        <f t="shared" si="26"/>
        <v>1.531330515</v>
      </c>
      <c r="X146" s="104">
        <f t="shared" si="27"/>
        <v>0.039264885000000006</v>
      </c>
      <c r="Y146" s="104">
        <f t="shared" si="28"/>
        <v>183.23162955</v>
      </c>
      <c r="Z146" s="240">
        <f t="shared" si="29"/>
        <v>-4.537137914999988</v>
      </c>
      <c r="AA146" s="78"/>
      <c r="AB146" s="77"/>
    </row>
    <row r="147" spans="1:28" s="58" customFormat="1" ht="14.25" customHeight="1">
      <c r="A147" s="196" t="s">
        <v>304</v>
      </c>
      <c r="B147" s="165">
        <v>3988600</v>
      </c>
      <c r="C147" s="163">
        <v>-130900</v>
      </c>
      <c r="D147" s="171">
        <v>-0.03</v>
      </c>
      <c r="E147" s="165">
        <v>192500</v>
      </c>
      <c r="F147" s="113">
        <v>0</v>
      </c>
      <c r="G147" s="171">
        <v>0</v>
      </c>
      <c r="H147" s="165">
        <v>15400</v>
      </c>
      <c r="I147" s="113">
        <v>0</v>
      </c>
      <c r="J147" s="171">
        <v>0</v>
      </c>
      <c r="K147" s="165">
        <v>4196500</v>
      </c>
      <c r="L147" s="113">
        <v>-130900</v>
      </c>
      <c r="M147" s="128">
        <v>-0.03</v>
      </c>
      <c r="N147" s="174">
        <v>2695000</v>
      </c>
      <c r="O147" s="175">
        <f t="shared" si="20"/>
        <v>0.6422018348623854</v>
      </c>
      <c r="P147" s="109">
        <f>Volume!K147</f>
        <v>44.4</v>
      </c>
      <c r="Q147" s="69">
        <f>Volume!J147</f>
        <v>43.8</v>
      </c>
      <c r="R147" s="240">
        <f t="shared" si="21"/>
        <v>18.38067</v>
      </c>
      <c r="S147" s="104">
        <f t="shared" si="22"/>
        <v>11.804099999999998</v>
      </c>
      <c r="T147" s="110">
        <f t="shared" si="23"/>
        <v>4327400</v>
      </c>
      <c r="U147" s="104">
        <f t="shared" si="24"/>
        <v>-3.0249110320284696</v>
      </c>
      <c r="V147" s="104">
        <f t="shared" si="25"/>
        <v>17.470068</v>
      </c>
      <c r="W147" s="104">
        <f t="shared" si="26"/>
        <v>0.84315</v>
      </c>
      <c r="X147" s="104">
        <f t="shared" si="27"/>
        <v>0.067452</v>
      </c>
      <c r="Y147" s="104">
        <f t="shared" si="28"/>
        <v>19.213656</v>
      </c>
      <c r="Z147" s="240">
        <f t="shared" si="29"/>
        <v>-0.8329860000000018</v>
      </c>
      <c r="AA147" s="78"/>
      <c r="AB147" s="77"/>
    </row>
    <row r="148" spans="1:28" s="58" customFormat="1" ht="14.25" customHeight="1">
      <c r="A148" s="196" t="s">
        <v>305</v>
      </c>
      <c r="B148" s="165">
        <v>40086200</v>
      </c>
      <c r="C148" s="163">
        <v>219450</v>
      </c>
      <c r="D148" s="171">
        <v>0.01</v>
      </c>
      <c r="E148" s="165">
        <v>13031150</v>
      </c>
      <c r="F148" s="113">
        <v>491150</v>
      </c>
      <c r="G148" s="171">
        <v>0.04</v>
      </c>
      <c r="H148" s="165">
        <v>2476650</v>
      </c>
      <c r="I148" s="113">
        <v>52250</v>
      </c>
      <c r="J148" s="171">
        <v>0.02</v>
      </c>
      <c r="K148" s="165">
        <v>55594000</v>
      </c>
      <c r="L148" s="113">
        <v>762850</v>
      </c>
      <c r="M148" s="128">
        <v>0.01</v>
      </c>
      <c r="N148" s="174">
        <v>35644950</v>
      </c>
      <c r="O148" s="175">
        <f t="shared" si="20"/>
        <v>0.6411654135338346</v>
      </c>
      <c r="P148" s="109">
        <f>Volume!K148</f>
        <v>24.7</v>
      </c>
      <c r="Q148" s="69">
        <f>Volume!J148</f>
        <v>24.1</v>
      </c>
      <c r="R148" s="240">
        <f t="shared" si="21"/>
        <v>133.98154</v>
      </c>
      <c r="S148" s="104">
        <f t="shared" si="22"/>
        <v>85.9043295</v>
      </c>
      <c r="T148" s="110">
        <f t="shared" si="23"/>
        <v>54831150</v>
      </c>
      <c r="U148" s="104">
        <f t="shared" si="24"/>
        <v>1.3912712025919574</v>
      </c>
      <c r="V148" s="104">
        <f t="shared" si="25"/>
        <v>96.607742</v>
      </c>
      <c r="W148" s="104">
        <f t="shared" si="26"/>
        <v>31.4050715</v>
      </c>
      <c r="X148" s="104">
        <f t="shared" si="27"/>
        <v>5.9687265</v>
      </c>
      <c r="Y148" s="104">
        <f t="shared" si="28"/>
        <v>135.4329405</v>
      </c>
      <c r="Z148" s="240">
        <f t="shared" si="29"/>
        <v>-1.4514005000000054</v>
      </c>
      <c r="AA148" s="78"/>
      <c r="AB148" s="77"/>
    </row>
    <row r="149" spans="1:28" s="58" customFormat="1" ht="14.25" customHeight="1">
      <c r="A149" s="196" t="s">
        <v>173</v>
      </c>
      <c r="B149" s="165">
        <v>11566950</v>
      </c>
      <c r="C149" s="163">
        <v>-85550</v>
      </c>
      <c r="D149" s="171">
        <v>-0.01</v>
      </c>
      <c r="E149" s="165">
        <v>985300</v>
      </c>
      <c r="F149" s="113">
        <v>-8850</v>
      </c>
      <c r="G149" s="171">
        <v>-0.01</v>
      </c>
      <c r="H149" s="165">
        <v>82600</v>
      </c>
      <c r="I149" s="113">
        <v>0</v>
      </c>
      <c r="J149" s="171">
        <v>0</v>
      </c>
      <c r="K149" s="165">
        <v>12634850</v>
      </c>
      <c r="L149" s="113">
        <v>-94400</v>
      </c>
      <c r="M149" s="128">
        <v>-0.01</v>
      </c>
      <c r="N149" s="174">
        <v>8628750</v>
      </c>
      <c r="O149" s="175">
        <f t="shared" si="20"/>
        <v>0.6829325239318235</v>
      </c>
      <c r="P149" s="109">
        <f>Volume!K149</f>
        <v>72.9</v>
      </c>
      <c r="Q149" s="69">
        <f>Volume!J149</f>
        <v>71.65</v>
      </c>
      <c r="R149" s="240">
        <f t="shared" si="21"/>
        <v>90.52870025000001</v>
      </c>
      <c r="S149" s="104">
        <f t="shared" si="22"/>
        <v>61.82499375</v>
      </c>
      <c r="T149" s="110">
        <f t="shared" si="23"/>
        <v>12729250</v>
      </c>
      <c r="U149" s="104">
        <f t="shared" si="24"/>
        <v>-0.7415990730011588</v>
      </c>
      <c r="V149" s="104">
        <f t="shared" si="25"/>
        <v>82.87719675000001</v>
      </c>
      <c r="W149" s="104">
        <f t="shared" si="26"/>
        <v>7.0596745</v>
      </c>
      <c r="X149" s="104">
        <f t="shared" si="27"/>
        <v>0.591829</v>
      </c>
      <c r="Y149" s="104">
        <f t="shared" si="28"/>
        <v>92.79623250000002</v>
      </c>
      <c r="Z149" s="240">
        <f t="shared" si="29"/>
        <v>-2.267532250000002</v>
      </c>
      <c r="AA149" s="78"/>
      <c r="AB149" s="77"/>
    </row>
    <row r="150" spans="1:28" s="58" customFormat="1" ht="14.25" customHeight="1">
      <c r="A150" s="196" t="s">
        <v>306</v>
      </c>
      <c r="B150" s="165">
        <v>359600</v>
      </c>
      <c r="C150" s="163">
        <v>11600</v>
      </c>
      <c r="D150" s="171">
        <v>0.03</v>
      </c>
      <c r="E150" s="165">
        <v>0</v>
      </c>
      <c r="F150" s="113">
        <v>0</v>
      </c>
      <c r="G150" s="171">
        <v>0</v>
      </c>
      <c r="H150" s="165">
        <v>0</v>
      </c>
      <c r="I150" s="113">
        <v>0</v>
      </c>
      <c r="J150" s="171">
        <v>0</v>
      </c>
      <c r="K150" s="165">
        <v>359600</v>
      </c>
      <c r="L150" s="113">
        <v>11600</v>
      </c>
      <c r="M150" s="128">
        <v>0.03</v>
      </c>
      <c r="N150" s="174">
        <v>248200</v>
      </c>
      <c r="O150" s="175">
        <f t="shared" si="20"/>
        <v>0.6902113459399333</v>
      </c>
      <c r="P150" s="109">
        <f>Volume!K150</f>
        <v>964.35</v>
      </c>
      <c r="Q150" s="69">
        <f>Volume!J150</f>
        <v>955.5</v>
      </c>
      <c r="R150" s="240">
        <f t="shared" si="21"/>
        <v>34.35978</v>
      </c>
      <c r="S150" s="104">
        <f t="shared" si="22"/>
        <v>23.71551</v>
      </c>
      <c r="T150" s="110">
        <f t="shared" si="23"/>
        <v>348000</v>
      </c>
      <c r="U150" s="104">
        <f t="shared" si="24"/>
        <v>3.3333333333333335</v>
      </c>
      <c r="V150" s="104">
        <f t="shared" si="25"/>
        <v>34.35978</v>
      </c>
      <c r="W150" s="104">
        <f t="shared" si="26"/>
        <v>0</v>
      </c>
      <c r="X150" s="104">
        <f t="shared" si="27"/>
        <v>0</v>
      </c>
      <c r="Y150" s="104">
        <f t="shared" si="28"/>
        <v>33.55938</v>
      </c>
      <c r="Z150" s="240">
        <f t="shared" si="29"/>
        <v>0.8004000000000033</v>
      </c>
      <c r="AA150" s="78"/>
      <c r="AB150" s="77"/>
    </row>
    <row r="151" spans="1:28" s="58" customFormat="1" ht="14.25" customHeight="1">
      <c r="A151" s="196" t="s">
        <v>82</v>
      </c>
      <c r="B151" s="165">
        <v>7320600</v>
      </c>
      <c r="C151" s="163">
        <v>-42000</v>
      </c>
      <c r="D151" s="171">
        <v>-0.01</v>
      </c>
      <c r="E151" s="165">
        <v>193200</v>
      </c>
      <c r="F151" s="113">
        <v>-4200</v>
      </c>
      <c r="G151" s="171">
        <v>-0.02</v>
      </c>
      <c r="H151" s="165">
        <v>12600</v>
      </c>
      <c r="I151" s="113">
        <v>0</v>
      </c>
      <c r="J151" s="171">
        <v>0</v>
      </c>
      <c r="K151" s="165">
        <v>7526400</v>
      </c>
      <c r="L151" s="113">
        <v>-46200</v>
      </c>
      <c r="M151" s="128">
        <v>-0.01</v>
      </c>
      <c r="N151" s="174">
        <v>6321000</v>
      </c>
      <c r="O151" s="175">
        <f t="shared" si="20"/>
        <v>0.83984375</v>
      </c>
      <c r="P151" s="109">
        <f>Volume!K151</f>
        <v>109.3</v>
      </c>
      <c r="Q151" s="69">
        <f>Volume!J151</f>
        <v>108.75</v>
      </c>
      <c r="R151" s="240">
        <f t="shared" si="21"/>
        <v>81.8496</v>
      </c>
      <c r="S151" s="104">
        <f t="shared" si="22"/>
        <v>68.740875</v>
      </c>
      <c r="T151" s="110">
        <f t="shared" si="23"/>
        <v>7572600</v>
      </c>
      <c r="U151" s="104">
        <f t="shared" si="24"/>
        <v>-0.6100942872989462</v>
      </c>
      <c r="V151" s="104">
        <f t="shared" si="25"/>
        <v>79.611525</v>
      </c>
      <c r="W151" s="104">
        <f t="shared" si="26"/>
        <v>2.10105</v>
      </c>
      <c r="X151" s="104">
        <f t="shared" si="27"/>
        <v>0.137025</v>
      </c>
      <c r="Y151" s="104">
        <f t="shared" si="28"/>
        <v>82.768518</v>
      </c>
      <c r="Z151" s="240">
        <f t="shared" si="29"/>
        <v>-0.918918000000005</v>
      </c>
      <c r="AA151" s="78"/>
      <c r="AB151" s="77"/>
    </row>
    <row r="152" spans="1:28" s="58" customFormat="1" ht="14.25" customHeight="1">
      <c r="A152" s="196" t="s">
        <v>153</v>
      </c>
      <c r="B152" s="165">
        <v>923400</v>
      </c>
      <c r="C152" s="163">
        <v>-94500</v>
      </c>
      <c r="D152" s="171">
        <v>-0.09</v>
      </c>
      <c r="E152" s="165">
        <v>11700</v>
      </c>
      <c r="F152" s="113">
        <v>0</v>
      </c>
      <c r="G152" s="171">
        <v>0</v>
      </c>
      <c r="H152" s="165">
        <v>900</v>
      </c>
      <c r="I152" s="113">
        <v>0</v>
      </c>
      <c r="J152" s="171">
        <v>0</v>
      </c>
      <c r="K152" s="165">
        <v>936000</v>
      </c>
      <c r="L152" s="113">
        <v>-94500</v>
      </c>
      <c r="M152" s="128">
        <v>-0.09</v>
      </c>
      <c r="N152" s="174">
        <v>693000</v>
      </c>
      <c r="O152" s="175">
        <f t="shared" si="20"/>
        <v>0.7403846153846154</v>
      </c>
      <c r="P152" s="109">
        <f>Volume!K152</f>
        <v>547.55</v>
      </c>
      <c r="Q152" s="69">
        <f>Volume!J152</f>
        <v>531.7</v>
      </c>
      <c r="R152" s="240">
        <f t="shared" si="21"/>
        <v>49.767120000000006</v>
      </c>
      <c r="S152" s="104">
        <f t="shared" si="22"/>
        <v>36.846810000000005</v>
      </c>
      <c r="T152" s="110">
        <f t="shared" si="23"/>
        <v>1030500</v>
      </c>
      <c r="U152" s="104">
        <f t="shared" si="24"/>
        <v>-9.170305676855897</v>
      </c>
      <c r="V152" s="104">
        <f t="shared" si="25"/>
        <v>49.09717800000001</v>
      </c>
      <c r="W152" s="104">
        <f t="shared" si="26"/>
        <v>0.6220890000000001</v>
      </c>
      <c r="X152" s="104">
        <f t="shared" si="27"/>
        <v>0.04785300000000001</v>
      </c>
      <c r="Y152" s="104">
        <f t="shared" si="28"/>
        <v>56.4250275</v>
      </c>
      <c r="Z152" s="240">
        <f t="shared" si="29"/>
        <v>-6.657907499999993</v>
      </c>
      <c r="AA152" s="78"/>
      <c r="AB152" s="77"/>
    </row>
    <row r="153" spans="1:28" s="58" customFormat="1" ht="14.25" customHeight="1">
      <c r="A153" s="196" t="s">
        <v>154</v>
      </c>
      <c r="B153" s="165">
        <v>7051800</v>
      </c>
      <c r="C153" s="163">
        <v>-82800</v>
      </c>
      <c r="D153" s="171">
        <v>-0.01</v>
      </c>
      <c r="E153" s="165">
        <v>621000</v>
      </c>
      <c r="F153" s="113">
        <v>-6900</v>
      </c>
      <c r="G153" s="171">
        <v>-0.01</v>
      </c>
      <c r="H153" s="165">
        <v>34500</v>
      </c>
      <c r="I153" s="113">
        <v>0</v>
      </c>
      <c r="J153" s="171">
        <v>0</v>
      </c>
      <c r="K153" s="165">
        <v>7707300</v>
      </c>
      <c r="L153" s="113">
        <v>-89700</v>
      </c>
      <c r="M153" s="128">
        <v>-0.01</v>
      </c>
      <c r="N153" s="174">
        <v>4940400</v>
      </c>
      <c r="O153" s="175">
        <f t="shared" si="20"/>
        <v>0.6410026857654432</v>
      </c>
      <c r="P153" s="109">
        <f>Volume!K153</f>
        <v>46.9</v>
      </c>
      <c r="Q153" s="69">
        <f>Volume!J153</f>
        <v>45.4</v>
      </c>
      <c r="R153" s="240">
        <f t="shared" si="21"/>
        <v>34.991142</v>
      </c>
      <c r="S153" s="104">
        <f t="shared" si="22"/>
        <v>22.429416</v>
      </c>
      <c r="T153" s="110">
        <f t="shared" si="23"/>
        <v>7797000</v>
      </c>
      <c r="U153" s="104">
        <f t="shared" si="24"/>
        <v>-1.1504424778761062</v>
      </c>
      <c r="V153" s="104">
        <f t="shared" si="25"/>
        <v>32.015172</v>
      </c>
      <c r="W153" s="104">
        <f t="shared" si="26"/>
        <v>2.81934</v>
      </c>
      <c r="X153" s="104">
        <f t="shared" si="27"/>
        <v>0.15663</v>
      </c>
      <c r="Y153" s="104">
        <f t="shared" si="28"/>
        <v>36.56793</v>
      </c>
      <c r="Z153" s="240">
        <f t="shared" si="29"/>
        <v>-1.5767879999999934</v>
      </c>
      <c r="AA153" s="78"/>
      <c r="AB153" s="77"/>
    </row>
    <row r="154" spans="1:28" s="58" customFormat="1" ht="14.25" customHeight="1">
      <c r="A154" s="196" t="s">
        <v>307</v>
      </c>
      <c r="B154" s="165">
        <v>3351600</v>
      </c>
      <c r="C154" s="163">
        <v>1800</v>
      </c>
      <c r="D154" s="171">
        <v>0</v>
      </c>
      <c r="E154" s="165">
        <v>149400</v>
      </c>
      <c r="F154" s="113">
        <v>7200</v>
      </c>
      <c r="G154" s="171">
        <v>0.05</v>
      </c>
      <c r="H154" s="165">
        <v>18000</v>
      </c>
      <c r="I154" s="113">
        <v>0</v>
      </c>
      <c r="J154" s="171">
        <v>0</v>
      </c>
      <c r="K154" s="165">
        <v>3519000</v>
      </c>
      <c r="L154" s="113">
        <v>9000</v>
      </c>
      <c r="M154" s="128">
        <v>0</v>
      </c>
      <c r="N154" s="174">
        <v>2005200</v>
      </c>
      <c r="O154" s="175">
        <f t="shared" si="20"/>
        <v>0.5698209718670076</v>
      </c>
      <c r="P154" s="109">
        <f>Volume!K154</f>
        <v>102.25</v>
      </c>
      <c r="Q154" s="69">
        <f>Volume!J154</f>
        <v>100.15</v>
      </c>
      <c r="R154" s="240">
        <f t="shared" si="21"/>
        <v>35.242785</v>
      </c>
      <c r="S154" s="104">
        <f t="shared" si="22"/>
        <v>20.082078</v>
      </c>
      <c r="T154" s="110">
        <f t="shared" si="23"/>
        <v>3510000</v>
      </c>
      <c r="U154" s="104">
        <f t="shared" si="24"/>
        <v>0.2564102564102564</v>
      </c>
      <c r="V154" s="104">
        <f t="shared" si="25"/>
        <v>33.566274</v>
      </c>
      <c r="W154" s="104">
        <f t="shared" si="26"/>
        <v>1.496241</v>
      </c>
      <c r="X154" s="104">
        <f t="shared" si="27"/>
        <v>0.18027</v>
      </c>
      <c r="Y154" s="104">
        <f t="shared" si="28"/>
        <v>35.88975</v>
      </c>
      <c r="Z154" s="240">
        <f t="shared" si="29"/>
        <v>-0.6469650000000016</v>
      </c>
      <c r="AA154" s="78"/>
      <c r="AB154" s="77"/>
    </row>
    <row r="155" spans="1:28" s="58" customFormat="1" ht="14.25" customHeight="1">
      <c r="A155" s="196" t="s">
        <v>155</v>
      </c>
      <c r="B155" s="165">
        <v>3381000</v>
      </c>
      <c r="C155" s="163">
        <v>-68775</v>
      </c>
      <c r="D155" s="171">
        <v>-0.02</v>
      </c>
      <c r="E155" s="165">
        <v>221025</v>
      </c>
      <c r="F155" s="113">
        <v>525</v>
      </c>
      <c r="G155" s="171">
        <v>0</v>
      </c>
      <c r="H155" s="165">
        <v>8925</v>
      </c>
      <c r="I155" s="113">
        <v>0</v>
      </c>
      <c r="J155" s="171">
        <v>0</v>
      </c>
      <c r="K155" s="165">
        <v>3610950</v>
      </c>
      <c r="L155" s="113">
        <v>-68250</v>
      </c>
      <c r="M155" s="128">
        <v>-0.02</v>
      </c>
      <c r="N155" s="174">
        <v>2828175</v>
      </c>
      <c r="O155" s="175">
        <f t="shared" si="20"/>
        <v>0.7832218668217505</v>
      </c>
      <c r="P155" s="109">
        <f>Volume!K155</f>
        <v>430.95</v>
      </c>
      <c r="Q155" s="69">
        <f>Volume!J155</f>
        <v>428.3</v>
      </c>
      <c r="R155" s="240">
        <f t="shared" si="21"/>
        <v>154.6569885</v>
      </c>
      <c r="S155" s="104">
        <f t="shared" si="22"/>
        <v>121.13073525</v>
      </c>
      <c r="T155" s="110">
        <f t="shared" si="23"/>
        <v>3679200</v>
      </c>
      <c r="U155" s="104">
        <f t="shared" si="24"/>
        <v>-1.8550228310502281</v>
      </c>
      <c r="V155" s="104">
        <f t="shared" si="25"/>
        <v>144.80823</v>
      </c>
      <c r="W155" s="104">
        <f t="shared" si="26"/>
        <v>9.46650075</v>
      </c>
      <c r="X155" s="104">
        <f t="shared" si="27"/>
        <v>0.38225775</v>
      </c>
      <c r="Y155" s="104">
        <f t="shared" si="28"/>
        <v>158.555124</v>
      </c>
      <c r="Z155" s="240">
        <f t="shared" si="29"/>
        <v>-3.898135499999995</v>
      </c>
      <c r="AA155" s="78"/>
      <c r="AB155" s="77"/>
    </row>
    <row r="156" spans="1:28" s="58" customFormat="1" ht="14.25" customHeight="1">
      <c r="A156" s="196" t="s">
        <v>38</v>
      </c>
      <c r="B156" s="165">
        <v>4630800</v>
      </c>
      <c r="C156" s="163">
        <v>94200</v>
      </c>
      <c r="D156" s="171">
        <v>0.02</v>
      </c>
      <c r="E156" s="165">
        <v>48000</v>
      </c>
      <c r="F156" s="113">
        <v>1200</v>
      </c>
      <c r="G156" s="171">
        <v>0.03</v>
      </c>
      <c r="H156" s="165">
        <v>6600</v>
      </c>
      <c r="I156" s="113">
        <v>0</v>
      </c>
      <c r="J156" s="171">
        <v>0</v>
      </c>
      <c r="K156" s="165">
        <v>4685400</v>
      </c>
      <c r="L156" s="113">
        <v>95400</v>
      </c>
      <c r="M156" s="128">
        <v>0.02</v>
      </c>
      <c r="N156" s="174">
        <v>2469000</v>
      </c>
      <c r="O156" s="175">
        <f t="shared" si="20"/>
        <v>0.5269560763221923</v>
      </c>
      <c r="P156" s="109">
        <f>Volume!K156</f>
        <v>681.25</v>
      </c>
      <c r="Q156" s="69">
        <f>Volume!J156</f>
        <v>664.25</v>
      </c>
      <c r="R156" s="240">
        <f t="shared" si="21"/>
        <v>311.227695</v>
      </c>
      <c r="S156" s="104">
        <f t="shared" si="22"/>
        <v>164.003325</v>
      </c>
      <c r="T156" s="110">
        <f t="shared" si="23"/>
        <v>4590000</v>
      </c>
      <c r="U156" s="104">
        <f t="shared" si="24"/>
        <v>2.0784313725490193</v>
      </c>
      <c r="V156" s="104">
        <f t="shared" si="25"/>
        <v>307.60089</v>
      </c>
      <c r="W156" s="104">
        <f t="shared" si="26"/>
        <v>3.1884</v>
      </c>
      <c r="X156" s="104">
        <f t="shared" si="27"/>
        <v>0.438405</v>
      </c>
      <c r="Y156" s="104">
        <f t="shared" si="28"/>
        <v>312.69375</v>
      </c>
      <c r="Z156" s="240">
        <f t="shared" si="29"/>
        <v>-1.4660550000000399</v>
      </c>
      <c r="AA156" s="78"/>
      <c r="AB156" s="77"/>
    </row>
    <row r="157" spans="1:28" s="58" customFormat="1" ht="14.25" customHeight="1">
      <c r="A157" s="196" t="s">
        <v>156</v>
      </c>
      <c r="B157" s="165">
        <v>1273200</v>
      </c>
      <c r="C157" s="163">
        <v>21600</v>
      </c>
      <c r="D157" s="171">
        <v>0.02</v>
      </c>
      <c r="E157" s="165">
        <v>5400</v>
      </c>
      <c r="F157" s="113">
        <v>1200</v>
      </c>
      <c r="G157" s="171">
        <v>0.29</v>
      </c>
      <c r="H157" s="165">
        <v>0</v>
      </c>
      <c r="I157" s="113">
        <v>0</v>
      </c>
      <c r="J157" s="171">
        <v>0</v>
      </c>
      <c r="K157" s="165">
        <v>1278600</v>
      </c>
      <c r="L157" s="113">
        <v>22800</v>
      </c>
      <c r="M157" s="128">
        <v>0.02</v>
      </c>
      <c r="N157" s="174">
        <v>899400</v>
      </c>
      <c r="O157" s="175">
        <f t="shared" si="20"/>
        <v>0.7034256217738151</v>
      </c>
      <c r="P157" s="109">
        <f>Volume!K157</f>
        <v>348.65</v>
      </c>
      <c r="Q157" s="69">
        <f>Volume!J157</f>
        <v>341.8</v>
      </c>
      <c r="R157" s="240">
        <f t="shared" si="21"/>
        <v>43.702548</v>
      </c>
      <c r="S157" s="104">
        <f t="shared" si="22"/>
        <v>30.741492</v>
      </c>
      <c r="T157" s="110">
        <f t="shared" si="23"/>
        <v>1255800</v>
      </c>
      <c r="U157" s="104">
        <f t="shared" si="24"/>
        <v>1.815575728619207</v>
      </c>
      <c r="V157" s="104">
        <f t="shared" si="25"/>
        <v>43.517976</v>
      </c>
      <c r="W157" s="104">
        <f t="shared" si="26"/>
        <v>0.184572</v>
      </c>
      <c r="X157" s="104">
        <f t="shared" si="27"/>
        <v>0</v>
      </c>
      <c r="Y157" s="104">
        <f t="shared" si="28"/>
        <v>43.783467</v>
      </c>
      <c r="Z157" s="240">
        <f t="shared" si="29"/>
        <v>-0.08091900000000152</v>
      </c>
      <c r="AA157" s="78"/>
      <c r="AB157" s="77"/>
    </row>
    <row r="158" spans="1:28" s="58" customFormat="1" ht="14.25" customHeight="1">
      <c r="A158" s="196" t="s">
        <v>211</v>
      </c>
      <c r="B158" s="165">
        <v>1796900</v>
      </c>
      <c r="C158" s="163">
        <v>64400</v>
      </c>
      <c r="D158" s="171">
        <v>0.04</v>
      </c>
      <c r="E158" s="165">
        <v>70700</v>
      </c>
      <c r="F158" s="113">
        <v>-18200</v>
      </c>
      <c r="G158" s="171">
        <v>-0.2</v>
      </c>
      <c r="H158" s="165">
        <v>15400</v>
      </c>
      <c r="I158" s="113">
        <v>14000</v>
      </c>
      <c r="J158" s="171">
        <v>10</v>
      </c>
      <c r="K158" s="165">
        <v>1883000</v>
      </c>
      <c r="L158" s="113">
        <v>60200</v>
      </c>
      <c r="M158" s="128">
        <v>0.03</v>
      </c>
      <c r="N158" s="174">
        <v>1071000</v>
      </c>
      <c r="O158" s="175">
        <f t="shared" si="20"/>
        <v>0.5687732342007435</v>
      </c>
      <c r="P158" s="109">
        <f>Volume!K158</f>
        <v>260.5</v>
      </c>
      <c r="Q158" s="69">
        <f>Volume!J158</f>
        <v>249.75</v>
      </c>
      <c r="R158" s="240">
        <f t="shared" si="21"/>
        <v>47.027925</v>
      </c>
      <c r="S158" s="104">
        <f t="shared" si="22"/>
        <v>26.748225</v>
      </c>
      <c r="T158" s="110">
        <f t="shared" si="23"/>
        <v>1822800</v>
      </c>
      <c r="U158" s="104">
        <f t="shared" si="24"/>
        <v>3.302611367127496</v>
      </c>
      <c r="V158" s="104">
        <f t="shared" si="25"/>
        <v>44.8775775</v>
      </c>
      <c r="W158" s="104">
        <f t="shared" si="26"/>
        <v>1.7657325</v>
      </c>
      <c r="X158" s="104">
        <f t="shared" si="27"/>
        <v>0.384615</v>
      </c>
      <c r="Y158" s="104">
        <f t="shared" si="28"/>
        <v>47.48394</v>
      </c>
      <c r="Z158" s="240">
        <f t="shared" si="29"/>
        <v>-0.4560149999999936</v>
      </c>
      <c r="AA158" s="78"/>
      <c r="AB158" s="77"/>
    </row>
    <row r="159" spans="1:27" s="2" customFormat="1" ht="15" customHeight="1" hidden="1" thickBot="1">
      <c r="A159" s="72"/>
      <c r="B159" s="163">
        <f>SUM(B4:B158)</f>
        <v>1154206236</v>
      </c>
      <c r="C159" s="163">
        <f>SUM(C4:C158)</f>
        <v>2812169</v>
      </c>
      <c r="D159" s="341">
        <f>C159/B159</f>
        <v>0.0024364527865884792</v>
      </c>
      <c r="E159" s="163">
        <f>SUM(E4:E158)</f>
        <v>187792666</v>
      </c>
      <c r="F159" s="163">
        <f>SUM(F4:F158)</f>
        <v>3669237</v>
      </c>
      <c r="G159" s="341">
        <f>F159/E159</f>
        <v>0.01953876622636584</v>
      </c>
      <c r="H159" s="163">
        <f>SUM(H4:H158)</f>
        <v>54326259</v>
      </c>
      <c r="I159" s="163">
        <f>SUM(I4:I158)</f>
        <v>1430931</v>
      </c>
      <c r="J159" s="341">
        <f>I159/H159</f>
        <v>0.026339582852557546</v>
      </c>
      <c r="K159" s="163">
        <f>SUM(K4:K158)</f>
        <v>1396325161</v>
      </c>
      <c r="L159" s="163">
        <f>SUM(L4:L158)</f>
        <v>7912337</v>
      </c>
      <c r="M159" s="341">
        <f>L159/K159</f>
        <v>0.005666543310251214</v>
      </c>
      <c r="N159" s="288">
        <f>SUM(N4:N158)</f>
        <v>891154069</v>
      </c>
      <c r="O159" s="352"/>
      <c r="P159" s="170"/>
      <c r="Q159" s="14"/>
      <c r="R159" s="241">
        <f>SUM(R4:R158)</f>
        <v>62589.18212092498</v>
      </c>
      <c r="S159" s="104">
        <f>SUM(S4:S158)</f>
        <v>38361.65819554502</v>
      </c>
      <c r="T159" s="110">
        <f>SUM(T4:T158)</f>
        <v>1388412824</v>
      </c>
      <c r="U159" s="290"/>
      <c r="V159" s="104">
        <f>SUM(V4:V158)</f>
        <v>42670.15833810004</v>
      </c>
      <c r="W159" s="104">
        <f>SUM(W4:W158)</f>
        <v>9834.457833500004</v>
      </c>
      <c r="X159" s="104">
        <f>SUM(X4:X158)</f>
        <v>10084.565949325</v>
      </c>
      <c r="Y159" s="104">
        <f>SUM(Y4:Y158)</f>
        <v>62154.774024630016</v>
      </c>
      <c r="Z159" s="104">
        <f>SUM(Z4:Z158)</f>
        <v>434.40809629500217</v>
      </c>
      <c r="AA159" s="75"/>
    </row>
    <row r="160" spans="2:27" s="2" customFormat="1" ht="15" customHeight="1" hidden="1">
      <c r="B160" s="5"/>
      <c r="C160" s="5"/>
      <c r="D160" s="128"/>
      <c r="E160" s="1">
        <f>H159/E159</f>
        <v>0.28928850182040655</v>
      </c>
      <c r="F160" s="5"/>
      <c r="G160" s="62"/>
      <c r="H160" s="5"/>
      <c r="I160" s="5"/>
      <c r="J160" s="62"/>
      <c r="K160" s="5"/>
      <c r="L160" s="5"/>
      <c r="M160" s="62"/>
      <c r="O160" s="3"/>
      <c r="P160" s="109"/>
      <c r="Q160" s="69"/>
      <c r="R160" s="104"/>
      <c r="S160" s="104"/>
      <c r="T160" s="110"/>
      <c r="U160" s="104"/>
      <c r="V160" s="104"/>
      <c r="W160" s="104"/>
      <c r="X160" s="104"/>
      <c r="Y160" s="104"/>
      <c r="Z160" s="104"/>
      <c r="AA160" s="75"/>
    </row>
    <row r="161" spans="2:27" s="2" customFormat="1" ht="15" customHeight="1">
      <c r="B161" s="5"/>
      <c r="C161" s="5"/>
      <c r="D161" s="128"/>
      <c r="E161" s="1"/>
      <c r="F161" s="5"/>
      <c r="G161" s="62"/>
      <c r="H161" s="5"/>
      <c r="I161" s="5"/>
      <c r="J161" s="62"/>
      <c r="K161" s="5"/>
      <c r="L161" s="5"/>
      <c r="M161" s="62"/>
      <c r="O161" s="108"/>
      <c r="P161" s="109"/>
      <c r="Q161" s="69"/>
      <c r="R161" s="104"/>
      <c r="S161" s="104"/>
      <c r="T161" s="110"/>
      <c r="U161" s="104"/>
      <c r="V161" s="104"/>
      <c r="W161" s="104"/>
      <c r="X161" s="104"/>
      <c r="Y161" s="104"/>
      <c r="Z161" s="104"/>
      <c r="AA161" s="1"/>
    </row>
    <row r="162" spans="1:25" ht="14.25">
      <c r="A162" s="2"/>
      <c r="B162" s="5"/>
      <c r="C162" s="5"/>
      <c r="D162" s="128"/>
      <c r="E162" s="5"/>
      <c r="F162" s="5"/>
      <c r="G162" s="62"/>
      <c r="H162" s="5"/>
      <c r="I162" s="5"/>
      <c r="J162" s="62"/>
      <c r="K162" s="5"/>
      <c r="L162" s="5"/>
      <c r="M162" s="62"/>
      <c r="N162" s="2"/>
      <c r="O162" s="108"/>
      <c r="P162" s="2"/>
      <c r="Q162" s="2"/>
      <c r="R162" s="1"/>
      <c r="S162" s="1"/>
      <c r="T162" s="79"/>
      <c r="U162" s="2"/>
      <c r="V162" s="2"/>
      <c r="W162" s="2"/>
      <c r="X162" s="2"/>
      <c r="Y162" s="2"/>
    </row>
    <row r="163" spans="1:6" ht="13.5" thickBot="1">
      <c r="A163" s="63" t="s">
        <v>109</v>
      </c>
      <c r="B163" s="122"/>
      <c r="C163" s="125"/>
      <c r="D163" s="129"/>
      <c r="F163" s="120"/>
    </row>
    <row r="164" spans="1:8" ht="13.5" thickBot="1">
      <c r="A164" s="202" t="s">
        <v>108</v>
      </c>
      <c r="B164" s="346" t="s">
        <v>106</v>
      </c>
      <c r="C164" s="347" t="s">
        <v>70</v>
      </c>
      <c r="D164" s="348" t="s">
        <v>107</v>
      </c>
      <c r="F164" s="126"/>
      <c r="G164" s="62"/>
      <c r="H164" s="5"/>
    </row>
    <row r="165" spans="1:8" ht="12.75">
      <c r="A165" s="342" t="s">
        <v>10</v>
      </c>
      <c r="B165" s="349">
        <f>B159/10000000</f>
        <v>115.4206236</v>
      </c>
      <c r="C165" s="350">
        <f>C159/10000000</f>
        <v>0.2812169</v>
      </c>
      <c r="D165" s="351">
        <f>D159</f>
        <v>0.0024364527865884792</v>
      </c>
      <c r="F165" s="126"/>
      <c r="H165" s="5"/>
    </row>
    <row r="166" spans="1:7" ht="12.75">
      <c r="A166" s="343" t="s">
        <v>87</v>
      </c>
      <c r="B166" s="199">
        <f>E159/10000000</f>
        <v>18.7792666</v>
      </c>
      <c r="C166" s="198">
        <f>F159/10000000</f>
        <v>0.3669237</v>
      </c>
      <c r="D166" s="259">
        <f>G159</f>
        <v>0.01953876622636584</v>
      </c>
      <c r="F166" s="126"/>
      <c r="G166" s="62"/>
    </row>
    <row r="167" spans="1:6" ht="12.75">
      <c r="A167" s="344" t="s">
        <v>85</v>
      </c>
      <c r="B167" s="199">
        <f>H159/10000000</f>
        <v>5.4326259</v>
      </c>
      <c r="C167" s="198">
        <f>I159/10000000</f>
        <v>0.1430931</v>
      </c>
      <c r="D167" s="259">
        <f>J159</f>
        <v>0.026339582852557546</v>
      </c>
      <c r="F167" s="126"/>
    </row>
    <row r="168" spans="1:6" ht="13.5" thickBot="1">
      <c r="A168" s="345" t="s">
        <v>86</v>
      </c>
      <c r="B168" s="200">
        <f>K159/10000000</f>
        <v>139.6325161</v>
      </c>
      <c r="C168" s="201">
        <f>L159/10000000</f>
        <v>0.7912337</v>
      </c>
      <c r="D168" s="260">
        <f>M159</f>
        <v>0.005666543310251214</v>
      </c>
      <c r="F168" s="127"/>
    </row>
    <row r="202" ht="12.75">
      <c r="B202" s="375"/>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52" sqref="C252"/>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8" t="s">
        <v>117</v>
      </c>
      <c r="C2" s="409"/>
      <c r="D2" s="410"/>
      <c r="E2" s="410"/>
      <c r="F2" s="410"/>
      <c r="G2" s="410"/>
      <c r="H2" s="410"/>
      <c r="I2" s="410"/>
      <c r="J2" s="411" t="s">
        <v>110</v>
      </c>
      <c r="K2" s="412"/>
      <c r="L2" s="412"/>
      <c r="M2" s="413"/>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1050</v>
      </c>
      <c r="C4" s="320">
        <v>0.23</v>
      </c>
      <c r="D4" s="319">
        <v>0</v>
      </c>
      <c r="E4" s="320">
        <v>0</v>
      </c>
      <c r="F4" s="319">
        <v>0</v>
      </c>
      <c r="G4" s="320">
        <v>0</v>
      </c>
      <c r="H4" s="319">
        <v>1050</v>
      </c>
      <c r="I4" s="322">
        <v>0.23</v>
      </c>
      <c r="J4" s="266">
        <v>5841.25</v>
      </c>
      <c r="K4" s="261">
        <v>5917.45</v>
      </c>
      <c r="L4" s="309">
        <f>J4-K4</f>
        <v>-76.19999999999982</v>
      </c>
      <c r="M4" s="310">
        <f>L4/K4*100</f>
        <v>-1.2877168374891181</v>
      </c>
      <c r="N4" s="78">
        <f>Margins!B4</f>
        <v>100</v>
      </c>
      <c r="O4" s="25">
        <f>D4*N4</f>
        <v>0</v>
      </c>
      <c r="P4" s="25">
        <f>F4*N4</f>
        <v>0</v>
      </c>
    </row>
    <row r="5" spans="1:18" ht="14.25" thickBot="1">
      <c r="A5" s="328" t="s">
        <v>74</v>
      </c>
      <c r="B5" s="173">
        <v>92</v>
      </c>
      <c r="C5" s="307">
        <v>0.03</v>
      </c>
      <c r="D5" s="173">
        <v>0</v>
      </c>
      <c r="E5" s="307">
        <v>0</v>
      </c>
      <c r="F5" s="173">
        <v>0</v>
      </c>
      <c r="G5" s="307">
        <v>0</v>
      </c>
      <c r="H5" s="173">
        <v>92</v>
      </c>
      <c r="I5" s="308">
        <v>0.03</v>
      </c>
      <c r="J5" s="267">
        <v>5766.1</v>
      </c>
      <c r="K5" s="69">
        <v>5830.55</v>
      </c>
      <c r="L5" s="136">
        <f aca="true" t="shared" si="0" ref="L5:L68">J5-K5</f>
        <v>-64.44999999999982</v>
      </c>
      <c r="M5" s="311">
        <f aca="true" t="shared" si="1" ref="M5:M68">L5/K5*100</f>
        <v>-1.1053845692087334</v>
      </c>
      <c r="N5" s="78">
        <f>Margins!B5</f>
        <v>50</v>
      </c>
      <c r="O5" s="25">
        <f aca="true" t="shared" si="2" ref="O5:O68">D5*N5</f>
        <v>0</v>
      </c>
      <c r="P5" s="25">
        <f aca="true" t="shared" si="3" ref="P5:P68">F5*N5</f>
        <v>0</v>
      </c>
      <c r="R5" s="25"/>
    </row>
    <row r="6" spans="1:16" ht="13.5">
      <c r="A6" s="328" t="s">
        <v>9</v>
      </c>
      <c r="B6" s="173">
        <v>296905</v>
      </c>
      <c r="C6" s="307">
        <v>0.53</v>
      </c>
      <c r="D6" s="173">
        <v>49253</v>
      </c>
      <c r="E6" s="307">
        <v>0.15</v>
      </c>
      <c r="F6" s="173">
        <v>49780</v>
      </c>
      <c r="G6" s="307">
        <v>0.07</v>
      </c>
      <c r="H6" s="173">
        <v>395938</v>
      </c>
      <c r="I6" s="308">
        <v>0.39</v>
      </c>
      <c r="J6" s="266">
        <v>4106.95</v>
      </c>
      <c r="K6" s="69">
        <v>4164.55</v>
      </c>
      <c r="L6" s="136">
        <f t="shared" si="0"/>
        <v>-57.600000000000364</v>
      </c>
      <c r="M6" s="311">
        <f t="shared" si="1"/>
        <v>-1.3831026161290023</v>
      </c>
      <c r="N6" s="78">
        <f>Margins!B6</f>
        <v>100</v>
      </c>
      <c r="O6" s="25">
        <f t="shared" si="2"/>
        <v>4925300</v>
      </c>
      <c r="P6" s="25">
        <f t="shared" si="3"/>
        <v>4978000</v>
      </c>
    </row>
    <row r="7" spans="1:16" ht="13.5">
      <c r="A7" s="196" t="s">
        <v>282</v>
      </c>
      <c r="B7" s="173">
        <v>2829</v>
      </c>
      <c r="C7" s="307">
        <v>-0.68</v>
      </c>
      <c r="D7" s="173">
        <v>5</v>
      </c>
      <c r="E7" s="307">
        <v>-0.75</v>
      </c>
      <c r="F7" s="173">
        <v>0</v>
      </c>
      <c r="G7" s="307">
        <v>0</v>
      </c>
      <c r="H7" s="173">
        <v>2834</v>
      </c>
      <c r="I7" s="308">
        <v>-0.68</v>
      </c>
      <c r="J7" s="267">
        <v>1896.05</v>
      </c>
      <c r="K7" s="69">
        <v>1941</v>
      </c>
      <c r="L7" s="136">
        <f t="shared" si="0"/>
        <v>-44.950000000000045</v>
      </c>
      <c r="M7" s="311">
        <f t="shared" si="1"/>
        <v>-2.3158165893869165</v>
      </c>
      <c r="N7" s="78">
        <f>Margins!B7</f>
        <v>200</v>
      </c>
      <c r="O7" s="25">
        <f t="shared" si="2"/>
        <v>1000</v>
      </c>
      <c r="P7" s="25">
        <f t="shared" si="3"/>
        <v>0</v>
      </c>
    </row>
    <row r="8" spans="1:18" ht="13.5">
      <c r="A8" s="196" t="s">
        <v>134</v>
      </c>
      <c r="B8" s="173">
        <v>3257</v>
      </c>
      <c r="C8" s="307">
        <v>-0.51</v>
      </c>
      <c r="D8" s="173">
        <v>7</v>
      </c>
      <c r="E8" s="307">
        <v>-0.42</v>
      </c>
      <c r="F8" s="173">
        <v>0</v>
      </c>
      <c r="G8" s="307">
        <v>0</v>
      </c>
      <c r="H8" s="173">
        <v>3264</v>
      </c>
      <c r="I8" s="308">
        <v>-0.51</v>
      </c>
      <c r="J8" s="267">
        <v>3818.9</v>
      </c>
      <c r="K8" s="69">
        <v>3919.15</v>
      </c>
      <c r="L8" s="136">
        <f t="shared" si="0"/>
        <v>-100.25</v>
      </c>
      <c r="M8" s="311">
        <f t="shared" si="1"/>
        <v>-2.557952617276705</v>
      </c>
      <c r="N8" s="78">
        <f>Margins!B8</f>
        <v>100</v>
      </c>
      <c r="O8" s="25">
        <f t="shared" si="2"/>
        <v>700</v>
      </c>
      <c r="P8" s="25">
        <f t="shared" si="3"/>
        <v>0</v>
      </c>
      <c r="R8" s="312"/>
    </row>
    <row r="9" spans="1:18" ht="13.5">
      <c r="A9" s="196" t="s">
        <v>0</v>
      </c>
      <c r="B9" s="173">
        <v>7444</v>
      </c>
      <c r="C9" s="307">
        <v>0.36</v>
      </c>
      <c r="D9" s="173">
        <v>29</v>
      </c>
      <c r="E9" s="307">
        <v>-0.41</v>
      </c>
      <c r="F9" s="173">
        <v>10</v>
      </c>
      <c r="G9" s="307">
        <v>9</v>
      </c>
      <c r="H9" s="173">
        <v>7483</v>
      </c>
      <c r="I9" s="308">
        <v>0.35</v>
      </c>
      <c r="J9" s="267">
        <v>1013.8</v>
      </c>
      <c r="K9" s="69">
        <v>1015.8</v>
      </c>
      <c r="L9" s="136">
        <f t="shared" si="0"/>
        <v>-2</v>
      </c>
      <c r="M9" s="311">
        <f t="shared" si="1"/>
        <v>-0.19688915140775742</v>
      </c>
      <c r="N9" s="78">
        <f>Margins!B9</f>
        <v>375</v>
      </c>
      <c r="O9" s="25">
        <f t="shared" si="2"/>
        <v>10875</v>
      </c>
      <c r="P9" s="25">
        <f t="shared" si="3"/>
        <v>3750</v>
      </c>
      <c r="R9" s="312"/>
    </row>
    <row r="10" spans="1:18" ht="13.5">
      <c r="A10" s="196" t="s">
        <v>135</v>
      </c>
      <c r="B10" s="321">
        <v>252</v>
      </c>
      <c r="C10" s="330">
        <v>2.45</v>
      </c>
      <c r="D10" s="173">
        <v>9</v>
      </c>
      <c r="E10" s="307">
        <v>0</v>
      </c>
      <c r="F10" s="173">
        <v>0</v>
      </c>
      <c r="G10" s="307">
        <v>0</v>
      </c>
      <c r="H10" s="173">
        <v>261</v>
      </c>
      <c r="I10" s="308">
        <v>2.58</v>
      </c>
      <c r="J10" s="267">
        <v>82</v>
      </c>
      <c r="K10" s="69">
        <v>83.2</v>
      </c>
      <c r="L10" s="136">
        <f t="shared" si="0"/>
        <v>-1.2000000000000028</v>
      </c>
      <c r="M10" s="311">
        <f t="shared" si="1"/>
        <v>-1.4423076923076956</v>
      </c>
      <c r="N10" s="78">
        <f>Margins!B10</f>
        <v>4900</v>
      </c>
      <c r="O10" s="25">
        <f t="shared" si="2"/>
        <v>44100</v>
      </c>
      <c r="P10" s="25">
        <f t="shared" si="3"/>
        <v>0</v>
      </c>
      <c r="R10" s="25"/>
    </row>
    <row r="11" spans="1:18" ht="13.5">
      <c r="A11" s="196" t="s">
        <v>174</v>
      </c>
      <c r="B11" s="173">
        <v>270</v>
      </c>
      <c r="C11" s="307">
        <v>-0.51</v>
      </c>
      <c r="D11" s="173">
        <v>11</v>
      </c>
      <c r="E11" s="307">
        <v>1.2</v>
      </c>
      <c r="F11" s="173">
        <v>2</v>
      </c>
      <c r="G11" s="307">
        <v>0</v>
      </c>
      <c r="H11" s="173">
        <v>283</v>
      </c>
      <c r="I11" s="308">
        <v>-0.49</v>
      </c>
      <c r="J11" s="267">
        <v>66</v>
      </c>
      <c r="K11" s="69">
        <v>66.85</v>
      </c>
      <c r="L11" s="136">
        <f t="shared" si="0"/>
        <v>-0.8499999999999943</v>
      </c>
      <c r="M11" s="311">
        <f t="shared" si="1"/>
        <v>-1.271503365744195</v>
      </c>
      <c r="N11" s="78">
        <f>Margins!B11</f>
        <v>6700</v>
      </c>
      <c r="O11" s="25">
        <f t="shared" si="2"/>
        <v>73700</v>
      </c>
      <c r="P11" s="25">
        <f t="shared" si="3"/>
        <v>13400</v>
      </c>
      <c r="R11" s="312"/>
    </row>
    <row r="12" spans="1:16" ht="13.5">
      <c r="A12" s="196" t="s">
        <v>283</v>
      </c>
      <c r="B12" s="173">
        <v>1915</v>
      </c>
      <c r="C12" s="307">
        <v>0.76</v>
      </c>
      <c r="D12" s="173">
        <v>0</v>
      </c>
      <c r="E12" s="307">
        <v>0</v>
      </c>
      <c r="F12" s="173">
        <v>0</v>
      </c>
      <c r="G12" s="307">
        <v>0</v>
      </c>
      <c r="H12" s="173">
        <v>1915</v>
      </c>
      <c r="I12" s="308">
        <v>0.76</v>
      </c>
      <c r="J12" s="267">
        <v>398.45</v>
      </c>
      <c r="K12" s="69">
        <v>405.75</v>
      </c>
      <c r="L12" s="136">
        <f t="shared" si="0"/>
        <v>-7.300000000000011</v>
      </c>
      <c r="M12" s="311">
        <f t="shared" si="1"/>
        <v>-1.7991373998767743</v>
      </c>
      <c r="N12" s="78">
        <f>Margins!B12</f>
        <v>600</v>
      </c>
      <c r="O12" s="25">
        <f t="shared" si="2"/>
        <v>0</v>
      </c>
      <c r="P12" s="25">
        <f t="shared" si="3"/>
        <v>0</v>
      </c>
    </row>
    <row r="13" spans="1:16" ht="13.5">
      <c r="A13" s="196" t="s">
        <v>75</v>
      </c>
      <c r="B13" s="173">
        <v>575</v>
      </c>
      <c r="C13" s="307">
        <v>2.09</v>
      </c>
      <c r="D13" s="173">
        <v>7</v>
      </c>
      <c r="E13" s="307">
        <v>0</v>
      </c>
      <c r="F13" s="173">
        <v>0</v>
      </c>
      <c r="G13" s="307">
        <v>0</v>
      </c>
      <c r="H13" s="173">
        <v>582</v>
      </c>
      <c r="I13" s="308">
        <v>2.13</v>
      </c>
      <c r="J13" s="267">
        <v>80</v>
      </c>
      <c r="K13" s="69">
        <v>80.7</v>
      </c>
      <c r="L13" s="136">
        <f t="shared" si="0"/>
        <v>-0.7000000000000028</v>
      </c>
      <c r="M13" s="311">
        <f t="shared" si="1"/>
        <v>-0.867410161090462</v>
      </c>
      <c r="N13" s="78">
        <f>Margins!B13</f>
        <v>4600</v>
      </c>
      <c r="O13" s="25">
        <f t="shared" si="2"/>
        <v>32200</v>
      </c>
      <c r="P13" s="25">
        <f t="shared" si="3"/>
        <v>0</v>
      </c>
    </row>
    <row r="14" spans="1:18" ht="13.5">
      <c r="A14" s="196" t="s">
        <v>88</v>
      </c>
      <c r="B14" s="321">
        <v>1843</v>
      </c>
      <c r="C14" s="330">
        <v>0.05</v>
      </c>
      <c r="D14" s="173">
        <v>109</v>
      </c>
      <c r="E14" s="307">
        <v>0.47</v>
      </c>
      <c r="F14" s="173">
        <v>4</v>
      </c>
      <c r="G14" s="307">
        <v>0</v>
      </c>
      <c r="H14" s="173">
        <v>1956</v>
      </c>
      <c r="I14" s="308">
        <v>0.07</v>
      </c>
      <c r="J14" s="267">
        <v>53.5</v>
      </c>
      <c r="K14" s="69">
        <v>54.65</v>
      </c>
      <c r="L14" s="136">
        <f t="shared" si="0"/>
        <v>-1.1499999999999986</v>
      </c>
      <c r="M14" s="311">
        <f t="shared" si="1"/>
        <v>-2.104300091491306</v>
      </c>
      <c r="N14" s="78">
        <f>Margins!B14</f>
        <v>4300</v>
      </c>
      <c r="O14" s="25">
        <f t="shared" si="2"/>
        <v>468700</v>
      </c>
      <c r="P14" s="25">
        <f t="shared" si="3"/>
        <v>17200</v>
      </c>
      <c r="R14" s="25"/>
    </row>
    <row r="15" spans="1:16" ht="13.5">
      <c r="A15" s="196" t="s">
        <v>136</v>
      </c>
      <c r="B15" s="173">
        <v>2065</v>
      </c>
      <c r="C15" s="307">
        <v>0.33</v>
      </c>
      <c r="D15" s="173">
        <v>167</v>
      </c>
      <c r="E15" s="307">
        <v>-0.13</v>
      </c>
      <c r="F15" s="173">
        <v>26</v>
      </c>
      <c r="G15" s="307">
        <v>0.18</v>
      </c>
      <c r="H15" s="173">
        <v>2258</v>
      </c>
      <c r="I15" s="308">
        <v>0.28</v>
      </c>
      <c r="J15" s="267">
        <v>44.6</v>
      </c>
      <c r="K15" s="69">
        <v>46</v>
      </c>
      <c r="L15" s="136">
        <f t="shared" si="0"/>
        <v>-1.3999999999999986</v>
      </c>
      <c r="M15" s="311">
        <f t="shared" si="1"/>
        <v>-3.0434782608695623</v>
      </c>
      <c r="N15" s="78">
        <f>Margins!B15</f>
        <v>9550</v>
      </c>
      <c r="O15" s="25">
        <f t="shared" si="2"/>
        <v>1594850</v>
      </c>
      <c r="P15" s="25">
        <f t="shared" si="3"/>
        <v>248300</v>
      </c>
    </row>
    <row r="16" spans="1:16" ht="13.5">
      <c r="A16" s="196" t="s">
        <v>157</v>
      </c>
      <c r="B16" s="173">
        <v>1330</v>
      </c>
      <c r="C16" s="307">
        <v>0.56</v>
      </c>
      <c r="D16" s="173">
        <v>0</v>
      </c>
      <c r="E16" s="307">
        <v>0</v>
      </c>
      <c r="F16" s="173">
        <v>0</v>
      </c>
      <c r="G16" s="307">
        <v>0</v>
      </c>
      <c r="H16" s="173">
        <v>1330</v>
      </c>
      <c r="I16" s="308">
        <v>0.56</v>
      </c>
      <c r="J16" s="267">
        <v>700.35</v>
      </c>
      <c r="K16" s="69">
        <v>700.35</v>
      </c>
      <c r="L16" s="136">
        <f t="shared" si="0"/>
        <v>0</v>
      </c>
      <c r="M16" s="311">
        <f t="shared" si="1"/>
        <v>0</v>
      </c>
      <c r="N16" s="78">
        <f>Margins!B16</f>
        <v>350</v>
      </c>
      <c r="O16" s="25">
        <f t="shared" si="2"/>
        <v>0</v>
      </c>
      <c r="P16" s="25">
        <f t="shared" si="3"/>
        <v>0</v>
      </c>
    </row>
    <row r="17" spans="1:16" ht="13.5">
      <c r="A17" s="196" t="s">
        <v>193</v>
      </c>
      <c r="B17" s="173">
        <v>3080</v>
      </c>
      <c r="C17" s="307">
        <v>-0.1</v>
      </c>
      <c r="D17" s="173">
        <v>2</v>
      </c>
      <c r="E17" s="307">
        <v>-0.75</v>
      </c>
      <c r="F17" s="173">
        <v>0</v>
      </c>
      <c r="G17" s="307">
        <v>0</v>
      </c>
      <c r="H17" s="173">
        <v>3082</v>
      </c>
      <c r="I17" s="308">
        <v>-0.1</v>
      </c>
      <c r="J17" s="267">
        <v>2996.85</v>
      </c>
      <c r="K17" s="69">
        <v>3025.4</v>
      </c>
      <c r="L17" s="136">
        <f t="shared" si="0"/>
        <v>-28.550000000000182</v>
      </c>
      <c r="M17" s="311">
        <f t="shared" si="1"/>
        <v>-0.94367686917433</v>
      </c>
      <c r="N17" s="78">
        <f>Margins!B17</f>
        <v>100</v>
      </c>
      <c r="O17" s="25">
        <f t="shared" si="2"/>
        <v>200</v>
      </c>
      <c r="P17" s="25">
        <f t="shared" si="3"/>
        <v>0</v>
      </c>
    </row>
    <row r="18" spans="1:16" ht="13.5">
      <c r="A18" s="196" t="s">
        <v>284</v>
      </c>
      <c r="B18" s="173">
        <v>7081</v>
      </c>
      <c r="C18" s="307">
        <v>-0.41</v>
      </c>
      <c r="D18" s="173">
        <v>191</v>
      </c>
      <c r="E18" s="307">
        <v>-0.74</v>
      </c>
      <c r="F18" s="173">
        <v>28</v>
      </c>
      <c r="G18" s="307">
        <v>-0.7</v>
      </c>
      <c r="H18" s="173">
        <v>7300</v>
      </c>
      <c r="I18" s="308">
        <v>-0.43</v>
      </c>
      <c r="J18" s="267">
        <v>159.3</v>
      </c>
      <c r="K18" s="69">
        <v>164.15</v>
      </c>
      <c r="L18" s="136">
        <f t="shared" si="0"/>
        <v>-4.849999999999994</v>
      </c>
      <c r="M18" s="311">
        <f t="shared" si="1"/>
        <v>-2.9546146816935694</v>
      </c>
      <c r="N18" s="78">
        <f>Margins!B18</f>
        <v>950</v>
      </c>
      <c r="O18" s="25">
        <f t="shared" si="2"/>
        <v>181450</v>
      </c>
      <c r="P18" s="25">
        <f t="shared" si="3"/>
        <v>26600</v>
      </c>
    </row>
    <row r="19" spans="1:18" s="301" customFormat="1" ht="13.5">
      <c r="A19" s="196" t="s">
        <v>285</v>
      </c>
      <c r="B19" s="173">
        <v>6341</v>
      </c>
      <c r="C19" s="307">
        <v>-0.22</v>
      </c>
      <c r="D19" s="173">
        <v>300</v>
      </c>
      <c r="E19" s="307">
        <v>0.22</v>
      </c>
      <c r="F19" s="173">
        <v>47</v>
      </c>
      <c r="G19" s="307">
        <v>0.47</v>
      </c>
      <c r="H19" s="173">
        <v>6688</v>
      </c>
      <c r="I19" s="308">
        <v>-0.21</v>
      </c>
      <c r="J19" s="267">
        <v>58.65</v>
      </c>
      <c r="K19" s="69">
        <v>61.7</v>
      </c>
      <c r="L19" s="136">
        <f t="shared" si="0"/>
        <v>-3.0500000000000043</v>
      </c>
      <c r="M19" s="311">
        <f t="shared" si="1"/>
        <v>-4.943273905996765</v>
      </c>
      <c r="N19" s="78">
        <f>Margins!B19</f>
        <v>2400</v>
      </c>
      <c r="O19" s="25">
        <f t="shared" si="2"/>
        <v>720000</v>
      </c>
      <c r="P19" s="25">
        <f t="shared" si="3"/>
        <v>112800</v>
      </c>
      <c r="R19" s="14"/>
    </row>
    <row r="20" spans="1:18" s="301" customFormat="1" ht="13.5">
      <c r="A20" s="196" t="s">
        <v>76</v>
      </c>
      <c r="B20" s="173">
        <v>3223</v>
      </c>
      <c r="C20" s="307">
        <v>1.19</v>
      </c>
      <c r="D20" s="173">
        <v>9</v>
      </c>
      <c r="E20" s="307">
        <v>-0.47</v>
      </c>
      <c r="F20" s="173">
        <v>0</v>
      </c>
      <c r="G20" s="307">
        <v>-1</v>
      </c>
      <c r="H20" s="173">
        <v>3232</v>
      </c>
      <c r="I20" s="308">
        <v>1.16</v>
      </c>
      <c r="J20" s="267">
        <v>226.05</v>
      </c>
      <c r="K20" s="69">
        <v>226.9</v>
      </c>
      <c r="L20" s="136">
        <f t="shared" si="0"/>
        <v>-0.8499999999999943</v>
      </c>
      <c r="M20" s="311">
        <f t="shared" si="1"/>
        <v>-0.3746143675628005</v>
      </c>
      <c r="N20" s="78">
        <f>Margins!B20</f>
        <v>1400</v>
      </c>
      <c r="O20" s="25">
        <f t="shared" si="2"/>
        <v>12600</v>
      </c>
      <c r="P20" s="25">
        <f t="shared" si="3"/>
        <v>0</v>
      </c>
      <c r="R20" s="14"/>
    </row>
    <row r="21" spans="1:16" ht="13.5">
      <c r="A21" s="196" t="s">
        <v>77</v>
      </c>
      <c r="B21" s="173">
        <v>1015</v>
      </c>
      <c r="C21" s="307">
        <v>0.02</v>
      </c>
      <c r="D21" s="173">
        <v>15</v>
      </c>
      <c r="E21" s="307">
        <v>0</v>
      </c>
      <c r="F21" s="173">
        <v>15</v>
      </c>
      <c r="G21" s="307">
        <v>-0.29</v>
      </c>
      <c r="H21" s="173">
        <v>1045</v>
      </c>
      <c r="I21" s="308">
        <v>0.01</v>
      </c>
      <c r="J21" s="267">
        <v>175.8</v>
      </c>
      <c r="K21" s="69">
        <v>178.25</v>
      </c>
      <c r="L21" s="136">
        <f t="shared" si="0"/>
        <v>-2.4499999999999886</v>
      </c>
      <c r="M21" s="311">
        <f t="shared" si="1"/>
        <v>-1.3744740532959263</v>
      </c>
      <c r="N21" s="78">
        <f>Margins!B21</f>
        <v>3800</v>
      </c>
      <c r="O21" s="25">
        <f t="shared" si="2"/>
        <v>57000</v>
      </c>
      <c r="P21" s="25">
        <f t="shared" si="3"/>
        <v>57000</v>
      </c>
    </row>
    <row r="22" spans="1:18" ht="13.5">
      <c r="A22" s="196" t="s">
        <v>286</v>
      </c>
      <c r="B22" s="321">
        <v>909</v>
      </c>
      <c r="C22" s="330">
        <v>-0.46</v>
      </c>
      <c r="D22" s="173">
        <v>7</v>
      </c>
      <c r="E22" s="307">
        <v>0.75</v>
      </c>
      <c r="F22" s="173">
        <v>0</v>
      </c>
      <c r="G22" s="307">
        <v>-1</v>
      </c>
      <c r="H22" s="173">
        <v>916</v>
      </c>
      <c r="I22" s="308">
        <v>-0.47</v>
      </c>
      <c r="J22" s="267">
        <v>194.35</v>
      </c>
      <c r="K22" s="69">
        <v>198.65</v>
      </c>
      <c r="L22" s="136">
        <f t="shared" si="0"/>
        <v>-4.300000000000011</v>
      </c>
      <c r="M22" s="311">
        <f t="shared" si="1"/>
        <v>-2.164611125094393</v>
      </c>
      <c r="N22" s="78">
        <f>Margins!B22</f>
        <v>1050</v>
      </c>
      <c r="O22" s="25">
        <f t="shared" si="2"/>
        <v>7350</v>
      </c>
      <c r="P22" s="25">
        <f t="shared" si="3"/>
        <v>0</v>
      </c>
      <c r="R22" s="25"/>
    </row>
    <row r="23" spans="1:18" ht="13.5">
      <c r="A23" s="196" t="s">
        <v>34</v>
      </c>
      <c r="B23" s="321">
        <v>1808</v>
      </c>
      <c r="C23" s="330">
        <v>-0.31</v>
      </c>
      <c r="D23" s="173">
        <v>0</v>
      </c>
      <c r="E23" s="307">
        <v>0</v>
      </c>
      <c r="F23" s="173">
        <v>2</v>
      </c>
      <c r="G23" s="307">
        <v>0</v>
      </c>
      <c r="H23" s="173">
        <v>1810</v>
      </c>
      <c r="I23" s="308">
        <v>-0.31</v>
      </c>
      <c r="J23" s="267">
        <v>1655.7</v>
      </c>
      <c r="K23" s="69">
        <v>1685.65</v>
      </c>
      <c r="L23" s="136">
        <f t="shared" si="0"/>
        <v>-29.950000000000045</v>
      </c>
      <c r="M23" s="311">
        <f t="shared" si="1"/>
        <v>-1.7767626731527923</v>
      </c>
      <c r="N23" s="78">
        <f>Margins!B23</f>
        <v>275</v>
      </c>
      <c r="O23" s="25">
        <f t="shared" si="2"/>
        <v>0</v>
      </c>
      <c r="P23" s="25">
        <f t="shared" si="3"/>
        <v>550</v>
      </c>
      <c r="R23" s="25"/>
    </row>
    <row r="24" spans="1:16" ht="13.5">
      <c r="A24" s="196" t="s">
        <v>287</v>
      </c>
      <c r="B24" s="173">
        <v>953</v>
      </c>
      <c r="C24" s="307">
        <v>0.11</v>
      </c>
      <c r="D24" s="173">
        <v>1</v>
      </c>
      <c r="E24" s="307">
        <v>0</v>
      </c>
      <c r="F24" s="173">
        <v>0</v>
      </c>
      <c r="G24" s="307">
        <v>0</v>
      </c>
      <c r="H24" s="173">
        <v>954</v>
      </c>
      <c r="I24" s="308">
        <v>0.11</v>
      </c>
      <c r="J24" s="267">
        <v>1137</v>
      </c>
      <c r="K24" s="69">
        <v>1145.25</v>
      </c>
      <c r="L24" s="136">
        <f t="shared" si="0"/>
        <v>-8.25</v>
      </c>
      <c r="M24" s="311">
        <f t="shared" si="1"/>
        <v>-0.7203667321545514</v>
      </c>
      <c r="N24" s="78">
        <f>Margins!B24</f>
        <v>250</v>
      </c>
      <c r="O24" s="25">
        <f t="shared" si="2"/>
        <v>250</v>
      </c>
      <c r="P24" s="25">
        <f t="shared" si="3"/>
        <v>0</v>
      </c>
    </row>
    <row r="25" spans="1:16" ht="13.5">
      <c r="A25" s="196" t="s">
        <v>137</v>
      </c>
      <c r="B25" s="173">
        <v>3651</v>
      </c>
      <c r="C25" s="307">
        <v>-0.15</v>
      </c>
      <c r="D25" s="173">
        <v>3</v>
      </c>
      <c r="E25" s="307">
        <v>0.5</v>
      </c>
      <c r="F25" s="173">
        <v>0</v>
      </c>
      <c r="G25" s="307">
        <v>0</v>
      </c>
      <c r="H25" s="173">
        <v>3654</v>
      </c>
      <c r="I25" s="308">
        <v>-0.15</v>
      </c>
      <c r="J25" s="267">
        <v>330.5</v>
      </c>
      <c r="K25" s="69">
        <v>338.1</v>
      </c>
      <c r="L25" s="136">
        <f t="shared" si="0"/>
        <v>-7.600000000000023</v>
      </c>
      <c r="M25" s="311">
        <f t="shared" si="1"/>
        <v>-2.247855664004739</v>
      </c>
      <c r="N25" s="78">
        <f>Margins!B25</f>
        <v>1000</v>
      </c>
      <c r="O25" s="25">
        <f t="shared" si="2"/>
        <v>3000</v>
      </c>
      <c r="P25" s="25">
        <f t="shared" si="3"/>
        <v>0</v>
      </c>
    </row>
    <row r="26" spans="1:16" ht="13.5">
      <c r="A26" s="196" t="s">
        <v>233</v>
      </c>
      <c r="B26" s="173">
        <v>11734</v>
      </c>
      <c r="C26" s="307">
        <v>0.1</v>
      </c>
      <c r="D26" s="173">
        <v>162</v>
      </c>
      <c r="E26" s="307">
        <v>-0.06</v>
      </c>
      <c r="F26" s="173">
        <v>54</v>
      </c>
      <c r="G26" s="307">
        <v>0.5</v>
      </c>
      <c r="H26" s="173">
        <v>11950</v>
      </c>
      <c r="I26" s="308">
        <v>0.1</v>
      </c>
      <c r="J26" s="267">
        <v>791.65</v>
      </c>
      <c r="K26" s="69">
        <v>799.95</v>
      </c>
      <c r="L26" s="136">
        <f t="shared" si="0"/>
        <v>-8.300000000000068</v>
      </c>
      <c r="M26" s="311">
        <f t="shared" si="1"/>
        <v>-1.0375648478029962</v>
      </c>
      <c r="N26" s="78">
        <f>Margins!B26</f>
        <v>1000</v>
      </c>
      <c r="O26" s="25">
        <f t="shared" si="2"/>
        <v>162000</v>
      </c>
      <c r="P26" s="25">
        <f t="shared" si="3"/>
        <v>54000</v>
      </c>
    </row>
    <row r="27" spans="1:18" ht="13.5">
      <c r="A27" s="196" t="s">
        <v>1</v>
      </c>
      <c r="B27" s="321">
        <v>4127</v>
      </c>
      <c r="C27" s="330">
        <v>0.21</v>
      </c>
      <c r="D27" s="173">
        <v>15</v>
      </c>
      <c r="E27" s="307">
        <v>0.15</v>
      </c>
      <c r="F27" s="173">
        <v>1</v>
      </c>
      <c r="G27" s="307">
        <v>0</v>
      </c>
      <c r="H27" s="173">
        <v>4143</v>
      </c>
      <c r="I27" s="308">
        <v>0.21</v>
      </c>
      <c r="J27" s="267">
        <v>2359.65</v>
      </c>
      <c r="K27" s="69">
        <v>2376.85</v>
      </c>
      <c r="L27" s="136">
        <f t="shared" si="0"/>
        <v>-17.199999999999818</v>
      </c>
      <c r="M27" s="311">
        <f t="shared" si="1"/>
        <v>-0.7236468435113625</v>
      </c>
      <c r="N27" s="78">
        <f>Margins!B27</f>
        <v>150</v>
      </c>
      <c r="O27" s="25">
        <f t="shared" si="2"/>
        <v>2250</v>
      </c>
      <c r="P27" s="25">
        <f t="shared" si="3"/>
        <v>150</v>
      </c>
      <c r="R27" s="25"/>
    </row>
    <row r="28" spans="1:18" ht="13.5">
      <c r="A28" s="196" t="s">
        <v>158</v>
      </c>
      <c r="B28" s="321">
        <v>643</v>
      </c>
      <c r="C28" s="330">
        <v>1.77</v>
      </c>
      <c r="D28" s="173">
        <v>24</v>
      </c>
      <c r="E28" s="307">
        <v>0.2</v>
      </c>
      <c r="F28" s="173">
        <v>16</v>
      </c>
      <c r="G28" s="307">
        <v>1</v>
      </c>
      <c r="H28" s="173">
        <v>683</v>
      </c>
      <c r="I28" s="308">
        <v>1.63</v>
      </c>
      <c r="J28" s="267">
        <v>114.4</v>
      </c>
      <c r="K28" s="69">
        <v>117</v>
      </c>
      <c r="L28" s="136">
        <f t="shared" si="0"/>
        <v>-2.5999999999999943</v>
      </c>
      <c r="M28" s="311">
        <f t="shared" si="1"/>
        <v>-2.2222222222222174</v>
      </c>
      <c r="N28" s="78">
        <f>Margins!B28</f>
        <v>1900</v>
      </c>
      <c r="O28" s="25">
        <f t="shared" si="2"/>
        <v>45600</v>
      </c>
      <c r="P28" s="25">
        <f t="shared" si="3"/>
        <v>30400</v>
      </c>
      <c r="R28" s="25"/>
    </row>
    <row r="29" spans="1:16" ht="13.5">
      <c r="A29" s="196" t="s">
        <v>288</v>
      </c>
      <c r="B29" s="173">
        <v>1037</v>
      </c>
      <c r="C29" s="307">
        <v>-0.28</v>
      </c>
      <c r="D29" s="173">
        <v>0</v>
      </c>
      <c r="E29" s="307">
        <v>0</v>
      </c>
      <c r="F29" s="173">
        <v>0</v>
      </c>
      <c r="G29" s="307">
        <v>0</v>
      </c>
      <c r="H29" s="173">
        <v>1037</v>
      </c>
      <c r="I29" s="308">
        <v>-0.28</v>
      </c>
      <c r="J29" s="267">
        <v>605.45</v>
      </c>
      <c r="K29" s="69">
        <v>606.05</v>
      </c>
      <c r="L29" s="136">
        <f t="shared" si="0"/>
        <v>-0.599999999999909</v>
      </c>
      <c r="M29" s="311">
        <f t="shared" si="1"/>
        <v>-0.0990017325303043</v>
      </c>
      <c r="N29" s="78">
        <f>Margins!B29</f>
        <v>300</v>
      </c>
      <c r="O29" s="25">
        <f t="shared" si="2"/>
        <v>0</v>
      </c>
      <c r="P29" s="25">
        <f t="shared" si="3"/>
        <v>0</v>
      </c>
    </row>
    <row r="30" spans="1:16" ht="13.5">
      <c r="A30" s="196" t="s">
        <v>159</v>
      </c>
      <c r="B30" s="173">
        <v>206</v>
      </c>
      <c r="C30" s="307">
        <v>0.23</v>
      </c>
      <c r="D30" s="173">
        <v>0</v>
      </c>
      <c r="E30" s="307">
        <v>-1</v>
      </c>
      <c r="F30" s="173">
        <v>0</v>
      </c>
      <c r="G30" s="307">
        <v>0</v>
      </c>
      <c r="H30" s="173">
        <v>206</v>
      </c>
      <c r="I30" s="308">
        <v>0.1</v>
      </c>
      <c r="J30" s="267">
        <v>44.8</v>
      </c>
      <c r="K30" s="69">
        <v>44.85</v>
      </c>
      <c r="L30" s="136">
        <f t="shared" si="0"/>
        <v>-0.05000000000000426</v>
      </c>
      <c r="M30" s="311">
        <f t="shared" si="1"/>
        <v>-0.11148272017838184</v>
      </c>
      <c r="N30" s="78">
        <f>Margins!B30</f>
        <v>4500</v>
      </c>
      <c r="O30" s="25">
        <f t="shared" si="2"/>
        <v>0</v>
      </c>
      <c r="P30" s="25">
        <f t="shared" si="3"/>
        <v>0</v>
      </c>
    </row>
    <row r="31" spans="1:18" ht="13.5">
      <c r="A31" s="196" t="s">
        <v>2</v>
      </c>
      <c r="B31" s="321">
        <v>965</v>
      </c>
      <c r="C31" s="330">
        <v>-0.04</v>
      </c>
      <c r="D31" s="173">
        <v>0</v>
      </c>
      <c r="E31" s="307">
        <v>-1</v>
      </c>
      <c r="F31" s="173">
        <v>0</v>
      </c>
      <c r="G31" s="307">
        <v>-1</v>
      </c>
      <c r="H31" s="173">
        <v>965</v>
      </c>
      <c r="I31" s="308">
        <v>-0.05</v>
      </c>
      <c r="J31" s="267">
        <v>331.85</v>
      </c>
      <c r="K31" s="69">
        <v>335.5</v>
      </c>
      <c r="L31" s="136">
        <f t="shared" si="0"/>
        <v>-3.6499999999999773</v>
      </c>
      <c r="M31" s="311">
        <f t="shared" si="1"/>
        <v>-1.0879284649776384</v>
      </c>
      <c r="N31" s="78">
        <f>Margins!B31</f>
        <v>1100</v>
      </c>
      <c r="O31" s="25">
        <f t="shared" si="2"/>
        <v>0</v>
      </c>
      <c r="P31" s="25">
        <f t="shared" si="3"/>
        <v>0</v>
      </c>
      <c r="R31" s="25"/>
    </row>
    <row r="32" spans="1:18" ht="13.5">
      <c r="A32" s="196" t="s">
        <v>395</v>
      </c>
      <c r="B32" s="321">
        <v>1188</v>
      </c>
      <c r="C32" s="330">
        <v>-0.05</v>
      </c>
      <c r="D32" s="173">
        <v>46</v>
      </c>
      <c r="E32" s="307">
        <v>-0.1</v>
      </c>
      <c r="F32" s="173">
        <v>5</v>
      </c>
      <c r="G32" s="307">
        <v>-0.38</v>
      </c>
      <c r="H32" s="173">
        <v>1239</v>
      </c>
      <c r="I32" s="308">
        <v>-0.05</v>
      </c>
      <c r="J32" s="267">
        <v>132</v>
      </c>
      <c r="K32" s="69">
        <v>132.15</v>
      </c>
      <c r="L32" s="136">
        <f t="shared" si="0"/>
        <v>-0.15000000000000568</v>
      </c>
      <c r="M32" s="311">
        <f t="shared" si="1"/>
        <v>-0.11350737797957296</v>
      </c>
      <c r="N32" s="78">
        <f>Margins!B32</f>
        <v>1250</v>
      </c>
      <c r="O32" s="25">
        <f t="shared" si="2"/>
        <v>57500</v>
      </c>
      <c r="P32" s="25">
        <f t="shared" si="3"/>
        <v>6250</v>
      </c>
      <c r="R32" s="25"/>
    </row>
    <row r="33" spans="1:16" ht="13.5">
      <c r="A33" s="196" t="s">
        <v>78</v>
      </c>
      <c r="B33" s="173">
        <v>944</v>
      </c>
      <c r="C33" s="307">
        <v>0.21</v>
      </c>
      <c r="D33" s="173">
        <v>6</v>
      </c>
      <c r="E33" s="307">
        <v>2</v>
      </c>
      <c r="F33" s="173">
        <v>0</v>
      </c>
      <c r="G33" s="307">
        <v>0</v>
      </c>
      <c r="H33" s="173">
        <v>950</v>
      </c>
      <c r="I33" s="308">
        <v>0.22</v>
      </c>
      <c r="J33" s="267">
        <v>216</v>
      </c>
      <c r="K33" s="69">
        <v>218.6</v>
      </c>
      <c r="L33" s="136">
        <f t="shared" si="0"/>
        <v>-2.5999999999999943</v>
      </c>
      <c r="M33" s="311">
        <f t="shared" si="1"/>
        <v>-1.189387008234215</v>
      </c>
      <c r="N33" s="78">
        <f>Margins!B33</f>
        <v>1600</v>
      </c>
      <c r="O33" s="25">
        <f t="shared" si="2"/>
        <v>9600</v>
      </c>
      <c r="P33" s="25">
        <f t="shared" si="3"/>
        <v>0</v>
      </c>
    </row>
    <row r="34" spans="1:16" ht="13.5">
      <c r="A34" s="196" t="s">
        <v>138</v>
      </c>
      <c r="B34" s="173">
        <v>11179</v>
      </c>
      <c r="C34" s="307">
        <v>0.06</v>
      </c>
      <c r="D34" s="173">
        <v>53</v>
      </c>
      <c r="E34" s="307">
        <v>0.06</v>
      </c>
      <c r="F34" s="173">
        <v>3</v>
      </c>
      <c r="G34" s="307">
        <v>-0.4</v>
      </c>
      <c r="H34" s="173">
        <v>11235</v>
      </c>
      <c r="I34" s="308">
        <v>0.06</v>
      </c>
      <c r="J34" s="267">
        <v>587.6</v>
      </c>
      <c r="K34" s="69">
        <v>600.5</v>
      </c>
      <c r="L34" s="136">
        <f t="shared" si="0"/>
        <v>-12.899999999999977</v>
      </c>
      <c r="M34" s="311">
        <f t="shared" si="1"/>
        <v>-2.1482098251457082</v>
      </c>
      <c r="N34" s="78">
        <f>Margins!B34</f>
        <v>850</v>
      </c>
      <c r="O34" s="25">
        <f t="shared" si="2"/>
        <v>45050</v>
      </c>
      <c r="P34" s="25">
        <f t="shared" si="3"/>
        <v>2550</v>
      </c>
    </row>
    <row r="35" spans="1:18" ht="13.5">
      <c r="A35" s="196" t="s">
        <v>160</v>
      </c>
      <c r="B35" s="321">
        <v>1121</v>
      </c>
      <c r="C35" s="330">
        <v>0.6</v>
      </c>
      <c r="D35" s="173">
        <v>0</v>
      </c>
      <c r="E35" s="307">
        <v>-1</v>
      </c>
      <c r="F35" s="173">
        <v>0</v>
      </c>
      <c r="G35" s="307">
        <v>0</v>
      </c>
      <c r="H35" s="173">
        <v>1121</v>
      </c>
      <c r="I35" s="308">
        <v>0.59</v>
      </c>
      <c r="J35" s="267">
        <v>359.75</v>
      </c>
      <c r="K35" s="69">
        <v>366.55</v>
      </c>
      <c r="L35" s="136">
        <f t="shared" si="0"/>
        <v>-6.800000000000011</v>
      </c>
      <c r="M35" s="311">
        <f t="shared" si="1"/>
        <v>-1.8551357250034133</v>
      </c>
      <c r="N35" s="78">
        <f>Margins!B35</f>
        <v>1100</v>
      </c>
      <c r="O35" s="25">
        <f t="shared" si="2"/>
        <v>0</v>
      </c>
      <c r="P35" s="25">
        <f t="shared" si="3"/>
        <v>0</v>
      </c>
      <c r="R35" s="25"/>
    </row>
    <row r="36" spans="1:16" ht="13.5">
      <c r="A36" s="196" t="s">
        <v>161</v>
      </c>
      <c r="B36" s="173">
        <v>208</v>
      </c>
      <c r="C36" s="307">
        <v>-0.25</v>
      </c>
      <c r="D36" s="173">
        <v>15</v>
      </c>
      <c r="E36" s="307">
        <v>-0.32</v>
      </c>
      <c r="F36" s="173">
        <v>0</v>
      </c>
      <c r="G36" s="307">
        <v>0</v>
      </c>
      <c r="H36" s="173">
        <v>223</v>
      </c>
      <c r="I36" s="308">
        <v>-0.26</v>
      </c>
      <c r="J36" s="267">
        <v>35.75</v>
      </c>
      <c r="K36" s="69">
        <v>36.35</v>
      </c>
      <c r="L36" s="136">
        <f t="shared" si="0"/>
        <v>-0.6000000000000014</v>
      </c>
      <c r="M36" s="311">
        <f t="shared" si="1"/>
        <v>-1.6506189821182984</v>
      </c>
      <c r="N36" s="78">
        <f>Margins!B36</f>
        <v>6950</v>
      </c>
      <c r="O36" s="25">
        <f t="shared" si="2"/>
        <v>104250</v>
      </c>
      <c r="P36" s="25">
        <f t="shared" si="3"/>
        <v>0</v>
      </c>
    </row>
    <row r="37" spans="1:16" ht="13.5">
      <c r="A37" s="196" t="s">
        <v>397</v>
      </c>
      <c r="B37" s="173">
        <v>31</v>
      </c>
      <c r="C37" s="307">
        <v>-0.74</v>
      </c>
      <c r="D37" s="173">
        <v>0</v>
      </c>
      <c r="E37" s="307">
        <v>0</v>
      </c>
      <c r="F37" s="173">
        <v>0</v>
      </c>
      <c r="G37" s="307">
        <v>0</v>
      </c>
      <c r="H37" s="173">
        <v>31</v>
      </c>
      <c r="I37" s="308">
        <v>-0.74</v>
      </c>
      <c r="J37" s="267">
        <v>199.8</v>
      </c>
      <c r="K37" s="69">
        <v>203</v>
      </c>
      <c r="L37" s="136">
        <f t="shared" si="0"/>
        <v>-3.1999999999999886</v>
      </c>
      <c r="M37" s="311">
        <f t="shared" si="1"/>
        <v>-1.57635467980295</v>
      </c>
      <c r="N37" s="78">
        <f>Margins!B37</f>
        <v>900</v>
      </c>
      <c r="O37" s="25">
        <f t="shared" si="2"/>
        <v>0</v>
      </c>
      <c r="P37" s="25">
        <f t="shared" si="3"/>
        <v>0</v>
      </c>
    </row>
    <row r="38" spans="1:18" ht="13.5">
      <c r="A38" s="196" t="s">
        <v>3</v>
      </c>
      <c r="B38" s="321">
        <v>1732</v>
      </c>
      <c r="C38" s="330">
        <v>0.39</v>
      </c>
      <c r="D38" s="173">
        <v>10</v>
      </c>
      <c r="E38" s="307">
        <v>-0.09</v>
      </c>
      <c r="F38" s="173">
        <v>0</v>
      </c>
      <c r="G38" s="307">
        <v>-1</v>
      </c>
      <c r="H38" s="173">
        <v>1742</v>
      </c>
      <c r="I38" s="308">
        <v>0.38</v>
      </c>
      <c r="J38" s="267">
        <v>254.65</v>
      </c>
      <c r="K38" s="69">
        <v>255.5</v>
      </c>
      <c r="L38" s="136">
        <f t="shared" si="0"/>
        <v>-0.8499999999999943</v>
      </c>
      <c r="M38" s="311">
        <f t="shared" si="1"/>
        <v>-0.3326810176125222</v>
      </c>
      <c r="N38" s="78">
        <f>Margins!B38</f>
        <v>1250</v>
      </c>
      <c r="O38" s="25">
        <f t="shared" si="2"/>
        <v>12500</v>
      </c>
      <c r="P38" s="25">
        <f t="shared" si="3"/>
        <v>0</v>
      </c>
      <c r="R38" s="25"/>
    </row>
    <row r="39" spans="1:18" ht="13.5">
      <c r="A39" s="196" t="s">
        <v>219</v>
      </c>
      <c r="B39" s="321">
        <v>1830</v>
      </c>
      <c r="C39" s="330">
        <v>1.62</v>
      </c>
      <c r="D39" s="173">
        <v>0</v>
      </c>
      <c r="E39" s="307">
        <v>0</v>
      </c>
      <c r="F39" s="173">
        <v>0</v>
      </c>
      <c r="G39" s="307">
        <v>0</v>
      </c>
      <c r="H39" s="173">
        <v>1830</v>
      </c>
      <c r="I39" s="308">
        <v>1.62</v>
      </c>
      <c r="J39" s="267">
        <v>324.05</v>
      </c>
      <c r="K39" s="69">
        <v>329.4</v>
      </c>
      <c r="L39" s="136">
        <f t="shared" si="0"/>
        <v>-5.349999999999966</v>
      </c>
      <c r="M39" s="311">
        <f t="shared" si="1"/>
        <v>-1.6241651487553026</v>
      </c>
      <c r="N39" s="78">
        <f>Margins!B39</f>
        <v>525</v>
      </c>
      <c r="O39" s="25">
        <f t="shared" si="2"/>
        <v>0</v>
      </c>
      <c r="P39" s="25">
        <f t="shared" si="3"/>
        <v>0</v>
      </c>
      <c r="R39" s="25"/>
    </row>
    <row r="40" spans="1:18" ht="13.5">
      <c r="A40" s="196" t="s">
        <v>162</v>
      </c>
      <c r="B40" s="321">
        <v>208</v>
      </c>
      <c r="C40" s="330">
        <v>0.55</v>
      </c>
      <c r="D40" s="173">
        <v>0</v>
      </c>
      <c r="E40" s="307">
        <v>0</v>
      </c>
      <c r="F40" s="173">
        <v>0</v>
      </c>
      <c r="G40" s="307">
        <v>0</v>
      </c>
      <c r="H40" s="173">
        <v>208</v>
      </c>
      <c r="I40" s="308">
        <v>0.55</v>
      </c>
      <c r="J40" s="267">
        <v>287.7</v>
      </c>
      <c r="K40" s="69">
        <v>292.7</v>
      </c>
      <c r="L40" s="136">
        <f t="shared" si="0"/>
        <v>-5</v>
      </c>
      <c r="M40" s="311">
        <f t="shared" si="1"/>
        <v>-1.7082336863682952</v>
      </c>
      <c r="N40" s="78">
        <f>Margins!B40</f>
        <v>1200</v>
      </c>
      <c r="O40" s="25">
        <f t="shared" si="2"/>
        <v>0</v>
      </c>
      <c r="P40" s="25">
        <f t="shared" si="3"/>
        <v>0</v>
      </c>
      <c r="R40" s="25"/>
    </row>
    <row r="41" spans="1:16" ht="13.5">
      <c r="A41" s="196" t="s">
        <v>289</v>
      </c>
      <c r="B41" s="173">
        <v>594</v>
      </c>
      <c r="C41" s="307">
        <v>0.18</v>
      </c>
      <c r="D41" s="173">
        <v>9</v>
      </c>
      <c r="E41" s="307">
        <v>0</v>
      </c>
      <c r="F41" s="173">
        <v>0</v>
      </c>
      <c r="G41" s="307">
        <v>0</v>
      </c>
      <c r="H41" s="173">
        <v>603</v>
      </c>
      <c r="I41" s="308">
        <v>0.19</v>
      </c>
      <c r="J41" s="267">
        <v>201.45</v>
      </c>
      <c r="K41" s="69">
        <v>206.9</v>
      </c>
      <c r="L41" s="136">
        <f t="shared" si="0"/>
        <v>-5.450000000000017</v>
      </c>
      <c r="M41" s="311">
        <f t="shared" si="1"/>
        <v>-2.634122764620598</v>
      </c>
      <c r="N41" s="78">
        <f>Margins!B41</f>
        <v>1000</v>
      </c>
      <c r="O41" s="25">
        <f t="shared" si="2"/>
        <v>9000</v>
      </c>
      <c r="P41" s="25">
        <f t="shared" si="3"/>
        <v>0</v>
      </c>
    </row>
    <row r="42" spans="1:16" ht="13.5">
      <c r="A42" s="196" t="s">
        <v>183</v>
      </c>
      <c r="B42" s="173">
        <v>1332</v>
      </c>
      <c r="C42" s="307">
        <v>-0.15</v>
      </c>
      <c r="D42" s="173">
        <v>10</v>
      </c>
      <c r="E42" s="307">
        <v>-0.55</v>
      </c>
      <c r="F42" s="173">
        <v>2</v>
      </c>
      <c r="G42" s="307">
        <v>1</v>
      </c>
      <c r="H42" s="173">
        <v>1344</v>
      </c>
      <c r="I42" s="308">
        <v>-0.16</v>
      </c>
      <c r="J42" s="267">
        <v>276.6</v>
      </c>
      <c r="K42" s="69">
        <v>285.8</v>
      </c>
      <c r="L42" s="136">
        <f t="shared" si="0"/>
        <v>-9.199999999999989</v>
      </c>
      <c r="M42" s="311">
        <f t="shared" si="1"/>
        <v>-3.2190342897130817</v>
      </c>
      <c r="N42" s="78">
        <f>Margins!B42</f>
        <v>1900</v>
      </c>
      <c r="O42" s="25">
        <f t="shared" si="2"/>
        <v>19000</v>
      </c>
      <c r="P42" s="25">
        <f t="shared" si="3"/>
        <v>3800</v>
      </c>
    </row>
    <row r="43" spans="1:16" ht="13.5">
      <c r="A43" s="196" t="s">
        <v>220</v>
      </c>
      <c r="B43" s="173">
        <v>1287</v>
      </c>
      <c r="C43" s="307">
        <v>1.2</v>
      </c>
      <c r="D43" s="173">
        <v>17</v>
      </c>
      <c r="E43" s="307">
        <v>0.31</v>
      </c>
      <c r="F43" s="173">
        <v>0</v>
      </c>
      <c r="G43" s="307">
        <v>0</v>
      </c>
      <c r="H43" s="173">
        <v>1304</v>
      </c>
      <c r="I43" s="308">
        <v>1.18</v>
      </c>
      <c r="J43" s="267">
        <v>102.25</v>
      </c>
      <c r="K43" s="69">
        <v>104.65</v>
      </c>
      <c r="L43" s="136">
        <f t="shared" si="0"/>
        <v>-2.4000000000000057</v>
      </c>
      <c r="M43" s="311">
        <f t="shared" si="1"/>
        <v>-2.293358815097951</v>
      </c>
      <c r="N43" s="78">
        <f>Margins!B43</f>
        <v>2700</v>
      </c>
      <c r="O43" s="25">
        <f t="shared" si="2"/>
        <v>45900</v>
      </c>
      <c r="P43" s="25">
        <f t="shared" si="3"/>
        <v>0</v>
      </c>
    </row>
    <row r="44" spans="1:16" ht="13.5">
      <c r="A44" s="196" t="s">
        <v>163</v>
      </c>
      <c r="B44" s="173">
        <v>1591</v>
      </c>
      <c r="C44" s="307">
        <v>-0.46</v>
      </c>
      <c r="D44" s="173">
        <v>47</v>
      </c>
      <c r="E44" s="307">
        <v>-0.6</v>
      </c>
      <c r="F44" s="173">
        <v>0</v>
      </c>
      <c r="G44" s="307">
        <v>0</v>
      </c>
      <c r="H44" s="173">
        <v>1638</v>
      </c>
      <c r="I44" s="308">
        <v>-0.47</v>
      </c>
      <c r="J44" s="267">
        <v>3393.55</v>
      </c>
      <c r="K44" s="69">
        <v>3440.6</v>
      </c>
      <c r="L44" s="136">
        <f t="shared" si="0"/>
        <v>-47.04999999999973</v>
      </c>
      <c r="M44" s="311">
        <f t="shared" si="1"/>
        <v>-1.3674940417368986</v>
      </c>
      <c r="N44" s="78">
        <f>Margins!B44</f>
        <v>250</v>
      </c>
      <c r="O44" s="25">
        <f t="shared" si="2"/>
        <v>11750</v>
      </c>
      <c r="P44" s="25">
        <f t="shared" si="3"/>
        <v>0</v>
      </c>
    </row>
    <row r="45" spans="1:18" ht="13.5">
      <c r="A45" s="196" t="s">
        <v>194</v>
      </c>
      <c r="B45" s="173">
        <v>2247</v>
      </c>
      <c r="C45" s="307">
        <v>-0.21</v>
      </c>
      <c r="D45" s="173">
        <v>15</v>
      </c>
      <c r="E45" s="307">
        <v>-0.17</v>
      </c>
      <c r="F45" s="173">
        <v>1</v>
      </c>
      <c r="G45" s="307">
        <v>0</v>
      </c>
      <c r="H45" s="173">
        <v>2263</v>
      </c>
      <c r="I45" s="308">
        <v>-0.21</v>
      </c>
      <c r="J45" s="267">
        <v>729.2</v>
      </c>
      <c r="K45" s="69">
        <v>730.85</v>
      </c>
      <c r="L45" s="136">
        <f t="shared" si="0"/>
        <v>-1.6499999999999773</v>
      </c>
      <c r="M45" s="311">
        <f t="shared" si="1"/>
        <v>-0.22576452076349143</v>
      </c>
      <c r="N45" s="78">
        <f>Margins!B45</f>
        <v>400</v>
      </c>
      <c r="O45" s="25">
        <f t="shared" si="2"/>
        <v>6000</v>
      </c>
      <c r="P45" s="25">
        <f t="shared" si="3"/>
        <v>400</v>
      </c>
      <c r="R45" s="25"/>
    </row>
    <row r="46" spans="1:16" ht="13.5">
      <c r="A46" s="196" t="s">
        <v>221</v>
      </c>
      <c r="B46" s="173">
        <v>1614</v>
      </c>
      <c r="C46" s="307">
        <v>-0.15</v>
      </c>
      <c r="D46" s="173">
        <v>31</v>
      </c>
      <c r="E46" s="307">
        <v>-0.5</v>
      </c>
      <c r="F46" s="173">
        <v>3</v>
      </c>
      <c r="G46" s="307">
        <v>0.5</v>
      </c>
      <c r="H46" s="173">
        <v>1648</v>
      </c>
      <c r="I46" s="308">
        <v>-0.16</v>
      </c>
      <c r="J46" s="267">
        <v>140.65</v>
      </c>
      <c r="K46" s="69">
        <v>143.4</v>
      </c>
      <c r="L46" s="136">
        <f t="shared" si="0"/>
        <v>-2.75</v>
      </c>
      <c r="M46" s="311">
        <f t="shared" si="1"/>
        <v>-1.917712691771269</v>
      </c>
      <c r="N46" s="78">
        <f>Margins!B46</f>
        <v>4800</v>
      </c>
      <c r="O46" s="25">
        <f t="shared" si="2"/>
        <v>148800</v>
      </c>
      <c r="P46" s="25">
        <f t="shared" si="3"/>
        <v>14400</v>
      </c>
    </row>
    <row r="47" spans="1:18" ht="13.5">
      <c r="A47" s="196" t="s">
        <v>164</v>
      </c>
      <c r="B47" s="173">
        <v>1617</v>
      </c>
      <c r="C47" s="307">
        <v>-0.35</v>
      </c>
      <c r="D47" s="173">
        <v>27</v>
      </c>
      <c r="E47" s="307">
        <v>0.35</v>
      </c>
      <c r="F47" s="173">
        <v>0</v>
      </c>
      <c r="G47" s="307">
        <v>-1</v>
      </c>
      <c r="H47" s="173">
        <v>1644</v>
      </c>
      <c r="I47" s="308">
        <v>-0.35</v>
      </c>
      <c r="J47" s="267">
        <v>58.95</v>
      </c>
      <c r="K47" s="69">
        <v>58.8</v>
      </c>
      <c r="L47" s="136">
        <f t="shared" si="0"/>
        <v>0.15000000000000568</v>
      </c>
      <c r="M47" s="311">
        <f t="shared" si="1"/>
        <v>0.25510204081633625</v>
      </c>
      <c r="N47" s="78">
        <f>Margins!B47</f>
        <v>5650</v>
      </c>
      <c r="O47" s="25">
        <f t="shared" si="2"/>
        <v>152550</v>
      </c>
      <c r="P47" s="25">
        <f t="shared" si="3"/>
        <v>0</v>
      </c>
      <c r="R47" s="104"/>
    </row>
    <row r="48" spans="1:16" ht="13.5">
      <c r="A48" s="196" t="s">
        <v>165</v>
      </c>
      <c r="B48" s="173">
        <v>139</v>
      </c>
      <c r="C48" s="307">
        <v>-0.16</v>
      </c>
      <c r="D48" s="173">
        <v>5</v>
      </c>
      <c r="E48" s="307">
        <v>0</v>
      </c>
      <c r="F48" s="173">
        <v>0</v>
      </c>
      <c r="G48" s="307">
        <v>0</v>
      </c>
      <c r="H48" s="173">
        <v>144</v>
      </c>
      <c r="I48" s="308">
        <v>-0.16</v>
      </c>
      <c r="J48" s="267">
        <v>236.75</v>
      </c>
      <c r="K48" s="69">
        <v>240.05</v>
      </c>
      <c r="L48" s="136">
        <f t="shared" si="0"/>
        <v>-3.3000000000000114</v>
      </c>
      <c r="M48" s="311">
        <f t="shared" si="1"/>
        <v>-1.3747136013330603</v>
      </c>
      <c r="N48" s="78">
        <f>Margins!B48</f>
        <v>1300</v>
      </c>
      <c r="O48" s="25">
        <f t="shared" si="2"/>
        <v>6500</v>
      </c>
      <c r="P48" s="25">
        <f t="shared" si="3"/>
        <v>0</v>
      </c>
    </row>
    <row r="49" spans="1:16" ht="13.5">
      <c r="A49" s="196" t="s">
        <v>89</v>
      </c>
      <c r="B49" s="173">
        <v>3121</v>
      </c>
      <c r="C49" s="307">
        <v>1.07</v>
      </c>
      <c r="D49" s="173">
        <v>31</v>
      </c>
      <c r="E49" s="307">
        <v>1.07</v>
      </c>
      <c r="F49" s="173">
        <v>2</v>
      </c>
      <c r="G49" s="307">
        <v>0</v>
      </c>
      <c r="H49" s="173">
        <v>3154</v>
      </c>
      <c r="I49" s="308">
        <v>1.07</v>
      </c>
      <c r="J49" s="267">
        <v>295.4</v>
      </c>
      <c r="K49" s="69">
        <v>293.15</v>
      </c>
      <c r="L49" s="136">
        <f t="shared" si="0"/>
        <v>2.25</v>
      </c>
      <c r="M49" s="311">
        <f t="shared" si="1"/>
        <v>0.7675251577690603</v>
      </c>
      <c r="N49" s="78">
        <f>Margins!B49</f>
        <v>1500</v>
      </c>
      <c r="O49" s="25">
        <f t="shared" si="2"/>
        <v>46500</v>
      </c>
      <c r="P49" s="25">
        <f t="shared" si="3"/>
        <v>3000</v>
      </c>
    </row>
    <row r="50" spans="1:16" ht="13.5">
      <c r="A50" s="196" t="s">
        <v>290</v>
      </c>
      <c r="B50" s="173">
        <v>1120</v>
      </c>
      <c r="C50" s="307">
        <v>0.68</v>
      </c>
      <c r="D50" s="173">
        <v>25</v>
      </c>
      <c r="E50" s="307">
        <v>0.67</v>
      </c>
      <c r="F50" s="173">
        <v>0</v>
      </c>
      <c r="G50" s="307">
        <v>0</v>
      </c>
      <c r="H50" s="173">
        <v>1145</v>
      </c>
      <c r="I50" s="308">
        <v>0.68</v>
      </c>
      <c r="J50" s="267">
        <v>174</v>
      </c>
      <c r="K50" s="69">
        <v>174.4</v>
      </c>
      <c r="L50" s="136">
        <f t="shared" si="0"/>
        <v>-0.4000000000000057</v>
      </c>
      <c r="M50" s="311">
        <f t="shared" si="1"/>
        <v>-0.22935779816514087</v>
      </c>
      <c r="N50" s="78">
        <f>Margins!B50</f>
        <v>1000</v>
      </c>
      <c r="O50" s="25">
        <f t="shared" si="2"/>
        <v>25000</v>
      </c>
      <c r="P50" s="25">
        <f t="shared" si="3"/>
        <v>0</v>
      </c>
    </row>
    <row r="51" spans="1:16" ht="13.5">
      <c r="A51" s="196" t="s">
        <v>272</v>
      </c>
      <c r="B51" s="173">
        <v>648</v>
      </c>
      <c r="C51" s="307">
        <v>-0.5</v>
      </c>
      <c r="D51" s="173">
        <v>45</v>
      </c>
      <c r="E51" s="307">
        <v>0.29</v>
      </c>
      <c r="F51" s="173">
        <v>1</v>
      </c>
      <c r="G51" s="307">
        <v>-0.5</v>
      </c>
      <c r="H51" s="173">
        <v>694</v>
      </c>
      <c r="I51" s="308">
        <v>-0.48</v>
      </c>
      <c r="J51" s="267">
        <v>208.3</v>
      </c>
      <c r="K51" s="69">
        <v>213.7</v>
      </c>
      <c r="L51" s="136">
        <f t="shared" si="0"/>
        <v>-5.399999999999977</v>
      </c>
      <c r="M51" s="311">
        <f t="shared" si="1"/>
        <v>-2.5269068788020483</v>
      </c>
      <c r="N51" s="78">
        <f>Margins!B51</f>
        <v>1350</v>
      </c>
      <c r="O51" s="25">
        <f t="shared" si="2"/>
        <v>60750</v>
      </c>
      <c r="P51" s="25">
        <f t="shared" si="3"/>
        <v>1350</v>
      </c>
    </row>
    <row r="52" spans="1:16" ht="13.5">
      <c r="A52" s="196" t="s">
        <v>222</v>
      </c>
      <c r="B52" s="173">
        <v>1057</v>
      </c>
      <c r="C52" s="307">
        <v>0.48</v>
      </c>
      <c r="D52" s="173">
        <v>0</v>
      </c>
      <c r="E52" s="307">
        <v>0</v>
      </c>
      <c r="F52" s="173">
        <v>0</v>
      </c>
      <c r="G52" s="307">
        <v>0</v>
      </c>
      <c r="H52" s="173">
        <v>1057</v>
      </c>
      <c r="I52" s="308">
        <v>0.48</v>
      </c>
      <c r="J52" s="267">
        <v>1147.95</v>
      </c>
      <c r="K52" s="69">
        <v>1148.35</v>
      </c>
      <c r="L52" s="136">
        <f t="shared" si="0"/>
        <v>-0.3999999999998636</v>
      </c>
      <c r="M52" s="311">
        <f t="shared" si="1"/>
        <v>-0.034832585884082695</v>
      </c>
      <c r="N52" s="78">
        <f>Margins!B52</f>
        <v>300</v>
      </c>
      <c r="O52" s="25">
        <f t="shared" si="2"/>
        <v>0</v>
      </c>
      <c r="P52" s="25">
        <f t="shared" si="3"/>
        <v>0</v>
      </c>
    </row>
    <row r="53" spans="1:16" ht="13.5">
      <c r="A53" s="196" t="s">
        <v>234</v>
      </c>
      <c r="B53" s="173">
        <v>4542</v>
      </c>
      <c r="C53" s="307">
        <v>-0.35</v>
      </c>
      <c r="D53" s="173">
        <v>57</v>
      </c>
      <c r="E53" s="307">
        <v>-0.59</v>
      </c>
      <c r="F53" s="173">
        <v>1</v>
      </c>
      <c r="G53" s="307">
        <v>-0.94</v>
      </c>
      <c r="H53" s="173">
        <v>4600</v>
      </c>
      <c r="I53" s="308">
        <v>-0.36</v>
      </c>
      <c r="J53" s="267">
        <v>407.3</v>
      </c>
      <c r="K53" s="69">
        <v>413.05</v>
      </c>
      <c r="L53" s="136">
        <f t="shared" si="0"/>
        <v>-5.75</v>
      </c>
      <c r="M53" s="311">
        <f t="shared" si="1"/>
        <v>-1.3920832828955332</v>
      </c>
      <c r="N53" s="78">
        <f>Margins!B53</f>
        <v>1000</v>
      </c>
      <c r="O53" s="25">
        <f t="shared" si="2"/>
        <v>57000</v>
      </c>
      <c r="P53" s="25">
        <f t="shared" si="3"/>
        <v>1000</v>
      </c>
    </row>
    <row r="54" spans="1:16" ht="13.5">
      <c r="A54" s="196" t="s">
        <v>166</v>
      </c>
      <c r="B54" s="173">
        <v>588</v>
      </c>
      <c r="C54" s="307">
        <v>0.42</v>
      </c>
      <c r="D54" s="173">
        <v>9</v>
      </c>
      <c r="E54" s="307">
        <v>-0.31</v>
      </c>
      <c r="F54" s="173">
        <v>15</v>
      </c>
      <c r="G54" s="307">
        <v>6.5</v>
      </c>
      <c r="H54" s="173">
        <v>612</v>
      </c>
      <c r="I54" s="308">
        <v>0.43</v>
      </c>
      <c r="J54" s="267">
        <v>103.15</v>
      </c>
      <c r="K54" s="69">
        <v>105.3</v>
      </c>
      <c r="L54" s="136">
        <f t="shared" si="0"/>
        <v>-2.1499999999999915</v>
      </c>
      <c r="M54" s="311">
        <f t="shared" si="1"/>
        <v>-2.0417853751187005</v>
      </c>
      <c r="N54" s="78">
        <f>Margins!B54</f>
        <v>2950</v>
      </c>
      <c r="O54" s="25">
        <f t="shared" si="2"/>
        <v>26550</v>
      </c>
      <c r="P54" s="25">
        <f t="shared" si="3"/>
        <v>44250</v>
      </c>
    </row>
    <row r="55" spans="1:16" ht="13.5">
      <c r="A55" s="196" t="s">
        <v>223</v>
      </c>
      <c r="B55" s="173">
        <v>1837</v>
      </c>
      <c r="C55" s="307">
        <v>0.43</v>
      </c>
      <c r="D55" s="173">
        <v>0</v>
      </c>
      <c r="E55" s="307">
        <v>0</v>
      </c>
      <c r="F55" s="173">
        <v>1</v>
      </c>
      <c r="G55" s="307">
        <v>0</v>
      </c>
      <c r="H55" s="173">
        <v>1838</v>
      </c>
      <c r="I55" s="308">
        <v>0.43</v>
      </c>
      <c r="J55" s="267">
        <v>2570.3</v>
      </c>
      <c r="K55" s="69">
        <v>2645.85</v>
      </c>
      <c r="L55" s="136">
        <f t="shared" si="0"/>
        <v>-75.54999999999973</v>
      </c>
      <c r="M55" s="311">
        <f t="shared" si="1"/>
        <v>-2.8554150839994605</v>
      </c>
      <c r="N55" s="78">
        <f>Margins!B55</f>
        <v>175</v>
      </c>
      <c r="O55" s="25">
        <f t="shared" si="2"/>
        <v>0</v>
      </c>
      <c r="P55" s="25">
        <f t="shared" si="3"/>
        <v>175</v>
      </c>
    </row>
    <row r="56" spans="1:16" ht="13.5">
      <c r="A56" s="196" t="s">
        <v>291</v>
      </c>
      <c r="B56" s="173">
        <v>984</v>
      </c>
      <c r="C56" s="307">
        <v>0.1</v>
      </c>
      <c r="D56" s="173">
        <v>43</v>
      </c>
      <c r="E56" s="307">
        <v>0.13</v>
      </c>
      <c r="F56" s="173">
        <v>2</v>
      </c>
      <c r="G56" s="307">
        <v>1</v>
      </c>
      <c r="H56" s="173">
        <v>1029</v>
      </c>
      <c r="I56" s="308">
        <v>0.1</v>
      </c>
      <c r="J56" s="267">
        <v>146.25</v>
      </c>
      <c r="K56" s="69">
        <v>150.4</v>
      </c>
      <c r="L56" s="136">
        <f t="shared" si="0"/>
        <v>-4.150000000000006</v>
      </c>
      <c r="M56" s="311">
        <f t="shared" si="1"/>
        <v>-2.7593085106383017</v>
      </c>
      <c r="N56" s="78">
        <f>Margins!B56</f>
        <v>1500</v>
      </c>
      <c r="O56" s="25">
        <f t="shared" si="2"/>
        <v>64500</v>
      </c>
      <c r="P56" s="25">
        <f t="shared" si="3"/>
        <v>3000</v>
      </c>
    </row>
    <row r="57" spans="1:16" ht="13.5">
      <c r="A57" s="196" t="s">
        <v>292</v>
      </c>
      <c r="B57" s="173">
        <v>294</v>
      </c>
      <c r="C57" s="307">
        <v>0.97</v>
      </c>
      <c r="D57" s="173">
        <v>1</v>
      </c>
      <c r="E57" s="307">
        <v>0</v>
      </c>
      <c r="F57" s="173">
        <v>34</v>
      </c>
      <c r="G57" s="307">
        <v>-0.41</v>
      </c>
      <c r="H57" s="173">
        <v>329</v>
      </c>
      <c r="I57" s="308">
        <v>0.59</v>
      </c>
      <c r="J57" s="267">
        <v>131.35</v>
      </c>
      <c r="K57" s="69">
        <v>134.4</v>
      </c>
      <c r="L57" s="136">
        <f t="shared" si="0"/>
        <v>-3.0500000000000114</v>
      </c>
      <c r="M57" s="311">
        <f t="shared" si="1"/>
        <v>-2.269345238095246</v>
      </c>
      <c r="N57" s="78">
        <f>Margins!B57</f>
        <v>1400</v>
      </c>
      <c r="O57" s="25">
        <f t="shared" si="2"/>
        <v>1400</v>
      </c>
      <c r="P57" s="25">
        <f t="shared" si="3"/>
        <v>47600</v>
      </c>
    </row>
    <row r="58" spans="1:16" ht="13.5">
      <c r="A58" s="196" t="s">
        <v>195</v>
      </c>
      <c r="B58" s="173">
        <v>10013</v>
      </c>
      <c r="C58" s="307">
        <v>0.79</v>
      </c>
      <c r="D58" s="173">
        <v>139</v>
      </c>
      <c r="E58" s="307">
        <v>0.56</v>
      </c>
      <c r="F58" s="173">
        <v>25</v>
      </c>
      <c r="G58" s="307">
        <v>2.57</v>
      </c>
      <c r="H58" s="173">
        <v>10177</v>
      </c>
      <c r="I58" s="308">
        <v>0.79</v>
      </c>
      <c r="J58" s="267">
        <v>129.95</v>
      </c>
      <c r="K58" s="69">
        <v>132.6</v>
      </c>
      <c r="L58" s="136">
        <f t="shared" si="0"/>
        <v>-2.6500000000000057</v>
      </c>
      <c r="M58" s="311">
        <f t="shared" si="1"/>
        <v>-1.9984917043740618</v>
      </c>
      <c r="N58" s="78">
        <f>Margins!B58</f>
        <v>2062</v>
      </c>
      <c r="O58" s="25">
        <f t="shared" si="2"/>
        <v>286618</v>
      </c>
      <c r="P58" s="25">
        <f t="shared" si="3"/>
        <v>51550</v>
      </c>
    </row>
    <row r="59" spans="1:18" ht="13.5">
      <c r="A59" s="196" t="s">
        <v>293</v>
      </c>
      <c r="B59" s="173">
        <v>2311</v>
      </c>
      <c r="C59" s="307">
        <v>0.06</v>
      </c>
      <c r="D59" s="173">
        <v>49</v>
      </c>
      <c r="E59" s="307">
        <v>2.06</v>
      </c>
      <c r="F59" s="173">
        <v>0</v>
      </c>
      <c r="G59" s="307">
        <v>0</v>
      </c>
      <c r="H59" s="173">
        <v>2360</v>
      </c>
      <c r="I59" s="308">
        <v>0.07</v>
      </c>
      <c r="J59" s="267">
        <v>123.5</v>
      </c>
      <c r="K59" s="69">
        <v>126.55</v>
      </c>
      <c r="L59" s="136">
        <f t="shared" si="0"/>
        <v>-3.049999999999997</v>
      </c>
      <c r="M59" s="311">
        <f t="shared" si="1"/>
        <v>-2.4101145792176983</v>
      </c>
      <c r="N59" s="78">
        <f>Margins!B59</f>
        <v>1400</v>
      </c>
      <c r="O59" s="25">
        <f t="shared" si="2"/>
        <v>68600</v>
      </c>
      <c r="P59" s="25">
        <f t="shared" si="3"/>
        <v>0</v>
      </c>
      <c r="R59" s="25"/>
    </row>
    <row r="60" spans="1:16" ht="13.5">
      <c r="A60" s="196" t="s">
        <v>197</v>
      </c>
      <c r="B60" s="173">
        <v>5611</v>
      </c>
      <c r="C60" s="307">
        <v>1.58</v>
      </c>
      <c r="D60" s="173">
        <v>2</v>
      </c>
      <c r="E60" s="307">
        <v>-0.67</v>
      </c>
      <c r="F60" s="173">
        <v>0</v>
      </c>
      <c r="G60" s="307">
        <v>0</v>
      </c>
      <c r="H60" s="173">
        <v>5613</v>
      </c>
      <c r="I60" s="308">
        <v>1.57</v>
      </c>
      <c r="J60" s="267">
        <v>693.6</v>
      </c>
      <c r="K60" s="69">
        <v>692.4</v>
      </c>
      <c r="L60" s="136">
        <f t="shared" si="0"/>
        <v>1.2000000000000455</v>
      </c>
      <c r="M60" s="311">
        <f t="shared" si="1"/>
        <v>0.17331022530329948</v>
      </c>
      <c r="N60" s="78">
        <f>Margins!B60</f>
        <v>650</v>
      </c>
      <c r="O60" s="25">
        <f t="shared" si="2"/>
        <v>1300</v>
      </c>
      <c r="P60" s="25">
        <f t="shared" si="3"/>
        <v>0</v>
      </c>
    </row>
    <row r="61" spans="1:18" ht="13.5">
      <c r="A61" s="196" t="s">
        <v>4</v>
      </c>
      <c r="B61" s="173">
        <v>1637</v>
      </c>
      <c r="C61" s="307">
        <v>0.05</v>
      </c>
      <c r="D61" s="173">
        <v>0</v>
      </c>
      <c r="E61" s="307">
        <v>0</v>
      </c>
      <c r="F61" s="173">
        <v>0</v>
      </c>
      <c r="G61" s="307">
        <v>0</v>
      </c>
      <c r="H61" s="173">
        <v>1637</v>
      </c>
      <c r="I61" s="308">
        <v>0.05</v>
      </c>
      <c r="J61" s="267">
        <v>1653</v>
      </c>
      <c r="K61" s="69">
        <v>1695.85</v>
      </c>
      <c r="L61" s="136">
        <f t="shared" si="0"/>
        <v>-42.84999999999991</v>
      </c>
      <c r="M61" s="311">
        <f t="shared" si="1"/>
        <v>-2.5267564937936675</v>
      </c>
      <c r="N61" s="78">
        <f>Margins!B61</f>
        <v>300</v>
      </c>
      <c r="O61" s="25">
        <f t="shared" si="2"/>
        <v>0</v>
      </c>
      <c r="P61" s="25">
        <f t="shared" si="3"/>
        <v>0</v>
      </c>
      <c r="R61" s="25"/>
    </row>
    <row r="62" spans="1:18" ht="13.5">
      <c r="A62" s="196" t="s">
        <v>79</v>
      </c>
      <c r="B62" s="173">
        <v>1749</v>
      </c>
      <c r="C62" s="307">
        <v>-0.21</v>
      </c>
      <c r="D62" s="173">
        <v>125</v>
      </c>
      <c r="E62" s="307">
        <v>0.24</v>
      </c>
      <c r="F62" s="173">
        <v>0</v>
      </c>
      <c r="G62" s="307">
        <v>0</v>
      </c>
      <c r="H62" s="173">
        <v>1874</v>
      </c>
      <c r="I62" s="308">
        <v>-0.19</v>
      </c>
      <c r="J62" s="267">
        <v>1031.6</v>
      </c>
      <c r="K62" s="69">
        <v>1033.25</v>
      </c>
      <c r="L62" s="136">
        <f t="shared" si="0"/>
        <v>-1.650000000000091</v>
      </c>
      <c r="M62" s="311">
        <f t="shared" si="1"/>
        <v>-0.15969029760465434</v>
      </c>
      <c r="N62" s="78">
        <f>Margins!B62</f>
        <v>400</v>
      </c>
      <c r="O62" s="25">
        <f t="shared" si="2"/>
        <v>50000</v>
      </c>
      <c r="P62" s="25">
        <f t="shared" si="3"/>
        <v>0</v>
      </c>
      <c r="R62" s="25"/>
    </row>
    <row r="63" spans="1:16" ht="13.5">
      <c r="A63" s="196" t="s">
        <v>196</v>
      </c>
      <c r="B63" s="173">
        <v>1682</v>
      </c>
      <c r="C63" s="307">
        <v>0.28</v>
      </c>
      <c r="D63" s="173">
        <v>0</v>
      </c>
      <c r="E63" s="307">
        <v>-1</v>
      </c>
      <c r="F63" s="173">
        <v>0</v>
      </c>
      <c r="G63" s="307">
        <v>-1</v>
      </c>
      <c r="H63" s="173">
        <v>1682</v>
      </c>
      <c r="I63" s="308">
        <v>0.28</v>
      </c>
      <c r="J63" s="267">
        <v>718.45</v>
      </c>
      <c r="K63" s="69">
        <v>717.25</v>
      </c>
      <c r="L63" s="136">
        <f t="shared" si="0"/>
        <v>1.2000000000000455</v>
      </c>
      <c r="M63" s="311">
        <f t="shared" si="1"/>
        <v>0.16730568142210464</v>
      </c>
      <c r="N63" s="78">
        <f>Margins!B63</f>
        <v>400</v>
      </c>
      <c r="O63" s="25">
        <f t="shared" si="2"/>
        <v>0</v>
      </c>
      <c r="P63" s="25">
        <f t="shared" si="3"/>
        <v>0</v>
      </c>
    </row>
    <row r="64" spans="1:16" ht="13.5">
      <c r="A64" s="196" t="s">
        <v>5</v>
      </c>
      <c r="B64" s="173">
        <v>9023</v>
      </c>
      <c r="C64" s="307">
        <v>-0.27</v>
      </c>
      <c r="D64" s="173">
        <v>598</v>
      </c>
      <c r="E64" s="307">
        <v>0.05</v>
      </c>
      <c r="F64" s="173">
        <v>34</v>
      </c>
      <c r="G64" s="307">
        <v>-0.64</v>
      </c>
      <c r="H64" s="173">
        <v>9655</v>
      </c>
      <c r="I64" s="308">
        <v>-0.26</v>
      </c>
      <c r="J64" s="267">
        <v>148.4</v>
      </c>
      <c r="K64" s="69">
        <v>148.55</v>
      </c>
      <c r="L64" s="136">
        <f t="shared" si="0"/>
        <v>-0.15000000000000568</v>
      </c>
      <c r="M64" s="311">
        <f t="shared" si="1"/>
        <v>-0.10097610232245417</v>
      </c>
      <c r="N64" s="78">
        <f>Margins!B64</f>
        <v>1595</v>
      </c>
      <c r="O64" s="25">
        <f t="shared" si="2"/>
        <v>953810</v>
      </c>
      <c r="P64" s="25">
        <f t="shared" si="3"/>
        <v>54230</v>
      </c>
    </row>
    <row r="65" spans="1:16" ht="13.5">
      <c r="A65" s="196" t="s">
        <v>198</v>
      </c>
      <c r="B65" s="173">
        <v>22412</v>
      </c>
      <c r="C65" s="307">
        <v>2.48</v>
      </c>
      <c r="D65" s="173">
        <v>1681</v>
      </c>
      <c r="E65" s="307">
        <v>2.03</v>
      </c>
      <c r="F65" s="173">
        <v>355</v>
      </c>
      <c r="G65" s="307">
        <v>3.73</v>
      </c>
      <c r="H65" s="173">
        <v>24448</v>
      </c>
      <c r="I65" s="308">
        <v>2.46</v>
      </c>
      <c r="J65" s="267">
        <v>199.6</v>
      </c>
      <c r="K65" s="69">
        <v>205.2</v>
      </c>
      <c r="L65" s="136">
        <f t="shared" si="0"/>
        <v>-5.599999999999994</v>
      </c>
      <c r="M65" s="311">
        <f t="shared" si="1"/>
        <v>-2.72904483430799</v>
      </c>
      <c r="N65" s="78">
        <f>Margins!B65</f>
        <v>1000</v>
      </c>
      <c r="O65" s="25">
        <f t="shared" si="2"/>
        <v>1681000</v>
      </c>
      <c r="P65" s="25">
        <f t="shared" si="3"/>
        <v>355000</v>
      </c>
    </row>
    <row r="66" spans="1:16" ht="13.5">
      <c r="A66" s="196" t="s">
        <v>199</v>
      </c>
      <c r="B66" s="173">
        <v>2578</v>
      </c>
      <c r="C66" s="307">
        <v>1.17</v>
      </c>
      <c r="D66" s="173">
        <v>16</v>
      </c>
      <c r="E66" s="307">
        <v>1</v>
      </c>
      <c r="F66" s="173">
        <v>0</v>
      </c>
      <c r="G66" s="307">
        <v>-1</v>
      </c>
      <c r="H66" s="173">
        <v>2594</v>
      </c>
      <c r="I66" s="308">
        <v>1.16</v>
      </c>
      <c r="J66" s="267">
        <v>287.8</v>
      </c>
      <c r="K66" s="69">
        <v>282.55</v>
      </c>
      <c r="L66" s="136">
        <f t="shared" si="0"/>
        <v>5.25</v>
      </c>
      <c r="M66" s="311">
        <f t="shared" si="1"/>
        <v>1.8580782162449123</v>
      </c>
      <c r="N66" s="78">
        <f>Margins!B66</f>
        <v>1300</v>
      </c>
      <c r="O66" s="25">
        <f t="shared" si="2"/>
        <v>20800</v>
      </c>
      <c r="P66" s="25">
        <f t="shared" si="3"/>
        <v>0</v>
      </c>
    </row>
    <row r="67" spans="1:16" ht="13.5">
      <c r="A67" s="196" t="s">
        <v>294</v>
      </c>
      <c r="B67" s="173">
        <v>599</v>
      </c>
      <c r="C67" s="307">
        <v>-0.17</v>
      </c>
      <c r="D67" s="173">
        <v>0</v>
      </c>
      <c r="E67" s="307">
        <v>0</v>
      </c>
      <c r="F67" s="173">
        <v>0</v>
      </c>
      <c r="G67" s="307">
        <v>0</v>
      </c>
      <c r="H67" s="173">
        <v>599</v>
      </c>
      <c r="I67" s="308">
        <v>-0.17</v>
      </c>
      <c r="J67" s="267">
        <v>616.05</v>
      </c>
      <c r="K67" s="69">
        <v>621.75</v>
      </c>
      <c r="L67" s="136">
        <f t="shared" si="0"/>
        <v>-5.7000000000000455</v>
      </c>
      <c r="M67" s="311">
        <f t="shared" si="1"/>
        <v>-0.9167671893848083</v>
      </c>
      <c r="N67" s="78">
        <f>Margins!B67</f>
        <v>300</v>
      </c>
      <c r="O67" s="25">
        <f t="shared" si="2"/>
        <v>0</v>
      </c>
      <c r="P67" s="25">
        <f t="shared" si="3"/>
        <v>0</v>
      </c>
    </row>
    <row r="68" spans="1:18" ht="13.5">
      <c r="A68" s="196" t="s">
        <v>43</v>
      </c>
      <c r="B68" s="173">
        <v>478</v>
      </c>
      <c r="C68" s="307">
        <v>0.27</v>
      </c>
      <c r="D68" s="173">
        <v>0</v>
      </c>
      <c r="E68" s="307">
        <v>-1</v>
      </c>
      <c r="F68" s="173">
        <v>0</v>
      </c>
      <c r="G68" s="307">
        <v>0</v>
      </c>
      <c r="H68" s="173">
        <v>478</v>
      </c>
      <c r="I68" s="308">
        <v>0.27</v>
      </c>
      <c r="J68" s="267">
        <v>1964.95</v>
      </c>
      <c r="K68" s="69">
        <v>1966.65</v>
      </c>
      <c r="L68" s="136">
        <f t="shared" si="0"/>
        <v>-1.7000000000000455</v>
      </c>
      <c r="M68" s="311">
        <f t="shared" si="1"/>
        <v>-0.08644141052043045</v>
      </c>
      <c r="N68" s="78">
        <f>Margins!B68</f>
        <v>300</v>
      </c>
      <c r="O68" s="25">
        <f t="shared" si="2"/>
        <v>0</v>
      </c>
      <c r="P68" s="25">
        <f t="shared" si="3"/>
        <v>0</v>
      </c>
      <c r="R68" s="25"/>
    </row>
    <row r="69" spans="1:18" ht="13.5">
      <c r="A69" s="196" t="s">
        <v>200</v>
      </c>
      <c r="B69" s="173">
        <v>7355</v>
      </c>
      <c r="C69" s="307">
        <v>-0.38</v>
      </c>
      <c r="D69" s="173">
        <v>112</v>
      </c>
      <c r="E69" s="307">
        <v>-0.69</v>
      </c>
      <c r="F69" s="173">
        <v>24</v>
      </c>
      <c r="G69" s="307">
        <v>-0.52</v>
      </c>
      <c r="H69" s="173">
        <v>7491</v>
      </c>
      <c r="I69" s="308">
        <v>-0.39</v>
      </c>
      <c r="J69" s="267">
        <v>969.45</v>
      </c>
      <c r="K69" s="69">
        <v>980.2</v>
      </c>
      <c r="L69" s="136">
        <f aca="true" t="shared" si="4" ref="L69:L132">J69-K69</f>
        <v>-10.75</v>
      </c>
      <c r="M69" s="311">
        <f aca="true" t="shared" si="5" ref="M69:M132">L69/K69*100</f>
        <v>-1.0967149561314016</v>
      </c>
      <c r="N69" s="78">
        <f>Margins!B69</f>
        <v>700</v>
      </c>
      <c r="O69" s="25">
        <f aca="true" t="shared" si="6" ref="O69:O132">D69*N69</f>
        <v>78400</v>
      </c>
      <c r="P69" s="25">
        <f aca="true" t="shared" si="7" ref="P69:P132">F69*N69</f>
        <v>16800</v>
      </c>
      <c r="R69" s="25"/>
    </row>
    <row r="70" spans="1:16" ht="13.5">
      <c r="A70" s="196" t="s">
        <v>141</v>
      </c>
      <c r="B70" s="173">
        <v>9169</v>
      </c>
      <c r="C70" s="307">
        <v>-0.09</v>
      </c>
      <c r="D70" s="173">
        <v>937</v>
      </c>
      <c r="E70" s="307">
        <v>-0.18</v>
      </c>
      <c r="F70" s="173">
        <v>168</v>
      </c>
      <c r="G70" s="307">
        <v>-0.27</v>
      </c>
      <c r="H70" s="173">
        <v>10274</v>
      </c>
      <c r="I70" s="308">
        <v>-0.11</v>
      </c>
      <c r="J70" s="267">
        <v>93.75</v>
      </c>
      <c r="K70" s="69">
        <v>95.5</v>
      </c>
      <c r="L70" s="136">
        <f t="shared" si="4"/>
        <v>-1.75</v>
      </c>
      <c r="M70" s="311">
        <f t="shared" si="5"/>
        <v>-1.832460732984293</v>
      </c>
      <c r="N70" s="78">
        <f>Margins!B70</f>
        <v>4800</v>
      </c>
      <c r="O70" s="25">
        <f t="shared" si="6"/>
        <v>4497600</v>
      </c>
      <c r="P70" s="25">
        <f t="shared" si="7"/>
        <v>806400</v>
      </c>
    </row>
    <row r="71" spans="1:16" ht="13.5">
      <c r="A71" s="196" t="s">
        <v>184</v>
      </c>
      <c r="B71" s="173">
        <v>6580</v>
      </c>
      <c r="C71" s="307">
        <v>-0.22</v>
      </c>
      <c r="D71" s="173">
        <v>326</v>
      </c>
      <c r="E71" s="307">
        <v>-0.41</v>
      </c>
      <c r="F71" s="173">
        <v>51</v>
      </c>
      <c r="G71" s="307">
        <v>-0.48</v>
      </c>
      <c r="H71" s="173">
        <v>6957</v>
      </c>
      <c r="I71" s="308">
        <v>-0.23</v>
      </c>
      <c r="J71" s="267">
        <v>100.65</v>
      </c>
      <c r="K71" s="69">
        <v>101.55</v>
      </c>
      <c r="L71" s="136">
        <f t="shared" si="4"/>
        <v>-0.8999999999999915</v>
      </c>
      <c r="M71" s="311">
        <f t="shared" si="5"/>
        <v>-0.886262924667643</v>
      </c>
      <c r="N71" s="78">
        <f>Margins!B71</f>
        <v>5900</v>
      </c>
      <c r="O71" s="25">
        <f t="shared" si="6"/>
        <v>1923400</v>
      </c>
      <c r="P71" s="25">
        <f t="shared" si="7"/>
        <v>300900</v>
      </c>
    </row>
    <row r="72" spans="1:16" ht="13.5">
      <c r="A72" s="196" t="s">
        <v>175</v>
      </c>
      <c r="B72" s="173">
        <v>3673</v>
      </c>
      <c r="C72" s="307">
        <v>0.82</v>
      </c>
      <c r="D72" s="173">
        <v>115</v>
      </c>
      <c r="E72" s="307">
        <v>0.77</v>
      </c>
      <c r="F72" s="173">
        <v>5</v>
      </c>
      <c r="G72" s="307">
        <v>-0.5</v>
      </c>
      <c r="H72" s="173">
        <v>3793</v>
      </c>
      <c r="I72" s="308">
        <v>0.82</v>
      </c>
      <c r="J72" s="267">
        <v>28.9</v>
      </c>
      <c r="K72" s="69">
        <v>27.75</v>
      </c>
      <c r="L72" s="136">
        <f t="shared" si="4"/>
        <v>1.1499999999999986</v>
      </c>
      <c r="M72" s="311">
        <f t="shared" si="5"/>
        <v>4.144144144144139</v>
      </c>
      <c r="N72" s="78">
        <f>Margins!B72</f>
        <v>31500</v>
      </c>
      <c r="O72" s="25">
        <f t="shared" si="6"/>
        <v>3622500</v>
      </c>
      <c r="P72" s="25">
        <f t="shared" si="7"/>
        <v>157500</v>
      </c>
    </row>
    <row r="73" spans="1:18" ht="13.5">
      <c r="A73" s="196" t="s">
        <v>142</v>
      </c>
      <c r="B73" s="173">
        <v>1886</v>
      </c>
      <c r="C73" s="307">
        <v>-0.27</v>
      </c>
      <c r="D73" s="173">
        <v>4</v>
      </c>
      <c r="E73" s="307">
        <v>-0.85</v>
      </c>
      <c r="F73" s="173">
        <v>29</v>
      </c>
      <c r="G73" s="307">
        <v>0</v>
      </c>
      <c r="H73" s="173">
        <v>1919</v>
      </c>
      <c r="I73" s="308">
        <v>-0.27</v>
      </c>
      <c r="J73" s="267">
        <v>151</v>
      </c>
      <c r="K73" s="69">
        <v>152.25</v>
      </c>
      <c r="L73" s="136">
        <f t="shared" si="4"/>
        <v>-1.25</v>
      </c>
      <c r="M73" s="311">
        <f t="shared" si="5"/>
        <v>-0.8210180623973727</v>
      </c>
      <c r="N73" s="78">
        <f>Margins!B73</f>
        <v>1750</v>
      </c>
      <c r="O73" s="25">
        <f t="shared" si="6"/>
        <v>7000</v>
      </c>
      <c r="P73" s="25">
        <f t="shared" si="7"/>
        <v>50750</v>
      </c>
      <c r="R73" s="25"/>
    </row>
    <row r="74" spans="1:18" ht="13.5">
      <c r="A74" s="196" t="s">
        <v>176</v>
      </c>
      <c r="B74" s="173">
        <v>6836</v>
      </c>
      <c r="C74" s="307">
        <v>-0.3</v>
      </c>
      <c r="D74" s="173">
        <v>121</v>
      </c>
      <c r="E74" s="307">
        <v>-0.04</v>
      </c>
      <c r="F74" s="173">
        <v>12</v>
      </c>
      <c r="G74" s="307">
        <v>-0.54</v>
      </c>
      <c r="H74" s="173">
        <v>6969</v>
      </c>
      <c r="I74" s="308">
        <v>-0.3</v>
      </c>
      <c r="J74" s="267">
        <v>194.35</v>
      </c>
      <c r="K74" s="69">
        <v>199.75</v>
      </c>
      <c r="L74" s="136">
        <f t="shared" si="4"/>
        <v>-5.400000000000006</v>
      </c>
      <c r="M74" s="311">
        <f t="shared" si="5"/>
        <v>-2.7033792240300407</v>
      </c>
      <c r="N74" s="78">
        <f>Margins!B74</f>
        <v>1450</v>
      </c>
      <c r="O74" s="25">
        <f t="shared" si="6"/>
        <v>175450</v>
      </c>
      <c r="P74" s="25">
        <f t="shared" si="7"/>
        <v>17400</v>
      </c>
      <c r="R74" s="25"/>
    </row>
    <row r="75" spans="1:16" ht="13.5">
      <c r="A75" s="196" t="s">
        <v>167</v>
      </c>
      <c r="B75" s="173">
        <v>1171</v>
      </c>
      <c r="C75" s="307">
        <v>0.5</v>
      </c>
      <c r="D75" s="173">
        <v>15</v>
      </c>
      <c r="E75" s="307">
        <v>0</v>
      </c>
      <c r="F75" s="173">
        <v>3</v>
      </c>
      <c r="G75" s="307">
        <v>-0.63</v>
      </c>
      <c r="H75" s="173">
        <v>1189</v>
      </c>
      <c r="I75" s="308">
        <v>0.48</v>
      </c>
      <c r="J75" s="267">
        <v>51</v>
      </c>
      <c r="K75" s="69">
        <v>52.35</v>
      </c>
      <c r="L75" s="136">
        <f t="shared" si="4"/>
        <v>-1.3500000000000014</v>
      </c>
      <c r="M75" s="311">
        <f t="shared" si="5"/>
        <v>-2.578796561604587</v>
      </c>
      <c r="N75" s="78">
        <f>Margins!B75</f>
        <v>7700</v>
      </c>
      <c r="O75" s="25">
        <f t="shared" si="6"/>
        <v>115500</v>
      </c>
      <c r="P75" s="25">
        <f t="shared" si="7"/>
        <v>23100</v>
      </c>
    </row>
    <row r="76" spans="1:16" ht="13.5">
      <c r="A76" s="196" t="s">
        <v>201</v>
      </c>
      <c r="B76" s="173">
        <v>5240</v>
      </c>
      <c r="C76" s="307">
        <v>-0.01</v>
      </c>
      <c r="D76" s="173">
        <v>233</v>
      </c>
      <c r="E76" s="307">
        <v>-0.41</v>
      </c>
      <c r="F76" s="173">
        <v>41</v>
      </c>
      <c r="G76" s="307">
        <v>-0.31</v>
      </c>
      <c r="H76" s="173">
        <v>5514</v>
      </c>
      <c r="I76" s="308">
        <v>-0.04</v>
      </c>
      <c r="J76" s="267">
        <v>2359.95</v>
      </c>
      <c r="K76" s="25">
        <v>2376.1</v>
      </c>
      <c r="L76" s="136">
        <f t="shared" si="4"/>
        <v>-16.15000000000009</v>
      </c>
      <c r="M76" s="311">
        <f t="shared" si="5"/>
        <v>-0.6796851984344132</v>
      </c>
      <c r="N76" s="78">
        <f>Margins!B76</f>
        <v>200</v>
      </c>
      <c r="O76" s="25">
        <f t="shared" si="6"/>
        <v>46600</v>
      </c>
      <c r="P76" s="25">
        <f t="shared" si="7"/>
        <v>8200</v>
      </c>
    </row>
    <row r="77" spans="1:16" ht="13.5">
      <c r="A77" s="196" t="s">
        <v>143</v>
      </c>
      <c r="B77" s="173">
        <v>142</v>
      </c>
      <c r="C77" s="307">
        <v>-0.04</v>
      </c>
      <c r="D77" s="173">
        <v>18</v>
      </c>
      <c r="E77" s="307">
        <v>0</v>
      </c>
      <c r="F77" s="173">
        <v>12</v>
      </c>
      <c r="G77" s="307">
        <v>0.5</v>
      </c>
      <c r="H77" s="173">
        <v>172</v>
      </c>
      <c r="I77" s="308">
        <v>0.1</v>
      </c>
      <c r="J77" s="267">
        <v>105.85</v>
      </c>
      <c r="K77" s="69">
        <v>109.8</v>
      </c>
      <c r="L77" s="136">
        <f t="shared" si="4"/>
        <v>-3.950000000000003</v>
      </c>
      <c r="M77" s="311">
        <f t="shared" si="5"/>
        <v>-3.597449908925322</v>
      </c>
      <c r="N77" s="78">
        <f>Margins!B77</f>
        <v>2950</v>
      </c>
      <c r="O77" s="25">
        <f t="shared" si="6"/>
        <v>53100</v>
      </c>
      <c r="P77" s="25">
        <f t="shared" si="7"/>
        <v>35400</v>
      </c>
    </row>
    <row r="78" spans="1:16" ht="13.5">
      <c r="A78" s="196" t="s">
        <v>90</v>
      </c>
      <c r="B78" s="173">
        <v>1137</v>
      </c>
      <c r="C78" s="307">
        <v>0.19</v>
      </c>
      <c r="D78" s="173">
        <v>0</v>
      </c>
      <c r="E78" s="307">
        <v>-1</v>
      </c>
      <c r="F78" s="173">
        <v>0</v>
      </c>
      <c r="G78" s="307">
        <v>0</v>
      </c>
      <c r="H78" s="173">
        <v>1137</v>
      </c>
      <c r="I78" s="308">
        <v>0.19</v>
      </c>
      <c r="J78" s="267">
        <v>445.4</v>
      </c>
      <c r="K78" s="69">
        <v>441.1</v>
      </c>
      <c r="L78" s="136">
        <f t="shared" si="4"/>
        <v>4.2999999999999545</v>
      </c>
      <c r="M78" s="311">
        <f t="shared" si="5"/>
        <v>0.9748356381772736</v>
      </c>
      <c r="N78" s="78">
        <f>Margins!B78</f>
        <v>600</v>
      </c>
      <c r="O78" s="25">
        <f t="shared" si="6"/>
        <v>0</v>
      </c>
      <c r="P78" s="25">
        <f t="shared" si="7"/>
        <v>0</v>
      </c>
    </row>
    <row r="79" spans="1:18" ht="13.5">
      <c r="A79" s="196" t="s">
        <v>35</v>
      </c>
      <c r="B79" s="173">
        <v>2777</v>
      </c>
      <c r="C79" s="307">
        <v>0.01</v>
      </c>
      <c r="D79" s="173">
        <v>16</v>
      </c>
      <c r="E79" s="307">
        <v>0.33</v>
      </c>
      <c r="F79" s="173">
        <v>0</v>
      </c>
      <c r="G79" s="307">
        <v>-1</v>
      </c>
      <c r="H79" s="173">
        <v>2793</v>
      </c>
      <c r="I79" s="308">
        <v>0.01</v>
      </c>
      <c r="J79" s="267">
        <v>267.25</v>
      </c>
      <c r="K79" s="69">
        <v>271.5</v>
      </c>
      <c r="L79" s="136">
        <f t="shared" si="4"/>
        <v>-4.25</v>
      </c>
      <c r="M79" s="311">
        <f t="shared" si="5"/>
        <v>-1.5653775322283612</v>
      </c>
      <c r="N79" s="78">
        <f>Margins!B79</f>
        <v>1100</v>
      </c>
      <c r="O79" s="25">
        <f t="shared" si="6"/>
        <v>17600</v>
      </c>
      <c r="P79" s="25">
        <f t="shared" si="7"/>
        <v>0</v>
      </c>
      <c r="R79" s="25"/>
    </row>
    <row r="80" spans="1:16" ht="13.5">
      <c r="A80" s="196" t="s">
        <v>6</v>
      </c>
      <c r="B80" s="173">
        <v>9705</v>
      </c>
      <c r="C80" s="307">
        <v>0.74</v>
      </c>
      <c r="D80" s="173">
        <v>351</v>
      </c>
      <c r="E80" s="307">
        <v>1.42</v>
      </c>
      <c r="F80" s="173">
        <v>18</v>
      </c>
      <c r="G80" s="307">
        <v>0.29</v>
      </c>
      <c r="H80" s="173">
        <v>10074</v>
      </c>
      <c r="I80" s="308">
        <v>0.75</v>
      </c>
      <c r="J80" s="267">
        <v>175.85</v>
      </c>
      <c r="K80" s="69">
        <v>174.4</v>
      </c>
      <c r="L80" s="136">
        <f t="shared" si="4"/>
        <v>1.4499999999999886</v>
      </c>
      <c r="M80" s="311">
        <f t="shared" si="5"/>
        <v>0.8314220183486173</v>
      </c>
      <c r="N80" s="78">
        <f>Margins!B80</f>
        <v>1125</v>
      </c>
      <c r="O80" s="25">
        <f t="shared" si="6"/>
        <v>394875</v>
      </c>
      <c r="P80" s="25">
        <f t="shared" si="7"/>
        <v>20250</v>
      </c>
    </row>
    <row r="81" spans="1:16" ht="13.5">
      <c r="A81" s="196" t="s">
        <v>177</v>
      </c>
      <c r="B81" s="173">
        <v>9773</v>
      </c>
      <c r="C81" s="307">
        <v>0.57</v>
      </c>
      <c r="D81" s="173">
        <v>149</v>
      </c>
      <c r="E81" s="307">
        <v>-0.09</v>
      </c>
      <c r="F81" s="173">
        <v>26</v>
      </c>
      <c r="G81" s="307">
        <v>-0.59</v>
      </c>
      <c r="H81" s="173">
        <v>9948</v>
      </c>
      <c r="I81" s="308">
        <v>0.54</v>
      </c>
      <c r="J81" s="267">
        <v>361.95</v>
      </c>
      <c r="K81" s="69">
        <v>367.8</v>
      </c>
      <c r="L81" s="136">
        <f t="shared" si="4"/>
        <v>-5.850000000000023</v>
      </c>
      <c r="M81" s="311">
        <f t="shared" si="5"/>
        <v>-1.5905383360522083</v>
      </c>
      <c r="N81" s="78">
        <f>Margins!B81</f>
        <v>1000</v>
      </c>
      <c r="O81" s="25">
        <f t="shared" si="6"/>
        <v>149000</v>
      </c>
      <c r="P81" s="25">
        <f t="shared" si="7"/>
        <v>26000</v>
      </c>
    </row>
    <row r="82" spans="1:18" ht="13.5">
      <c r="A82" s="196" t="s">
        <v>168</v>
      </c>
      <c r="B82" s="173">
        <v>73</v>
      </c>
      <c r="C82" s="307">
        <v>-0.54</v>
      </c>
      <c r="D82" s="173">
        <v>0</v>
      </c>
      <c r="E82" s="307">
        <v>0</v>
      </c>
      <c r="F82" s="173">
        <v>0</v>
      </c>
      <c r="G82" s="307">
        <v>0</v>
      </c>
      <c r="H82" s="173">
        <v>73</v>
      </c>
      <c r="I82" s="308">
        <v>-0.54</v>
      </c>
      <c r="J82" s="267">
        <v>650.55</v>
      </c>
      <c r="K82" s="69">
        <v>666.05</v>
      </c>
      <c r="L82" s="136">
        <f t="shared" si="4"/>
        <v>-15.5</v>
      </c>
      <c r="M82" s="311">
        <f t="shared" si="5"/>
        <v>-2.3271526161699576</v>
      </c>
      <c r="N82" s="78">
        <f>Margins!B82</f>
        <v>600</v>
      </c>
      <c r="O82" s="25">
        <f t="shared" si="6"/>
        <v>0</v>
      </c>
      <c r="P82" s="25">
        <f t="shared" si="7"/>
        <v>0</v>
      </c>
      <c r="R82" s="25"/>
    </row>
    <row r="83" spans="1:16" ht="13.5">
      <c r="A83" s="196" t="s">
        <v>132</v>
      </c>
      <c r="B83" s="173">
        <v>2553</v>
      </c>
      <c r="C83" s="307">
        <v>0.76</v>
      </c>
      <c r="D83" s="173">
        <v>5</v>
      </c>
      <c r="E83" s="307">
        <v>4</v>
      </c>
      <c r="F83" s="173">
        <v>0</v>
      </c>
      <c r="G83" s="307">
        <v>0</v>
      </c>
      <c r="H83" s="173">
        <v>2558</v>
      </c>
      <c r="I83" s="308">
        <v>0.76</v>
      </c>
      <c r="J83" s="267">
        <v>724.8</v>
      </c>
      <c r="K83" s="69">
        <v>736.5</v>
      </c>
      <c r="L83" s="136">
        <f t="shared" si="4"/>
        <v>-11.700000000000045</v>
      </c>
      <c r="M83" s="311">
        <f t="shared" si="5"/>
        <v>-1.5885947046843238</v>
      </c>
      <c r="N83" s="78">
        <f>Margins!B83</f>
        <v>400</v>
      </c>
      <c r="O83" s="25">
        <f t="shared" si="6"/>
        <v>2000</v>
      </c>
      <c r="P83" s="25">
        <f t="shared" si="7"/>
        <v>0</v>
      </c>
    </row>
    <row r="84" spans="1:16" ht="13.5">
      <c r="A84" s="196" t="s">
        <v>144</v>
      </c>
      <c r="B84" s="173">
        <v>601</v>
      </c>
      <c r="C84" s="307">
        <v>0.55</v>
      </c>
      <c r="D84" s="173">
        <v>0</v>
      </c>
      <c r="E84" s="307">
        <v>0</v>
      </c>
      <c r="F84" s="173">
        <v>0</v>
      </c>
      <c r="G84" s="307">
        <v>0</v>
      </c>
      <c r="H84" s="173">
        <v>601</v>
      </c>
      <c r="I84" s="308">
        <v>0.55</v>
      </c>
      <c r="J84" s="267">
        <v>2444.8</v>
      </c>
      <c r="K84" s="69">
        <v>2436.2</v>
      </c>
      <c r="L84" s="136">
        <f t="shared" si="4"/>
        <v>8.600000000000364</v>
      </c>
      <c r="M84" s="311">
        <f t="shared" si="5"/>
        <v>0.3530087841720862</v>
      </c>
      <c r="N84" s="78">
        <f>Margins!B84</f>
        <v>250</v>
      </c>
      <c r="O84" s="25">
        <f t="shared" si="6"/>
        <v>0</v>
      </c>
      <c r="P84" s="25">
        <f t="shared" si="7"/>
        <v>0</v>
      </c>
    </row>
    <row r="85" spans="1:18" ht="13.5">
      <c r="A85" s="196" t="s">
        <v>295</v>
      </c>
      <c r="B85" s="173">
        <v>1578</v>
      </c>
      <c r="C85" s="307">
        <v>-0.1</v>
      </c>
      <c r="D85" s="173">
        <v>1</v>
      </c>
      <c r="E85" s="307">
        <v>0</v>
      </c>
      <c r="F85" s="173">
        <v>0</v>
      </c>
      <c r="G85" s="307">
        <v>0</v>
      </c>
      <c r="H85" s="173">
        <v>1579</v>
      </c>
      <c r="I85" s="308">
        <v>-0.1</v>
      </c>
      <c r="J85" s="267">
        <v>630.2</v>
      </c>
      <c r="K85" s="69">
        <v>651.45</v>
      </c>
      <c r="L85" s="136">
        <f t="shared" si="4"/>
        <v>-21.25</v>
      </c>
      <c r="M85" s="311">
        <f t="shared" si="5"/>
        <v>-3.2619541023869827</v>
      </c>
      <c r="N85" s="78">
        <f>Margins!B85</f>
        <v>300</v>
      </c>
      <c r="O85" s="25">
        <f t="shared" si="6"/>
        <v>300</v>
      </c>
      <c r="P85" s="25">
        <f t="shared" si="7"/>
        <v>0</v>
      </c>
      <c r="R85" s="25"/>
    </row>
    <row r="86" spans="1:16" ht="13.5">
      <c r="A86" s="196" t="s">
        <v>133</v>
      </c>
      <c r="B86" s="173">
        <v>1168</v>
      </c>
      <c r="C86" s="307">
        <v>0.74</v>
      </c>
      <c r="D86" s="173">
        <v>41</v>
      </c>
      <c r="E86" s="307">
        <v>-0.23</v>
      </c>
      <c r="F86" s="173">
        <v>0</v>
      </c>
      <c r="G86" s="307">
        <v>-1</v>
      </c>
      <c r="H86" s="173">
        <v>1209</v>
      </c>
      <c r="I86" s="308">
        <v>0.66</v>
      </c>
      <c r="J86" s="267">
        <v>31.55</v>
      </c>
      <c r="K86" s="69">
        <v>32.15</v>
      </c>
      <c r="L86" s="136">
        <f t="shared" si="4"/>
        <v>-0.5999999999999979</v>
      </c>
      <c r="M86" s="311">
        <f t="shared" si="5"/>
        <v>-1.8662519440124352</v>
      </c>
      <c r="N86" s="78">
        <f>Margins!B86</f>
        <v>12500</v>
      </c>
      <c r="O86" s="25">
        <f t="shared" si="6"/>
        <v>512500</v>
      </c>
      <c r="P86" s="25">
        <f t="shared" si="7"/>
        <v>0</v>
      </c>
    </row>
    <row r="87" spans="1:18" ht="13.5">
      <c r="A87" s="196" t="s">
        <v>169</v>
      </c>
      <c r="B87" s="173">
        <v>868</v>
      </c>
      <c r="C87" s="307">
        <v>0.51</v>
      </c>
      <c r="D87" s="173">
        <v>7</v>
      </c>
      <c r="E87" s="307">
        <v>0.75</v>
      </c>
      <c r="F87" s="173">
        <v>37</v>
      </c>
      <c r="G87" s="307">
        <v>8.25</v>
      </c>
      <c r="H87" s="173">
        <v>912</v>
      </c>
      <c r="I87" s="308">
        <v>0.57</v>
      </c>
      <c r="J87" s="267">
        <v>121.45</v>
      </c>
      <c r="K87" s="69">
        <v>121</v>
      </c>
      <c r="L87" s="136">
        <f t="shared" si="4"/>
        <v>0.45000000000000284</v>
      </c>
      <c r="M87" s="311">
        <f t="shared" si="5"/>
        <v>0.37190082644628336</v>
      </c>
      <c r="N87" s="78">
        <f>Margins!B87</f>
        <v>4000</v>
      </c>
      <c r="O87" s="25">
        <f t="shared" si="6"/>
        <v>28000</v>
      </c>
      <c r="P87" s="25">
        <f t="shared" si="7"/>
        <v>148000</v>
      </c>
      <c r="R87" s="25"/>
    </row>
    <row r="88" spans="1:16" ht="13.5">
      <c r="A88" s="196" t="s">
        <v>296</v>
      </c>
      <c r="B88" s="173">
        <v>2475</v>
      </c>
      <c r="C88" s="307">
        <v>-0.61</v>
      </c>
      <c r="D88" s="173">
        <v>0</v>
      </c>
      <c r="E88" s="307">
        <v>0</v>
      </c>
      <c r="F88" s="173">
        <v>0</v>
      </c>
      <c r="G88" s="307">
        <v>-1</v>
      </c>
      <c r="H88" s="173">
        <v>2475</v>
      </c>
      <c r="I88" s="308">
        <v>-0.61</v>
      </c>
      <c r="J88" s="267">
        <v>453.15</v>
      </c>
      <c r="K88" s="69">
        <v>450.85</v>
      </c>
      <c r="L88" s="136">
        <f t="shared" si="4"/>
        <v>2.2999999999999545</v>
      </c>
      <c r="M88" s="311">
        <f t="shared" si="5"/>
        <v>0.5101474991682277</v>
      </c>
      <c r="N88" s="78">
        <f>Margins!B88</f>
        <v>550</v>
      </c>
      <c r="O88" s="25">
        <f t="shared" si="6"/>
        <v>0</v>
      </c>
      <c r="P88" s="25">
        <f t="shared" si="7"/>
        <v>0</v>
      </c>
    </row>
    <row r="89" spans="1:16" ht="13.5">
      <c r="A89" s="196" t="s">
        <v>297</v>
      </c>
      <c r="B89" s="173">
        <v>1326</v>
      </c>
      <c r="C89" s="307">
        <v>0.56</v>
      </c>
      <c r="D89" s="173">
        <v>0</v>
      </c>
      <c r="E89" s="307">
        <v>0</v>
      </c>
      <c r="F89" s="173">
        <v>0</v>
      </c>
      <c r="G89" s="307">
        <v>0</v>
      </c>
      <c r="H89" s="173">
        <v>1326</v>
      </c>
      <c r="I89" s="308">
        <v>0.56</v>
      </c>
      <c r="J89" s="267">
        <v>473.15</v>
      </c>
      <c r="K89" s="69">
        <v>489.45</v>
      </c>
      <c r="L89" s="136">
        <f t="shared" si="4"/>
        <v>-16.30000000000001</v>
      </c>
      <c r="M89" s="311">
        <f t="shared" si="5"/>
        <v>-3.3302686689140897</v>
      </c>
      <c r="N89" s="78">
        <f>Margins!B89</f>
        <v>550</v>
      </c>
      <c r="O89" s="25">
        <f t="shared" si="6"/>
        <v>0</v>
      </c>
      <c r="P89" s="25">
        <f t="shared" si="7"/>
        <v>0</v>
      </c>
    </row>
    <row r="90" spans="1:16" ht="13.5">
      <c r="A90" s="196" t="s">
        <v>178</v>
      </c>
      <c r="B90" s="173">
        <v>779</v>
      </c>
      <c r="C90" s="307">
        <v>0.6</v>
      </c>
      <c r="D90" s="173">
        <v>3</v>
      </c>
      <c r="E90" s="307">
        <v>0</v>
      </c>
      <c r="F90" s="173">
        <v>0</v>
      </c>
      <c r="G90" s="307">
        <v>0</v>
      </c>
      <c r="H90" s="173">
        <v>782</v>
      </c>
      <c r="I90" s="308">
        <v>0.6</v>
      </c>
      <c r="J90" s="267">
        <v>176.25</v>
      </c>
      <c r="K90" s="69">
        <v>184</v>
      </c>
      <c r="L90" s="136">
        <f t="shared" si="4"/>
        <v>-7.75</v>
      </c>
      <c r="M90" s="311">
        <f t="shared" si="5"/>
        <v>-4.211956521739131</v>
      </c>
      <c r="N90" s="78">
        <f>Margins!B90</f>
        <v>2500</v>
      </c>
      <c r="O90" s="25">
        <f t="shared" si="6"/>
        <v>7500</v>
      </c>
      <c r="P90" s="25">
        <f t="shared" si="7"/>
        <v>0</v>
      </c>
    </row>
    <row r="91" spans="1:16" ht="13.5">
      <c r="A91" s="196" t="s">
        <v>145</v>
      </c>
      <c r="B91" s="173">
        <v>480</v>
      </c>
      <c r="C91" s="307">
        <v>0.48</v>
      </c>
      <c r="D91" s="173">
        <v>7</v>
      </c>
      <c r="E91" s="307">
        <v>0.75</v>
      </c>
      <c r="F91" s="173">
        <v>15</v>
      </c>
      <c r="G91" s="307">
        <v>0</v>
      </c>
      <c r="H91" s="173">
        <v>502</v>
      </c>
      <c r="I91" s="308">
        <v>0.53</v>
      </c>
      <c r="J91" s="267">
        <v>156.35</v>
      </c>
      <c r="K91" s="69">
        <v>159.15</v>
      </c>
      <c r="L91" s="136">
        <f t="shared" si="4"/>
        <v>-2.8000000000000114</v>
      </c>
      <c r="M91" s="311">
        <f t="shared" si="5"/>
        <v>-1.7593465284323035</v>
      </c>
      <c r="N91" s="78">
        <f>Margins!B91</f>
        <v>1700</v>
      </c>
      <c r="O91" s="25">
        <f t="shared" si="6"/>
        <v>11900</v>
      </c>
      <c r="P91" s="25">
        <f t="shared" si="7"/>
        <v>25500</v>
      </c>
    </row>
    <row r="92" spans="1:18" ht="13.5">
      <c r="A92" s="196" t="s">
        <v>273</v>
      </c>
      <c r="B92" s="173">
        <v>2897</v>
      </c>
      <c r="C92" s="307">
        <v>0.71</v>
      </c>
      <c r="D92" s="173">
        <v>5</v>
      </c>
      <c r="E92" s="307">
        <v>-0.71</v>
      </c>
      <c r="F92" s="173">
        <v>1</v>
      </c>
      <c r="G92" s="307">
        <v>-0.98</v>
      </c>
      <c r="H92" s="173">
        <v>2903</v>
      </c>
      <c r="I92" s="308">
        <v>0.64</v>
      </c>
      <c r="J92" s="267">
        <v>201.95</v>
      </c>
      <c r="K92" s="69">
        <v>205.6</v>
      </c>
      <c r="L92" s="136">
        <f t="shared" si="4"/>
        <v>-3.6500000000000057</v>
      </c>
      <c r="M92" s="311">
        <f t="shared" si="5"/>
        <v>-1.7752918287937771</v>
      </c>
      <c r="N92" s="78">
        <f>Margins!B92</f>
        <v>850</v>
      </c>
      <c r="O92" s="25">
        <f t="shared" si="6"/>
        <v>4250</v>
      </c>
      <c r="P92" s="25">
        <f t="shared" si="7"/>
        <v>850</v>
      </c>
      <c r="R92" s="25"/>
    </row>
    <row r="93" spans="1:16" ht="13.5">
      <c r="A93" s="196" t="s">
        <v>210</v>
      </c>
      <c r="B93" s="173">
        <v>4946</v>
      </c>
      <c r="C93" s="307">
        <v>-0.19</v>
      </c>
      <c r="D93" s="173">
        <v>44</v>
      </c>
      <c r="E93" s="307">
        <v>-0.3</v>
      </c>
      <c r="F93" s="173">
        <v>1</v>
      </c>
      <c r="G93" s="307">
        <v>-0.75</v>
      </c>
      <c r="H93" s="173">
        <v>4991</v>
      </c>
      <c r="I93" s="308">
        <v>-0.19</v>
      </c>
      <c r="J93" s="267">
        <v>1669.2</v>
      </c>
      <c r="K93" s="69">
        <v>1693.6</v>
      </c>
      <c r="L93" s="136">
        <f t="shared" si="4"/>
        <v>-24.399999999999864</v>
      </c>
      <c r="M93" s="311">
        <f t="shared" si="5"/>
        <v>-1.4407179971657926</v>
      </c>
      <c r="N93" s="78">
        <f>Margins!B93</f>
        <v>200</v>
      </c>
      <c r="O93" s="25">
        <f t="shared" si="6"/>
        <v>8800</v>
      </c>
      <c r="P93" s="25">
        <f t="shared" si="7"/>
        <v>200</v>
      </c>
    </row>
    <row r="94" spans="1:16" ht="13.5">
      <c r="A94" s="196" t="s">
        <v>298</v>
      </c>
      <c r="B94" s="173">
        <v>113</v>
      </c>
      <c r="C94" s="307">
        <v>-0.56</v>
      </c>
      <c r="D94" s="173">
        <v>0</v>
      </c>
      <c r="E94" s="307">
        <v>0</v>
      </c>
      <c r="F94" s="173">
        <v>0</v>
      </c>
      <c r="G94" s="307">
        <v>0</v>
      </c>
      <c r="H94" s="173">
        <v>113</v>
      </c>
      <c r="I94" s="308">
        <v>-0.56</v>
      </c>
      <c r="J94" s="267">
        <v>587.65</v>
      </c>
      <c r="K94" s="267">
        <v>590</v>
      </c>
      <c r="L94" s="136">
        <f t="shared" si="4"/>
        <v>-2.3500000000000227</v>
      </c>
      <c r="M94" s="311">
        <f t="shared" si="5"/>
        <v>-0.3983050847457666</v>
      </c>
      <c r="N94" s="78">
        <f>Margins!B94</f>
        <v>350</v>
      </c>
      <c r="O94" s="25">
        <f t="shared" si="6"/>
        <v>0</v>
      </c>
      <c r="P94" s="25">
        <f t="shared" si="7"/>
        <v>0</v>
      </c>
    </row>
    <row r="95" spans="1:16" ht="13.5">
      <c r="A95" s="196" t="s">
        <v>7</v>
      </c>
      <c r="B95" s="173">
        <v>2348</v>
      </c>
      <c r="C95" s="307">
        <v>-0.09</v>
      </c>
      <c r="D95" s="173">
        <v>12</v>
      </c>
      <c r="E95" s="307">
        <v>-0.08</v>
      </c>
      <c r="F95" s="173">
        <v>0</v>
      </c>
      <c r="G95" s="307">
        <v>-1</v>
      </c>
      <c r="H95" s="173">
        <v>2360</v>
      </c>
      <c r="I95" s="308">
        <v>-0.09</v>
      </c>
      <c r="J95" s="267">
        <v>880.85</v>
      </c>
      <c r="K95" s="69">
        <v>893.85</v>
      </c>
      <c r="L95" s="136">
        <f t="shared" si="4"/>
        <v>-13</v>
      </c>
      <c r="M95" s="311">
        <f t="shared" si="5"/>
        <v>-1.454382726408234</v>
      </c>
      <c r="N95" s="78">
        <f>Margins!B95</f>
        <v>650</v>
      </c>
      <c r="O95" s="25">
        <f t="shared" si="6"/>
        <v>7800</v>
      </c>
      <c r="P95" s="25">
        <f t="shared" si="7"/>
        <v>0</v>
      </c>
    </row>
    <row r="96" spans="1:16" ht="13.5">
      <c r="A96" s="196" t="s">
        <v>170</v>
      </c>
      <c r="B96" s="173">
        <v>2438</v>
      </c>
      <c r="C96" s="307">
        <v>3.34</v>
      </c>
      <c r="D96" s="173">
        <v>0</v>
      </c>
      <c r="E96" s="307">
        <v>0</v>
      </c>
      <c r="F96" s="173">
        <v>0</v>
      </c>
      <c r="G96" s="307">
        <v>-1</v>
      </c>
      <c r="H96" s="173">
        <v>2438</v>
      </c>
      <c r="I96" s="308">
        <v>3.33</v>
      </c>
      <c r="J96" s="267">
        <v>509.95</v>
      </c>
      <c r="K96" s="69">
        <v>510.2</v>
      </c>
      <c r="L96" s="136">
        <f t="shared" si="4"/>
        <v>-0.25</v>
      </c>
      <c r="M96" s="311">
        <f t="shared" si="5"/>
        <v>-0.04900039200313602</v>
      </c>
      <c r="N96" s="78">
        <f>Margins!B96</f>
        <v>1200</v>
      </c>
      <c r="O96" s="25">
        <f t="shared" si="6"/>
        <v>0</v>
      </c>
      <c r="P96" s="25">
        <f t="shared" si="7"/>
        <v>0</v>
      </c>
    </row>
    <row r="97" spans="1:16" ht="13.5">
      <c r="A97" s="196" t="s">
        <v>224</v>
      </c>
      <c r="B97" s="173">
        <v>3479</v>
      </c>
      <c r="C97" s="307">
        <v>-0.05</v>
      </c>
      <c r="D97" s="173">
        <v>21</v>
      </c>
      <c r="E97" s="307">
        <v>-0.22</v>
      </c>
      <c r="F97" s="173">
        <v>3</v>
      </c>
      <c r="G97" s="307">
        <v>0.5</v>
      </c>
      <c r="H97" s="173">
        <v>3503</v>
      </c>
      <c r="I97" s="308">
        <v>-0.05</v>
      </c>
      <c r="J97" s="267">
        <v>892.75</v>
      </c>
      <c r="K97" s="69">
        <v>914.05</v>
      </c>
      <c r="L97" s="136">
        <f t="shared" si="4"/>
        <v>-21.299999999999955</v>
      </c>
      <c r="M97" s="311">
        <f t="shared" si="5"/>
        <v>-2.3302882774465243</v>
      </c>
      <c r="N97" s="78">
        <f>Margins!B97</f>
        <v>400</v>
      </c>
      <c r="O97" s="25">
        <f t="shared" si="6"/>
        <v>8400</v>
      </c>
      <c r="P97" s="25">
        <f t="shared" si="7"/>
        <v>1200</v>
      </c>
    </row>
    <row r="98" spans="1:16" ht="13.5">
      <c r="A98" s="196" t="s">
        <v>207</v>
      </c>
      <c r="B98" s="173">
        <v>1742</v>
      </c>
      <c r="C98" s="307">
        <v>0.34</v>
      </c>
      <c r="D98" s="173">
        <v>21</v>
      </c>
      <c r="E98" s="307">
        <v>0.24</v>
      </c>
      <c r="F98" s="173">
        <v>0</v>
      </c>
      <c r="G98" s="307">
        <v>-1</v>
      </c>
      <c r="H98" s="173">
        <v>1763</v>
      </c>
      <c r="I98" s="308">
        <v>0.29</v>
      </c>
      <c r="J98" s="267">
        <v>209.9</v>
      </c>
      <c r="K98" s="69">
        <v>211.95</v>
      </c>
      <c r="L98" s="136">
        <f t="shared" si="4"/>
        <v>-2.049999999999983</v>
      </c>
      <c r="M98" s="311">
        <f t="shared" si="5"/>
        <v>-0.9672092474640166</v>
      </c>
      <c r="N98" s="78">
        <f>Margins!B98</f>
        <v>1250</v>
      </c>
      <c r="O98" s="25">
        <f t="shared" si="6"/>
        <v>26250</v>
      </c>
      <c r="P98" s="25">
        <f t="shared" si="7"/>
        <v>0</v>
      </c>
    </row>
    <row r="99" spans="1:16" ht="13.5">
      <c r="A99" s="196" t="s">
        <v>299</v>
      </c>
      <c r="B99" s="173">
        <v>714</v>
      </c>
      <c r="C99" s="307">
        <v>0.48</v>
      </c>
      <c r="D99" s="173">
        <v>0</v>
      </c>
      <c r="E99" s="307">
        <v>0</v>
      </c>
      <c r="F99" s="173">
        <v>0</v>
      </c>
      <c r="G99" s="307">
        <v>0</v>
      </c>
      <c r="H99" s="173">
        <v>714</v>
      </c>
      <c r="I99" s="308">
        <v>0.48</v>
      </c>
      <c r="J99" s="267">
        <v>827.4</v>
      </c>
      <c r="K99" s="69">
        <v>836.95</v>
      </c>
      <c r="L99" s="136">
        <f t="shared" si="4"/>
        <v>-9.550000000000068</v>
      </c>
      <c r="M99" s="311">
        <f t="shared" si="5"/>
        <v>-1.1410478523209353</v>
      </c>
      <c r="N99" s="78">
        <f>Margins!B99</f>
        <v>250</v>
      </c>
      <c r="O99" s="25">
        <f t="shared" si="6"/>
        <v>0</v>
      </c>
      <c r="P99" s="25">
        <f t="shared" si="7"/>
        <v>0</v>
      </c>
    </row>
    <row r="100" spans="1:16" ht="13.5">
      <c r="A100" s="196" t="s">
        <v>279</v>
      </c>
      <c r="B100" s="173">
        <v>4556</v>
      </c>
      <c r="C100" s="307">
        <v>-0.27</v>
      </c>
      <c r="D100" s="173">
        <v>56</v>
      </c>
      <c r="E100" s="307">
        <v>-0.61</v>
      </c>
      <c r="F100" s="173">
        <v>3</v>
      </c>
      <c r="G100" s="307">
        <v>-0.73</v>
      </c>
      <c r="H100" s="173">
        <v>4615</v>
      </c>
      <c r="I100" s="308">
        <v>-0.28</v>
      </c>
      <c r="J100" s="267">
        <v>292.6</v>
      </c>
      <c r="K100" s="69">
        <v>302.6</v>
      </c>
      <c r="L100" s="136">
        <f t="shared" si="4"/>
        <v>-10</v>
      </c>
      <c r="M100" s="311">
        <f t="shared" si="5"/>
        <v>-3.304692663582286</v>
      </c>
      <c r="N100" s="78">
        <f>Margins!B100</f>
        <v>1600</v>
      </c>
      <c r="O100" s="25">
        <f t="shared" si="6"/>
        <v>89600</v>
      </c>
      <c r="P100" s="25">
        <f t="shared" si="7"/>
        <v>4800</v>
      </c>
    </row>
    <row r="101" spans="1:16" ht="13.5">
      <c r="A101" s="196" t="s">
        <v>146</v>
      </c>
      <c r="B101" s="173">
        <v>279</v>
      </c>
      <c r="C101" s="307">
        <v>0.01</v>
      </c>
      <c r="D101" s="173">
        <v>3</v>
      </c>
      <c r="E101" s="307">
        <v>0.5</v>
      </c>
      <c r="F101" s="173">
        <v>0</v>
      </c>
      <c r="G101" s="307">
        <v>-1</v>
      </c>
      <c r="H101" s="173">
        <v>282</v>
      </c>
      <c r="I101" s="308">
        <v>-0.01</v>
      </c>
      <c r="J101" s="267">
        <v>40.05</v>
      </c>
      <c r="K101" s="69">
        <v>40.5</v>
      </c>
      <c r="L101" s="136">
        <f t="shared" si="4"/>
        <v>-0.45000000000000284</v>
      </c>
      <c r="M101" s="311">
        <f t="shared" si="5"/>
        <v>-1.111111111111118</v>
      </c>
      <c r="N101" s="78">
        <f>Margins!B101</f>
        <v>8900</v>
      </c>
      <c r="O101" s="25">
        <f t="shared" si="6"/>
        <v>26700</v>
      </c>
      <c r="P101" s="25">
        <f t="shared" si="7"/>
        <v>0</v>
      </c>
    </row>
    <row r="102" spans="1:16" ht="13.5">
      <c r="A102" s="196" t="s">
        <v>8</v>
      </c>
      <c r="B102" s="173">
        <v>8363</v>
      </c>
      <c r="C102" s="307">
        <v>0.47</v>
      </c>
      <c r="D102" s="173">
        <v>462</v>
      </c>
      <c r="E102" s="307">
        <v>-0.03</v>
      </c>
      <c r="F102" s="173">
        <v>57</v>
      </c>
      <c r="G102" s="307">
        <v>0.36</v>
      </c>
      <c r="H102" s="173">
        <v>8882</v>
      </c>
      <c r="I102" s="308">
        <v>0.43</v>
      </c>
      <c r="J102" s="267">
        <v>144.85</v>
      </c>
      <c r="K102" s="69">
        <v>149.15</v>
      </c>
      <c r="L102" s="136">
        <f t="shared" si="4"/>
        <v>-4.300000000000011</v>
      </c>
      <c r="M102" s="311">
        <f t="shared" si="5"/>
        <v>-2.8830036875628635</v>
      </c>
      <c r="N102" s="78">
        <f>Margins!B102</f>
        <v>1600</v>
      </c>
      <c r="O102" s="25">
        <f t="shared" si="6"/>
        <v>739200</v>
      </c>
      <c r="P102" s="25">
        <f t="shared" si="7"/>
        <v>91200</v>
      </c>
    </row>
    <row r="103" spans="1:16" ht="13.5">
      <c r="A103" s="196" t="s">
        <v>300</v>
      </c>
      <c r="B103" s="173">
        <v>992</v>
      </c>
      <c r="C103" s="307">
        <v>-0.09</v>
      </c>
      <c r="D103" s="173">
        <v>1</v>
      </c>
      <c r="E103" s="307">
        <v>-0.5</v>
      </c>
      <c r="F103" s="173">
        <v>30</v>
      </c>
      <c r="G103" s="307">
        <v>0</v>
      </c>
      <c r="H103" s="173">
        <v>1023</v>
      </c>
      <c r="I103" s="308">
        <v>-0.06</v>
      </c>
      <c r="J103" s="267">
        <v>191.75</v>
      </c>
      <c r="K103" s="69">
        <v>193.7</v>
      </c>
      <c r="L103" s="136">
        <f t="shared" si="4"/>
        <v>-1.9499999999999886</v>
      </c>
      <c r="M103" s="311">
        <f t="shared" si="5"/>
        <v>-1.0067114093959673</v>
      </c>
      <c r="N103" s="78">
        <f>Margins!B103</f>
        <v>1000</v>
      </c>
      <c r="O103" s="25">
        <f t="shared" si="6"/>
        <v>1000</v>
      </c>
      <c r="P103" s="25">
        <f t="shared" si="7"/>
        <v>30000</v>
      </c>
    </row>
    <row r="104" spans="1:16" ht="13.5">
      <c r="A104" s="196" t="s">
        <v>179</v>
      </c>
      <c r="B104" s="173">
        <v>755</v>
      </c>
      <c r="C104" s="307">
        <v>-0.15</v>
      </c>
      <c r="D104" s="173">
        <v>61</v>
      </c>
      <c r="E104" s="307">
        <v>0.39</v>
      </c>
      <c r="F104" s="173">
        <v>2</v>
      </c>
      <c r="G104" s="307">
        <v>0</v>
      </c>
      <c r="H104" s="173">
        <v>818</v>
      </c>
      <c r="I104" s="308">
        <v>-0.12</v>
      </c>
      <c r="J104" s="267">
        <v>16.9</v>
      </c>
      <c r="K104" s="69">
        <v>17.65</v>
      </c>
      <c r="L104" s="136">
        <f t="shared" si="4"/>
        <v>-0.75</v>
      </c>
      <c r="M104" s="311">
        <f t="shared" si="5"/>
        <v>-4.2492917847025495</v>
      </c>
      <c r="N104" s="78">
        <f>Margins!B104</f>
        <v>28000</v>
      </c>
      <c r="O104" s="25">
        <f t="shared" si="6"/>
        <v>1708000</v>
      </c>
      <c r="P104" s="25">
        <f t="shared" si="7"/>
        <v>56000</v>
      </c>
    </row>
    <row r="105" spans="1:16" ht="13.5">
      <c r="A105" s="196" t="s">
        <v>202</v>
      </c>
      <c r="B105" s="173">
        <v>1691</v>
      </c>
      <c r="C105" s="307">
        <v>0.2</v>
      </c>
      <c r="D105" s="173">
        <v>26</v>
      </c>
      <c r="E105" s="307">
        <v>-0.3</v>
      </c>
      <c r="F105" s="173">
        <v>1</v>
      </c>
      <c r="G105" s="307">
        <v>0</v>
      </c>
      <c r="H105" s="173">
        <v>1718</v>
      </c>
      <c r="I105" s="308">
        <v>0.19</v>
      </c>
      <c r="J105" s="267">
        <v>238.4</v>
      </c>
      <c r="K105" s="69">
        <v>241.5</v>
      </c>
      <c r="L105" s="136">
        <f t="shared" si="4"/>
        <v>-3.0999999999999943</v>
      </c>
      <c r="M105" s="311">
        <f t="shared" si="5"/>
        <v>-1.2836438923395421</v>
      </c>
      <c r="N105" s="78">
        <f>Margins!B105</f>
        <v>1150</v>
      </c>
      <c r="O105" s="25">
        <f t="shared" si="6"/>
        <v>29900</v>
      </c>
      <c r="P105" s="25">
        <f t="shared" si="7"/>
        <v>1150</v>
      </c>
    </row>
    <row r="106" spans="1:16" ht="13.5">
      <c r="A106" s="196" t="s">
        <v>171</v>
      </c>
      <c r="B106" s="173">
        <v>6329</v>
      </c>
      <c r="C106" s="307">
        <v>-0.03</v>
      </c>
      <c r="D106" s="173">
        <v>10</v>
      </c>
      <c r="E106" s="307">
        <v>-0.44</v>
      </c>
      <c r="F106" s="173">
        <v>10</v>
      </c>
      <c r="G106" s="307">
        <v>0.25</v>
      </c>
      <c r="H106" s="173">
        <v>6349</v>
      </c>
      <c r="I106" s="308">
        <v>-0.03</v>
      </c>
      <c r="J106" s="267">
        <v>324.95</v>
      </c>
      <c r="K106" s="69">
        <v>336.25</v>
      </c>
      <c r="L106" s="136">
        <f t="shared" si="4"/>
        <v>-11.300000000000011</v>
      </c>
      <c r="M106" s="311">
        <f t="shared" si="5"/>
        <v>-3.3605947955390367</v>
      </c>
      <c r="N106" s="78">
        <f>Margins!B106</f>
        <v>2200</v>
      </c>
      <c r="O106" s="25">
        <f t="shared" si="6"/>
        <v>22000</v>
      </c>
      <c r="P106" s="25">
        <f t="shared" si="7"/>
        <v>22000</v>
      </c>
    </row>
    <row r="107" spans="1:16" ht="13.5">
      <c r="A107" s="196" t="s">
        <v>147</v>
      </c>
      <c r="B107" s="173">
        <v>318</v>
      </c>
      <c r="C107" s="307">
        <v>0.95</v>
      </c>
      <c r="D107" s="173">
        <v>2</v>
      </c>
      <c r="E107" s="307">
        <v>-0.33</v>
      </c>
      <c r="F107" s="173">
        <v>0</v>
      </c>
      <c r="G107" s="307">
        <v>0</v>
      </c>
      <c r="H107" s="173">
        <v>320</v>
      </c>
      <c r="I107" s="308">
        <v>0.93</v>
      </c>
      <c r="J107" s="267">
        <v>57.55</v>
      </c>
      <c r="K107" s="69">
        <v>58.6</v>
      </c>
      <c r="L107" s="136">
        <f t="shared" si="4"/>
        <v>-1.0500000000000043</v>
      </c>
      <c r="M107" s="311">
        <f t="shared" si="5"/>
        <v>-1.7918088737201439</v>
      </c>
      <c r="N107" s="78">
        <f>Margins!B107</f>
        <v>5900</v>
      </c>
      <c r="O107" s="25">
        <f t="shared" si="6"/>
        <v>11800</v>
      </c>
      <c r="P107" s="25">
        <f t="shared" si="7"/>
        <v>0</v>
      </c>
    </row>
    <row r="108" spans="1:16" ht="13.5">
      <c r="A108" s="196" t="s">
        <v>148</v>
      </c>
      <c r="B108" s="173">
        <v>287</v>
      </c>
      <c r="C108" s="307">
        <v>1.24</v>
      </c>
      <c r="D108" s="173">
        <v>0</v>
      </c>
      <c r="E108" s="307">
        <v>-1</v>
      </c>
      <c r="F108" s="173">
        <v>0</v>
      </c>
      <c r="G108" s="307">
        <v>0</v>
      </c>
      <c r="H108" s="173">
        <v>287</v>
      </c>
      <c r="I108" s="308">
        <v>1.17</v>
      </c>
      <c r="J108" s="267">
        <v>246.2</v>
      </c>
      <c r="K108" s="69">
        <v>248.15</v>
      </c>
      <c r="L108" s="136">
        <f t="shared" si="4"/>
        <v>-1.950000000000017</v>
      </c>
      <c r="M108" s="311">
        <f t="shared" si="5"/>
        <v>-0.7858150312311172</v>
      </c>
      <c r="N108" s="78">
        <f>Margins!B108</f>
        <v>2090</v>
      </c>
      <c r="O108" s="25">
        <f t="shared" si="6"/>
        <v>0</v>
      </c>
      <c r="P108" s="25">
        <f t="shared" si="7"/>
        <v>0</v>
      </c>
    </row>
    <row r="109" spans="1:18" ht="13.5">
      <c r="A109" s="196" t="s">
        <v>122</v>
      </c>
      <c r="B109" s="173">
        <v>2587</v>
      </c>
      <c r="C109" s="307">
        <v>0.46</v>
      </c>
      <c r="D109" s="173">
        <v>388</v>
      </c>
      <c r="E109" s="307">
        <v>0.28</v>
      </c>
      <c r="F109" s="173">
        <v>67</v>
      </c>
      <c r="G109" s="307">
        <v>1.23</v>
      </c>
      <c r="H109" s="173">
        <v>3042</v>
      </c>
      <c r="I109" s="308">
        <v>0.44</v>
      </c>
      <c r="J109" s="267">
        <v>142.05</v>
      </c>
      <c r="K109" s="69">
        <v>141.95</v>
      </c>
      <c r="L109" s="136">
        <f t="shared" si="4"/>
        <v>0.10000000000002274</v>
      </c>
      <c r="M109" s="311">
        <f t="shared" si="5"/>
        <v>0.07044734061290789</v>
      </c>
      <c r="N109" s="78">
        <f>Margins!B109</f>
        <v>3250</v>
      </c>
      <c r="O109" s="25">
        <f t="shared" si="6"/>
        <v>1261000</v>
      </c>
      <c r="P109" s="25">
        <f t="shared" si="7"/>
        <v>217750</v>
      </c>
      <c r="R109" s="25"/>
    </row>
    <row r="110" spans="1:18" ht="13.5">
      <c r="A110" s="204" t="s">
        <v>36</v>
      </c>
      <c r="B110" s="173">
        <v>11264</v>
      </c>
      <c r="C110" s="307">
        <v>0.44</v>
      </c>
      <c r="D110" s="173">
        <v>152</v>
      </c>
      <c r="E110" s="307">
        <v>0.85</v>
      </c>
      <c r="F110" s="173">
        <v>10</v>
      </c>
      <c r="G110" s="307">
        <v>0.11</v>
      </c>
      <c r="H110" s="173">
        <v>11426</v>
      </c>
      <c r="I110" s="308">
        <v>0.44</v>
      </c>
      <c r="J110" s="267">
        <v>876.15</v>
      </c>
      <c r="K110" s="69">
        <v>906.15</v>
      </c>
      <c r="L110" s="136">
        <f t="shared" si="4"/>
        <v>-30</v>
      </c>
      <c r="M110" s="311">
        <f t="shared" si="5"/>
        <v>-3.310710147326602</v>
      </c>
      <c r="N110" s="78">
        <f>Margins!B110</f>
        <v>450</v>
      </c>
      <c r="O110" s="25">
        <f t="shared" si="6"/>
        <v>68400</v>
      </c>
      <c r="P110" s="25">
        <f t="shared" si="7"/>
        <v>4500</v>
      </c>
      <c r="R110" s="25"/>
    </row>
    <row r="111" spans="1:18" ht="13.5">
      <c r="A111" s="196" t="s">
        <v>172</v>
      </c>
      <c r="B111" s="173">
        <v>2934</v>
      </c>
      <c r="C111" s="307">
        <v>0.33</v>
      </c>
      <c r="D111" s="173">
        <v>13</v>
      </c>
      <c r="E111" s="307">
        <v>-0.13</v>
      </c>
      <c r="F111" s="173">
        <v>50</v>
      </c>
      <c r="G111" s="307">
        <v>0</v>
      </c>
      <c r="H111" s="173">
        <v>2997</v>
      </c>
      <c r="I111" s="308">
        <v>0.32</v>
      </c>
      <c r="J111" s="267">
        <v>260.5</v>
      </c>
      <c r="K111" s="69">
        <v>260.5</v>
      </c>
      <c r="L111" s="136">
        <f t="shared" si="4"/>
        <v>0</v>
      </c>
      <c r="M111" s="311">
        <f t="shared" si="5"/>
        <v>0</v>
      </c>
      <c r="N111" s="78">
        <f>Margins!B111</f>
        <v>1050</v>
      </c>
      <c r="O111" s="25">
        <f t="shared" si="6"/>
        <v>13650</v>
      </c>
      <c r="P111" s="25">
        <f t="shared" si="7"/>
        <v>52500</v>
      </c>
      <c r="R111" s="25"/>
    </row>
    <row r="112" spans="1:16" ht="13.5">
      <c r="A112" s="196" t="s">
        <v>80</v>
      </c>
      <c r="B112" s="173">
        <v>725</v>
      </c>
      <c r="C112" s="307">
        <v>-0.06</v>
      </c>
      <c r="D112" s="173">
        <v>4</v>
      </c>
      <c r="E112" s="307">
        <v>-0.64</v>
      </c>
      <c r="F112" s="173">
        <v>0</v>
      </c>
      <c r="G112" s="307">
        <v>0</v>
      </c>
      <c r="H112" s="173">
        <v>729</v>
      </c>
      <c r="I112" s="308">
        <v>-0.07</v>
      </c>
      <c r="J112" s="267">
        <v>224.75</v>
      </c>
      <c r="K112" s="69">
        <v>229.55</v>
      </c>
      <c r="L112" s="136">
        <f t="shared" si="4"/>
        <v>-4.800000000000011</v>
      </c>
      <c r="M112" s="311">
        <f t="shared" si="5"/>
        <v>-2.0910477020257074</v>
      </c>
      <c r="N112" s="78">
        <f>Margins!B112</f>
        <v>1200</v>
      </c>
      <c r="O112" s="25">
        <f t="shared" si="6"/>
        <v>4800</v>
      </c>
      <c r="P112" s="25">
        <f t="shared" si="7"/>
        <v>0</v>
      </c>
    </row>
    <row r="113" spans="1:16" ht="13.5">
      <c r="A113" s="196" t="s">
        <v>275</v>
      </c>
      <c r="B113" s="173">
        <v>5325</v>
      </c>
      <c r="C113" s="307">
        <v>-0.17</v>
      </c>
      <c r="D113" s="173">
        <v>14</v>
      </c>
      <c r="E113" s="307">
        <v>0.08</v>
      </c>
      <c r="F113" s="173">
        <v>20</v>
      </c>
      <c r="G113" s="307">
        <v>4</v>
      </c>
      <c r="H113" s="173">
        <v>5359</v>
      </c>
      <c r="I113" s="308">
        <v>-0.16</v>
      </c>
      <c r="J113" s="267">
        <v>314</v>
      </c>
      <c r="K113" s="69">
        <v>329.95</v>
      </c>
      <c r="L113" s="136">
        <f t="shared" si="4"/>
        <v>-15.949999999999989</v>
      </c>
      <c r="M113" s="311">
        <f t="shared" si="5"/>
        <v>-4.834065767540533</v>
      </c>
      <c r="N113" s="78">
        <f>Margins!B113</f>
        <v>700</v>
      </c>
      <c r="O113" s="25">
        <f t="shared" si="6"/>
        <v>9800</v>
      </c>
      <c r="P113" s="25">
        <f t="shared" si="7"/>
        <v>14000</v>
      </c>
    </row>
    <row r="114" spans="1:16" ht="13.5">
      <c r="A114" s="196" t="s">
        <v>225</v>
      </c>
      <c r="B114" s="173">
        <v>244</v>
      </c>
      <c r="C114" s="307">
        <v>-0.17</v>
      </c>
      <c r="D114" s="173">
        <v>0</v>
      </c>
      <c r="E114" s="307">
        <v>0</v>
      </c>
      <c r="F114" s="173">
        <v>0</v>
      </c>
      <c r="G114" s="307">
        <v>0</v>
      </c>
      <c r="H114" s="173">
        <v>244</v>
      </c>
      <c r="I114" s="308">
        <v>-0.17</v>
      </c>
      <c r="J114" s="267">
        <v>417.05</v>
      </c>
      <c r="K114" s="69">
        <v>424.25</v>
      </c>
      <c r="L114" s="136">
        <f t="shared" si="4"/>
        <v>-7.199999999999989</v>
      </c>
      <c r="M114" s="311">
        <f t="shared" si="5"/>
        <v>-1.6971125515615766</v>
      </c>
      <c r="N114" s="78">
        <f>Margins!B114</f>
        <v>650</v>
      </c>
      <c r="O114" s="25">
        <f t="shared" si="6"/>
        <v>0</v>
      </c>
      <c r="P114" s="25">
        <f t="shared" si="7"/>
        <v>0</v>
      </c>
    </row>
    <row r="115" spans="1:16" ht="13.5">
      <c r="A115" s="196" t="s">
        <v>81</v>
      </c>
      <c r="B115" s="173">
        <v>2195</v>
      </c>
      <c r="C115" s="307">
        <v>0</v>
      </c>
      <c r="D115" s="173">
        <v>1</v>
      </c>
      <c r="E115" s="307">
        <v>0</v>
      </c>
      <c r="F115" s="173">
        <v>0</v>
      </c>
      <c r="G115" s="307">
        <v>0</v>
      </c>
      <c r="H115" s="173">
        <v>2196</v>
      </c>
      <c r="I115" s="308">
        <v>0.01</v>
      </c>
      <c r="J115" s="267">
        <v>467.65</v>
      </c>
      <c r="K115" s="69">
        <v>467.4</v>
      </c>
      <c r="L115" s="136">
        <f t="shared" si="4"/>
        <v>0.25</v>
      </c>
      <c r="M115" s="311">
        <f t="shared" si="5"/>
        <v>0.053487376979032955</v>
      </c>
      <c r="N115" s="78">
        <f>Margins!B115</f>
        <v>1200</v>
      </c>
      <c r="O115" s="25">
        <f t="shared" si="6"/>
        <v>1200</v>
      </c>
      <c r="P115" s="25">
        <f t="shared" si="7"/>
        <v>0</v>
      </c>
    </row>
    <row r="116" spans="1:16" ht="13.5">
      <c r="A116" s="196" t="s">
        <v>226</v>
      </c>
      <c r="B116" s="173">
        <v>3246</v>
      </c>
      <c r="C116" s="307">
        <v>-0.19</v>
      </c>
      <c r="D116" s="173">
        <v>79</v>
      </c>
      <c r="E116" s="307">
        <v>-0.24</v>
      </c>
      <c r="F116" s="173">
        <v>8</v>
      </c>
      <c r="G116" s="307">
        <v>-0.47</v>
      </c>
      <c r="H116" s="173">
        <v>3333</v>
      </c>
      <c r="I116" s="308">
        <v>-0.2</v>
      </c>
      <c r="J116" s="267">
        <v>215.85</v>
      </c>
      <c r="K116" s="69">
        <v>223</v>
      </c>
      <c r="L116" s="136">
        <f t="shared" si="4"/>
        <v>-7.150000000000006</v>
      </c>
      <c r="M116" s="311">
        <f t="shared" si="5"/>
        <v>-3.2062780269058324</v>
      </c>
      <c r="N116" s="78">
        <f>Margins!B116</f>
        <v>2800</v>
      </c>
      <c r="O116" s="25">
        <f t="shared" si="6"/>
        <v>221200</v>
      </c>
      <c r="P116" s="25">
        <f t="shared" si="7"/>
        <v>22400</v>
      </c>
    </row>
    <row r="117" spans="1:16" ht="13.5">
      <c r="A117" s="196" t="s">
        <v>301</v>
      </c>
      <c r="B117" s="173">
        <v>12677</v>
      </c>
      <c r="C117" s="307">
        <v>0.95</v>
      </c>
      <c r="D117" s="173">
        <v>22</v>
      </c>
      <c r="E117" s="307">
        <v>3.4</v>
      </c>
      <c r="F117" s="173">
        <v>33</v>
      </c>
      <c r="G117" s="307">
        <v>0</v>
      </c>
      <c r="H117" s="173">
        <v>12732</v>
      </c>
      <c r="I117" s="308">
        <v>0.95</v>
      </c>
      <c r="J117" s="267">
        <v>393.05</v>
      </c>
      <c r="K117" s="69">
        <v>394.1</v>
      </c>
      <c r="L117" s="136">
        <f t="shared" si="4"/>
        <v>-1.0500000000000114</v>
      </c>
      <c r="M117" s="311">
        <f t="shared" si="5"/>
        <v>-0.2664298401420988</v>
      </c>
      <c r="N117" s="78">
        <f>Margins!B117</f>
        <v>1100</v>
      </c>
      <c r="O117" s="25">
        <f t="shared" si="6"/>
        <v>24200</v>
      </c>
      <c r="P117" s="25">
        <f t="shared" si="7"/>
        <v>36300</v>
      </c>
    </row>
    <row r="118" spans="1:16" ht="13.5">
      <c r="A118" s="196" t="s">
        <v>227</v>
      </c>
      <c r="B118" s="173">
        <v>7740</v>
      </c>
      <c r="C118" s="307">
        <v>0.8</v>
      </c>
      <c r="D118" s="173">
        <v>3</v>
      </c>
      <c r="E118" s="307">
        <v>2</v>
      </c>
      <c r="F118" s="173">
        <v>0</v>
      </c>
      <c r="G118" s="307">
        <v>0</v>
      </c>
      <c r="H118" s="173">
        <v>7743</v>
      </c>
      <c r="I118" s="308">
        <v>0.8</v>
      </c>
      <c r="J118" s="267">
        <v>933.5</v>
      </c>
      <c r="K118" s="69">
        <v>945.65</v>
      </c>
      <c r="L118" s="136">
        <f t="shared" si="4"/>
        <v>-12.149999999999977</v>
      </c>
      <c r="M118" s="311">
        <f t="shared" si="5"/>
        <v>-1.2848305398403193</v>
      </c>
      <c r="N118" s="78">
        <f>Margins!B118</f>
        <v>300</v>
      </c>
      <c r="O118" s="25">
        <f t="shared" si="6"/>
        <v>900</v>
      </c>
      <c r="P118" s="25">
        <f t="shared" si="7"/>
        <v>0</v>
      </c>
    </row>
    <row r="119" spans="1:16" ht="13.5">
      <c r="A119" s="196" t="s">
        <v>228</v>
      </c>
      <c r="B119" s="173">
        <v>5696</v>
      </c>
      <c r="C119" s="307">
        <v>0.35</v>
      </c>
      <c r="D119" s="173">
        <v>156</v>
      </c>
      <c r="E119" s="307">
        <v>0.33</v>
      </c>
      <c r="F119" s="173">
        <v>16</v>
      </c>
      <c r="G119" s="307">
        <v>0.33</v>
      </c>
      <c r="H119" s="173">
        <v>5868</v>
      </c>
      <c r="I119" s="308">
        <v>0.35</v>
      </c>
      <c r="J119" s="267">
        <v>395.5</v>
      </c>
      <c r="K119" s="69">
        <v>391.6</v>
      </c>
      <c r="L119" s="136">
        <f t="shared" si="4"/>
        <v>3.8999999999999773</v>
      </c>
      <c r="M119" s="311">
        <f t="shared" si="5"/>
        <v>0.9959141981613833</v>
      </c>
      <c r="N119" s="78">
        <f>Margins!B119</f>
        <v>800</v>
      </c>
      <c r="O119" s="25">
        <f t="shared" si="6"/>
        <v>124800</v>
      </c>
      <c r="P119" s="25">
        <f t="shared" si="7"/>
        <v>12800</v>
      </c>
    </row>
    <row r="120" spans="1:16" ht="13.5">
      <c r="A120" s="196" t="s">
        <v>235</v>
      </c>
      <c r="B120" s="173">
        <v>15680</v>
      </c>
      <c r="C120" s="307">
        <v>0.14</v>
      </c>
      <c r="D120" s="173">
        <v>576</v>
      </c>
      <c r="E120" s="307">
        <v>-0.23</v>
      </c>
      <c r="F120" s="173">
        <v>93</v>
      </c>
      <c r="G120" s="307">
        <v>-0.08</v>
      </c>
      <c r="H120" s="173">
        <v>16349</v>
      </c>
      <c r="I120" s="308">
        <v>0.12</v>
      </c>
      <c r="J120" s="267">
        <v>451.8</v>
      </c>
      <c r="K120" s="69">
        <v>462.75</v>
      </c>
      <c r="L120" s="136">
        <f t="shared" si="4"/>
        <v>-10.949999999999989</v>
      </c>
      <c r="M120" s="311">
        <f t="shared" si="5"/>
        <v>-2.3662884927066425</v>
      </c>
      <c r="N120" s="78">
        <f>Margins!B120</f>
        <v>700</v>
      </c>
      <c r="O120" s="25">
        <f t="shared" si="6"/>
        <v>403200</v>
      </c>
      <c r="P120" s="25">
        <f t="shared" si="7"/>
        <v>65100</v>
      </c>
    </row>
    <row r="121" spans="1:16" ht="13.5">
      <c r="A121" s="196" t="s">
        <v>98</v>
      </c>
      <c r="B121" s="173">
        <v>6387</v>
      </c>
      <c r="C121" s="307">
        <v>2.74</v>
      </c>
      <c r="D121" s="173">
        <v>16</v>
      </c>
      <c r="E121" s="307">
        <v>1.67</v>
      </c>
      <c r="F121" s="173">
        <v>11</v>
      </c>
      <c r="G121" s="307">
        <v>0</v>
      </c>
      <c r="H121" s="173">
        <v>6414</v>
      </c>
      <c r="I121" s="308">
        <v>2.75</v>
      </c>
      <c r="J121" s="267">
        <v>520.7</v>
      </c>
      <c r="K121" s="69">
        <v>535.8</v>
      </c>
      <c r="L121" s="136">
        <f t="shared" si="4"/>
        <v>-15.099999999999909</v>
      </c>
      <c r="M121" s="311">
        <f t="shared" si="5"/>
        <v>-2.8182157521463065</v>
      </c>
      <c r="N121" s="78">
        <f>Margins!B121</f>
        <v>550</v>
      </c>
      <c r="O121" s="25">
        <f t="shared" si="6"/>
        <v>8800</v>
      </c>
      <c r="P121" s="25">
        <f t="shared" si="7"/>
        <v>6050</v>
      </c>
    </row>
    <row r="122" spans="1:16" ht="13.5">
      <c r="A122" s="196" t="s">
        <v>149</v>
      </c>
      <c r="B122" s="173">
        <v>7646</v>
      </c>
      <c r="C122" s="307">
        <v>0.16</v>
      </c>
      <c r="D122" s="173">
        <v>111</v>
      </c>
      <c r="E122" s="307">
        <v>-0.23</v>
      </c>
      <c r="F122" s="173">
        <v>129</v>
      </c>
      <c r="G122" s="307">
        <v>-0.09</v>
      </c>
      <c r="H122" s="173">
        <v>7886</v>
      </c>
      <c r="I122" s="308">
        <v>0.15</v>
      </c>
      <c r="J122" s="267">
        <v>678.05</v>
      </c>
      <c r="K122" s="69">
        <v>693.15</v>
      </c>
      <c r="L122" s="136">
        <f t="shared" si="4"/>
        <v>-15.100000000000023</v>
      </c>
      <c r="M122" s="311">
        <f t="shared" si="5"/>
        <v>-2.1784606506528204</v>
      </c>
      <c r="N122" s="78">
        <f>Margins!B122</f>
        <v>550</v>
      </c>
      <c r="O122" s="25">
        <f t="shared" si="6"/>
        <v>61050</v>
      </c>
      <c r="P122" s="25">
        <f t="shared" si="7"/>
        <v>70950</v>
      </c>
    </row>
    <row r="123" spans="1:18" ht="13.5">
      <c r="A123" s="196" t="s">
        <v>203</v>
      </c>
      <c r="B123" s="173">
        <v>52782</v>
      </c>
      <c r="C123" s="307">
        <v>0.31</v>
      </c>
      <c r="D123" s="173">
        <v>5416</v>
      </c>
      <c r="E123" s="307">
        <v>0.16</v>
      </c>
      <c r="F123" s="173">
        <v>1207</v>
      </c>
      <c r="G123" s="307">
        <v>0.59</v>
      </c>
      <c r="H123" s="173">
        <v>59405</v>
      </c>
      <c r="I123" s="308">
        <v>0.3</v>
      </c>
      <c r="J123" s="267">
        <v>1414.6</v>
      </c>
      <c r="K123" s="69">
        <v>1420.75</v>
      </c>
      <c r="L123" s="136">
        <f t="shared" si="4"/>
        <v>-6.150000000000091</v>
      </c>
      <c r="M123" s="311">
        <f t="shared" si="5"/>
        <v>-0.4328699630476925</v>
      </c>
      <c r="N123" s="78">
        <f>Margins!B123</f>
        <v>300</v>
      </c>
      <c r="O123" s="25">
        <f t="shared" si="6"/>
        <v>1624800</v>
      </c>
      <c r="P123" s="25">
        <f t="shared" si="7"/>
        <v>362100</v>
      </c>
      <c r="R123" s="25"/>
    </row>
    <row r="124" spans="1:18" ht="13.5">
      <c r="A124" s="196" t="s">
        <v>302</v>
      </c>
      <c r="B124" s="173">
        <v>2501</v>
      </c>
      <c r="C124" s="307">
        <v>-0.18</v>
      </c>
      <c r="D124" s="173">
        <v>0</v>
      </c>
      <c r="E124" s="307">
        <v>-1</v>
      </c>
      <c r="F124" s="173">
        <v>0</v>
      </c>
      <c r="G124" s="307">
        <v>0</v>
      </c>
      <c r="H124" s="173">
        <v>2501</v>
      </c>
      <c r="I124" s="308">
        <v>-0.18</v>
      </c>
      <c r="J124" s="267">
        <v>293.55</v>
      </c>
      <c r="K124" s="69">
        <v>305.4</v>
      </c>
      <c r="L124" s="136">
        <f t="shared" si="4"/>
        <v>-11.849999999999966</v>
      </c>
      <c r="M124" s="311">
        <f t="shared" si="5"/>
        <v>-3.8801571709233684</v>
      </c>
      <c r="N124" s="78">
        <f>Margins!B124</f>
        <v>500</v>
      </c>
      <c r="O124" s="25">
        <f t="shared" si="6"/>
        <v>0</v>
      </c>
      <c r="P124" s="25">
        <f t="shared" si="7"/>
        <v>0</v>
      </c>
      <c r="R124" s="25"/>
    </row>
    <row r="125" spans="1:16" ht="13.5">
      <c r="A125" s="196" t="s">
        <v>217</v>
      </c>
      <c r="B125" s="173">
        <v>16139</v>
      </c>
      <c r="C125" s="307">
        <v>6.98</v>
      </c>
      <c r="D125" s="173">
        <v>2243</v>
      </c>
      <c r="E125" s="307">
        <v>8.84</v>
      </c>
      <c r="F125" s="173">
        <v>254</v>
      </c>
      <c r="G125" s="307">
        <v>2.1</v>
      </c>
      <c r="H125" s="173">
        <v>18636</v>
      </c>
      <c r="I125" s="308">
        <v>6.99</v>
      </c>
      <c r="J125" s="267">
        <v>69.5</v>
      </c>
      <c r="K125" s="69">
        <v>67.75</v>
      </c>
      <c r="L125" s="136">
        <f t="shared" si="4"/>
        <v>1.75</v>
      </c>
      <c r="M125" s="311">
        <f t="shared" si="5"/>
        <v>2.5830258302583027</v>
      </c>
      <c r="N125" s="78">
        <f>Margins!B125</f>
        <v>3350</v>
      </c>
      <c r="O125" s="25">
        <f t="shared" si="6"/>
        <v>7514050</v>
      </c>
      <c r="P125" s="25">
        <f t="shared" si="7"/>
        <v>850900</v>
      </c>
    </row>
    <row r="126" spans="1:16" ht="13.5">
      <c r="A126" s="196" t="s">
        <v>236</v>
      </c>
      <c r="B126" s="173">
        <v>12338</v>
      </c>
      <c r="C126" s="307">
        <v>-0.29</v>
      </c>
      <c r="D126" s="173">
        <v>1494</v>
      </c>
      <c r="E126" s="307">
        <v>-0.42</v>
      </c>
      <c r="F126" s="173">
        <v>339</v>
      </c>
      <c r="G126" s="307">
        <v>-0.37</v>
      </c>
      <c r="H126" s="173">
        <v>14171</v>
      </c>
      <c r="I126" s="308">
        <v>-0.31</v>
      </c>
      <c r="J126" s="267">
        <v>115.55</v>
      </c>
      <c r="K126" s="69">
        <v>119.4</v>
      </c>
      <c r="L126" s="136">
        <f t="shared" si="4"/>
        <v>-3.8500000000000085</v>
      </c>
      <c r="M126" s="311">
        <f t="shared" si="5"/>
        <v>-3.2244556113902916</v>
      </c>
      <c r="N126" s="78">
        <f>Margins!B126</f>
        <v>2700</v>
      </c>
      <c r="O126" s="25">
        <f t="shared" si="6"/>
        <v>4033800</v>
      </c>
      <c r="P126" s="25">
        <f t="shared" si="7"/>
        <v>915300</v>
      </c>
    </row>
    <row r="127" spans="1:16" ht="13.5">
      <c r="A127" s="196" t="s">
        <v>204</v>
      </c>
      <c r="B127" s="173">
        <v>6444</v>
      </c>
      <c r="C127" s="307">
        <v>-0.04</v>
      </c>
      <c r="D127" s="173">
        <v>269</v>
      </c>
      <c r="E127" s="307">
        <v>-0.33</v>
      </c>
      <c r="F127" s="173">
        <v>87</v>
      </c>
      <c r="G127" s="307">
        <v>-0.09</v>
      </c>
      <c r="H127" s="173">
        <v>6800</v>
      </c>
      <c r="I127" s="308">
        <v>-0.06</v>
      </c>
      <c r="J127" s="267">
        <v>477.7</v>
      </c>
      <c r="K127" s="69">
        <v>481.8</v>
      </c>
      <c r="L127" s="136">
        <f t="shared" si="4"/>
        <v>-4.100000000000023</v>
      </c>
      <c r="M127" s="311">
        <f t="shared" si="5"/>
        <v>-0.8509755085097598</v>
      </c>
      <c r="N127" s="78">
        <f>Margins!B127</f>
        <v>600</v>
      </c>
      <c r="O127" s="25">
        <f t="shared" si="6"/>
        <v>161400</v>
      </c>
      <c r="P127" s="25">
        <f t="shared" si="7"/>
        <v>52200</v>
      </c>
    </row>
    <row r="128" spans="1:16" ht="13.5">
      <c r="A128" s="196" t="s">
        <v>205</v>
      </c>
      <c r="B128" s="173">
        <v>15844</v>
      </c>
      <c r="C128" s="307">
        <v>0.91</v>
      </c>
      <c r="D128" s="173">
        <v>641</v>
      </c>
      <c r="E128" s="307">
        <v>0.09</v>
      </c>
      <c r="F128" s="173">
        <v>269</v>
      </c>
      <c r="G128" s="307">
        <v>0.83</v>
      </c>
      <c r="H128" s="173">
        <v>16754</v>
      </c>
      <c r="I128" s="308">
        <v>0.86</v>
      </c>
      <c r="J128" s="267">
        <v>1107.75</v>
      </c>
      <c r="K128" s="69">
        <v>1132.1</v>
      </c>
      <c r="L128" s="136">
        <f t="shared" si="4"/>
        <v>-24.34999999999991</v>
      </c>
      <c r="M128" s="311">
        <f t="shared" si="5"/>
        <v>-2.1508700644819285</v>
      </c>
      <c r="N128" s="78">
        <f>Margins!B128</f>
        <v>500</v>
      </c>
      <c r="O128" s="25">
        <f t="shared" si="6"/>
        <v>320500</v>
      </c>
      <c r="P128" s="25">
        <f t="shared" si="7"/>
        <v>134500</v>
      </c>
    </row>
    <row r="129" spans="1:16" ht="13.5">
      <c r="A129" s="196" t="s">
        <v>37</v>
      </c>
      <c r="B129" s="173">
        <v>485</v>
      </c>
      <c r="C129" s="307">
        <v>-0.25</v>
      </c>
      <c r="D129" s="173">
        <v>12</v>
      </c>
      <c r="E129" s="307">
        <v>-0.08</v>
      </c>
      <c r="F129" s="173">
        <v>0</v>
      </c>
      <c r="G129" s="307">
        <v>0</v>
      </c>
      <c r="H129" s="173">
        <v>497</v>
      </c>
      <c r="I129" s="308">
        <v>-0.24</v>
      </c>
      <c r="J129" s="267">
        <v>180.05</v>
      </c>
      <c r="K129" s="69">
        <v>183.65</v>
      </c>
      <c r="L129" s="136">
        <f t="shared" si="4"/>
        <v>-3.5999999999999943</v>
      </c>
      <c r="M129" s="311">
        <f t="shared" si="5"/>
        <v>-1.9602504764497657</v>
      </c>
      <c r="N129" s="78">
        <f>Margins!B129</f>
        <v>1600</v>
      </c>
      <c r="O129" s="25">
        <f t="shared" si="6"/>
        <v>19200</v>
      </c>
      <c r="P129" s="25">
        <f t="shared" si="7"/>
        <v>0</v>
      </c>
    </row>
    <row r="130" spans="1:16" ht="13.5">
      <c r="A130" s="196" t="s">
        <v>303</v>
      </c>
      <c r="B130" s="173">
        <v>10174</v>
      </c>
      <c r="C130" s="307">
        <v>0.61</v>
      </c>
      <c r="D130" s="173">
        <v>9</v>
      </c>
      <c r="E130" s="307">
        <v>0</v>
      </c>
      <c r="F130" s="173">
        <v>0</v>
      </c>
      <c r="G130" s="307">
        <v>0</v>
      </c>
      <c r="H130" s="173">
        <v>10183</v>
      </c>
      <c r="I130" s="308">
        <v>0.61</v>
      </c>
      <c r="J130" s="267">
        <v>1927.7</v>
      </c>
      <c r="K130" s="69">
        <v>1901.8</v>
      </c>
      <c r="L130" s="136">
        <f t="shared" si="4"/>
        <v>25.90000000000009</v>
      </c>
      <c r="M130" s="311">
        <f t="shared" si="5"/>
        <v>1.3618677042801606</v>
      </c>
      <c r="N130" s="78">
        <f>Margins!B130</f>
        <v>150</v>
      </c>
      <c r="O130" s="25">
        <f t="shared" si="6"/>
        <v>1350</v>
      </c>
      <c r="P130" s="25">
        <f t="shared" si="7"/>
        <v>0</v>
      </c>
    </row>
    <row r="131" spans="1:17" ht="15" customHeight="1">
      <c r="A131" s="196" t="s">
        <v>229</v>
      </c>
      <c r="B131" s="173">
        <v>10032</v>
      </c>
      <c r="C131" s="307">
        <v>0.26</v>
      </c>
      <c r="D131" s="173">
        <v>63</v>
      </c>
      <c r="E131" s="307">
        <v>-0.18</v>
      </c>
      <c r="F131" s="173">
        <v>4</v>
      </c>
      <c r="G131" s="307">
        <v>0</v>
      </c>
      <c r="H131" s="173">
        <v>10099</v>
      </c>
      <c r="I131" s="308">
        <v>0.26</v>
      </c>
      <c r="J131" s="267">
        <v>1197.5</v>
      </c>
      <c r="K131" s="69">
        <v>1198.5</v>
      </c>
      <c r="L131" s="136">
        <f t="shared" si="4"/>
        <v>-1</v>
      </c>
      <c r="M131" s="311">
        <f t="shared" si="5"/>
        <v>-0.08343763037129745</v>
      </c>
      <c r="N131" s="78">
        <f>Margins!B131</f>
        <v>375</v>
      </c>
      <c r="O131" s="25">
        <f t="shared" si="6"/>
        <v>23625</v>
      </c>
      <c r="P131" s="25">
        <f t="shared" si="7"/>
        <v>1500</v>
      </c>
      <c r="Q131" s="69"/>
    </row>
    <row r="132" spans="1:17" ht="15" customHeight="1">
      <c r="A132" s="196" t="s">
        <v>278</v>
      </c>
      <c r="B132" s="173">
        <v>2770</v>
      </c>
      <c r="C132" s="307">
        <v>0.24</v>
      </c>
      <c r="D132" s="173">
        <v>0</v>
      </c>
      <c r="E132" s="307">
        <v>0</v>
      </c>
      <c r="F132" s="173">
        <v>0</v>
      </c>
      <c r="G132" s="307">
        <v>0</v>
      </c>
      <c r="H132" s="173">
        <v>2770</v>
      </c>
      <c r="I132" s="308">
        <v>0.24</v>
      </c>
      <c r="J132" s="267">
        <v>802.15</v>
      </c>
      <c r="K132" s="69">
        <v>828.9</v>
      </c>
      <c r="L132" s="136">
        <f t="shared" si="4"/>
        <v>-26.75</v>
      </c>
      <c r="M132" s="311">
        <f t="shared" si="5"/>
        <v>-3.2271685366147906</v>
      </c>
      <c r="N132" s="78">
        <f>Margins!B132</f>
        <v>350</v>
      </c>
      <c r="O132" s="25">
        <f t="shared" si="6"/>
        <v>0</v>
      </c>
      <c r="P132" s="25">
        <f t="shared" si="7"/>
        <v>0</v>
      </c>
      <c r="Q132" s="69"/>
    </row>
    <row r="133" spans="1:17" ht="15" customHeight="1">
      <c r="A133" s="196" t="s">
        <v>180</v>
      </c>
      <c r="B133" s="173">
        <v>1261</v>
      </c>
      <c r="C133" s="307">
        <v>0.29</v>
      </c>
      <c r="D133" s="173">
        <v>5</v>
      </c>
      <c r="E133" s="307">
        <v>-0.55</v>
      </c>
      <c r="F133" s="173">
        <v>0</v>
      </c>
      <c r="G133" s="307">
        <v>0</v>
      </c>
      <c r="H133" s="173">
        <v>1266</v>
      </c>
      <c r="I133" s="308">
        <v>0.28</v>
      </c>
      <c r="J133" s="267">
        <v>173.05</v>
      </c>
      <c r="K133" s="69">
        <v>178.75</v>
      </c>
      <c r="L133" s="136">
        <f aca="true" t="shared" si="8" ref="L133:L158">J133-K133</f>
        <v>-5.699999999999989</v>
      </c>
      <c r="M133" s="311">
        <f aca="true" t="shared" si="9" ref="M133:M158">L133/K133*100</f>
        <v>-3.1888111888111825</v>
      </c>
      <c r="N133" s="78">
        <f>Margins!B133</f>
        <v>1500</v>
      </c>
      <c r="O133" s="25">
        <f aca="true" t="shared" si="10" ref="O133:O158">D133*N133</f>
        <v>7500</v>
      </c>
      <c r="P133" s="25">
        <f aca="true" t="shared" si="11" ref="P133:P158">F133*N133</f>
        <v>0</v>
      </c>
      <c r="Q133" s="69"/>
    </row>
    <row r="134" spans="1:17" ht="15" customHeight="1">
      <c r="A134" s="196" t="s">
        <v>181</v>
      </c>
      <c r="B134" s="173">
        <v>135</v>
      </c>
      <c r="C134" s="307">
        <v>0.48</v>
      </c>
      <c r="D134" s="173">
        <v>0</v>
      </c>
      <c r="E134" s="307">
        <v>0</v>
      </c>
      <c r="F134" s="173">
        <v>0</v>
      </c>
      <c r="G134" s="307">
        <v>0</v>
      </c>
      <c r="H134" s="173">
        <v>135</v>
      </c>
      <c r="I134" s="308">
        <v>0.48</v>
      </c>
      <c r="J134" s="267">
        <v>326.25</v>
      </c>
      <c r="K134" s="69">
        <v>330.35</v>
      </c>
      <c r="L134" s="136">
        <f t="shared" si="8"/>
        <v>-4.100000000000023</v>
      </c>
      <c r="M134" s="311">
        <f t="shared" si="9"/>
        <v>-1.2411079158468359</v>
      </c>
      <c r="N134" s="78">
        <f>Margins!B134</f>
        <v>850</v>
      </c>
      <c r="O134" s="25">
        <f t="shared" si="10"/>
        <v>0</v>
      </c>
      <c r="P134" s="25">
        <f t="shared" si="11"/>
        <v>0</v>
      </c>
      <c r="Q134" s="69"/>
    </row>
    <row r="135" spans="1:17" ht="15" customHeight="1">
      <c r="A135" s="196" t="s">
        <v>150</v>
      </c>
      <c r="B135" s="173">
        <v>7968</v>
      </c>
      <c r="C135" s="307">
        <v>-0.03</v>
      </c>
      <c r="D135" s="173">
        <v>70</v>
      </c>
      <c r="E135" s="307">
        <v>0.67</v>
      </c>
      <c r="F135" s="173">
        <v>9</v>
      </c>
      <c r="G135" s="307">
        <v>-0.84</v>
      </c>
      <c r="H135" s="173">
        <v>8047</v>
      </c>
      <c r="I135" s="308">
        <v>-0.03</v>
      </c>
      <c r="J135" s="267">
        <v>506.9</v>
      </c>
      <c r="K135" s="69">
        <v>500.1</v>
      </c>
      <c r="L135" s="136">
        <f t="shared" si="8"/>
        <v>6.7999999999999545</v>
      </c>
      <c r="M135" s="311">
        <f t="shared" si="9"/>
        <v>1.359728054389113</v>
      </c>
      <c r="N135" s="78">
        <f>Margins!B135</f>
        <v>875</v>
      </c>
      <c r="O135" s="25">
        <f t="shared" si="10"/>
        <v>61250</v>
      </c>
      <c r="P135" s="25">
        <f t="shared" si="11"/>
        <v>7875</v>
      </c>
      <c r="Q135" s="69"/>
    </row>
    <row r="136" spans="1:17" ht="15" customHeight="1">
      <c r="A136" s="196" t="s">
        <v>151</v>
      </c>
      <c r="B136" s="173">
        <v>2657</v>
      </c>
      <c r="C136" s="307">
        <v>-0.01</v>
      </c>
      <c r="D136" s="173">
        <v>0</v>
      </c>
      <c r="E136" s="307">
        <v>0</v>
      </c>
      <c r="F136" s="173">
        <v>0</v>
      </c>
      <c r="G136" s="307">
        <v>0</v>
      </c>
      <c r="H136" s="173">
        <v>2657</v>
      </c>
      <c r="I136" s="308">
        <v>-0.01</v>
      </c>
      <c r="J136" s="267">
        <v>1029.7</v>
      </c>
      <c r="K136" s="69">
        <v>1035.25</v>
      </c>
      <c r="L136" s="136">
        <f t="shared" si="8"/>
        <v>-5.5499999999999545</v>
      </c>
      <c r="M136" s="311">
        <f t="shared" si="9"/>
        <v>-0.5361023907268732</v>
      </c>
      <c r="N136" s="78">
        <f>Margins!B136</f>
        <v>450</v>
      </c>
      <c r="O136" s="25">
        <f t="shared" si="10"/>
        <v>0</v>
      </c>
      <c r="P136" s="25">
        <f t="shared" si="11"/>
        <v>0</v>
      </c>
      <c r="Q136" s="69"/>
    </row>
    <row r="137" spans="1:17" ht="15" customHeight="1">
      <c r="A137" s="196" t="s">
        <v>215</v>
      </c>
      <c r="B137" s="173">
        <v>1456</v>
      </c>
      <c r="C137" s="307">
        <v>-0.19</v>
      </c>
      <c r="D137" s="173">
        <v>1</v>
      </c>
      <c r="E137" s="307">
        <v>0</v>
      </c>
      <c r="F137" s="173">
        <v>0</v>
      </c>
      <c r="G137" s="307">
        <v>0</v>
      </c>
      <c r="H137" s="173">
        <v>1457</v>
      </c>
      <c r="I137" s="308">
        <v>-0.19</v>
      </c>
      <c r="J137" s="267">
        <v>1684.6</v>
      </c>
      <c r="K137" s="69">
        <v>1744.95</v>
      </c>
      <c r="L137" s="136">
        <f t="shared" si="8"/>
        <v>-60.350000000000136</v>
      </c>
      <c r="M137" s="311">
        <f t="shared" si="9"/>
        <v>-3.45855182096909</v>
      </c>
      <c r="N137" s="78">
        <f>Margins!B137</f>
        <v>250</v>
      </c>
      <c r="O137" s="25">
        <f t="shared" si="10"/>
        <v>250</v>
      </c>
      <c r="P137" s="25">
        <f t="shared" si="11"/>
        <v>0</v>
      </c>
      <c r="Q137" s="69"/>
    </row>
    <row r="138" spans="1:17" ht="15" customHeight="1">
      <c r="A138" s="196" t="s">
        <v>230</v>
      </c>
      <c r="B138" s="173">
        <v>12567</v>
      </c>
      <c r="C138" s="307">
        <v>0.77</v>
      </c>
      <c r="D138" s="173">
        <v>36</v>
      </c>
      <c r="E138" s="307">
        <v>1.77</v>
      </c>
      <c r="F138" s="173">
        <v>8</v>
      </c>
      <c r="G138" s="307">
        <v>7</v>
      </c>
      <c r="H138" s="173">
        <v>12611</v>
      </c>
      <c r="I138" s="308">
        <v>0.77</v>
      </c>
      <c r="J138" s="267">
        <v>985.45</v>
      </c>
      <c r="K138" s="69">
        <v>1030.75</v>
      </c>
      <c r="L138" s="136">
        <f t="shared" si="8"/>
        <v>-45.299999999999955</v>
      </c>
      <c r="M138" s="311">
        <f t="shared" si="9"/>
        <v>-4.394858113024493</v>
      </c>
      <c r="N138" s="78">
        <f>Margins!B138</f>
        <v>200</v>
      </c>
      <c r="O138" s="25">
        <f t="shared" si="10"/>
        <v>7200</v>
      </c>
      <c r="P138" s="25">
        <f t="shared" si="11"/>
        <v>1600</v>
      </c>
      <c r="Q138" s="69"/>
    </row>
    <row r="139" spans="1:17" ht="15" customHeight="1">
      <c r="A139" s="196" t="s">
        <v>91</v>
      </c>
      <c r="B139" s="173">
        <v>558</v>
      </c>
      <c r="C139" s="307">
        <v>0.09</v>
      </c>
      <c r="D139" s="173">
        <v>23</v>
      </c>
      <c r="E139" s="307">
        <v>-0.41</v>
      </c>
      <c r="F139" s="173">
        <v>0</v>
      </c>
      <c r="G139" s="307">
        <v>-1</v>
      </c>
      <c r="H139" s="173">
        <v>581</v>
      </c>
      <c r="I139" s="308">
        <v>0.05</v>
      </c>
      <c r="J139" s="267">
        <v>72</v>
      </c>
      <c r="K139" s="69">
        <v>73.45</v>
      </c>
      <c r="L139" s="136">
        <f t="shared" si="8"/>
        <v>-1.4500000000000028</v>
      </c>
      <c r="M139" s="311">
        <f t="shared" si="9"/>
        <v>-1.9741320626276415</v>
      </c>
      <c r="N139" s="78">
        <f>Margins!B139</f>
        <v>7600</v>
      </c>
      <c r="O139" s="25">
        <f t="shared" si="10"/>
        <v>174800</v>
      </c>
      <c r="P139" s="25">
        <f t="shared" si="11"/>
        <v>0</v>
      </c>
      <c r="Q139" s="69"/>
    </row>
    <row r="140" spans="1:17" ht="15" customHeight="1">
      <c r="A140" s="196" t="s">
        <v>152</v>
      </c>
      <c r="B140" s="173">
        <v>990</v>
      </c>
      <c r="C140" s="307">
        <v>0.94</v>
      </c>
      <c r="D140" s="173">
        <v>1</v>
      </c>
      <c r="E140" s="307">
        <v>-0.67</v>
      </c>
      <c r="F140" s="173">
        <v>0</v>
      </c>
      <c r="G140" s="307">
        <v>-1</v>
      </c>
      <c r="H140" s="173">
        <v>991</v>
      </c>
      <c r="I140" s="308">
        <v>0.92</v>
      </c>
      <c r="J140" s="267">
        <v>226.1</v>
      </c>
      <c r="K140" s="69">
        <v>226.65</v>
      </c>
      <c r="L140" s="136">
        <f t="shared" si="8"/>
        <v>-0.5500000000000114</v>
      </c>
      <c r="M140" s="311">
        <f t="shared" si="9"/>
        <v>-0.242664901831022</v>
      </c>
      <c r="N140" s="78">
        <f>Margins!B140</f>
        <v>1350</v>
      </c>
      <c r="O140" s="25">
        <f t="shared" si="10"/>
        <v>1350</v>
      </c>
      <c r="P140" s="25">
        <f t="shared" si="11"/>
        <v>0</v>
      </c>
      <c r="Q140" s="69"/>
    </row>
    <row r="141" spans="1:17" ht="15" customHeight="1">
      <c r="A141" s="196" t="s">
        <v>208</v>
      </c>
      <c r="B141" s="173">
        <v>7545</v>
      </c>
      <c r="C141" s="307">
        <v>-0.18</v>
      </c>
      <c r="D141" s="173">
        <v>37</v>
      </c>
      <c r="E141" s="307">
        <v>-0.18</v>
      </c>
      <c r="F141" s="173">
        <v>2</v>
      </c>
      <c r="G141" s="307">
        <v>-0.71</v>
      </c>
      <c r="H141" s="173">
        <v>7584</v>
      </c>
      <c r="I141" s="308">
        <v>-0.18</v>
      </c>
      <c r="J141" s="267">
        <v>856</v>
      </c>
      <c r="K141" s="69">
        <v>869.8</v>
      </c>
      <c r="L141" s="136">
        <f t="shared" si="8"/>
        <v>-13.799999999999955</v>
      </c>
      <c r="M141" s="311">
        <f t="shared" si="9"/>
        <v>-1.5865716256610665</v>
      </c>
      <c r="N141" s="78">
        <f>Margins!B141</f>
        <v>412</v>
      </c>
      <c r="O141" s="25">
        <f t="shared" si="10"/>
        <v>15244</v>
      </c>
      <c r="P141" s="25">
        <f t="shared" si="11"/>
        <v>824</v>
      </c>
      <c r="Q141" s="69"/>
    </row>
    <row r="142" spans="1:17" ht="15" customHeight="1">
      <c r="A142" s="196" t="s">
        <v>231</v>
      </c>
      <c r="B142" s="173">
        <v>1906</v>
      </c>
      <c r="C142" s="307">
        <v>1.31</v>
      </c>
      <c r="D142" s="173">
        <v>9</v>
      </c>
      <c r="E142" s="307">
        <v>8</v>
      </c>
      <c r="F142" s="173">
        <v>0</v>
      </c>
      <c r="G142" s="307">
        <v>-1</v>
      </c>
      <c r="H142" s="173">
        <v>1915</v>
      </c>
      <c r="I142" s="308">
        <v>1.29</v>
      </c>
      <c r="J142" s="267">
        <v>609.15</v>
      </c>
      <c r="K142" s="69">
        <v>610.65</v>
      </c>
      <c r="L142" s="136">
        <f t="shared" si="8"/>
        <v>-1.5</v>
      </c>
      <c r="M142" s="311">
        <f t="shared" si="9"/>
        <v>-0.24563989191844757</v>
      </c>
      <c r="N142" s="78">
        <f>Margins!B142</f>
        <v>800</v>
      </c>
      <c r="O142" s="25">
        <f t="shared" si="10"/>
        <v>7200</v>
      </c>
      <c r="P142" s="25">
        <f t="shared" si="11"/>
        <v>0</v>
      </c>
      <c r="Q142" s="69"/>
    </row>
    <row r="143" spans="1:17" ht="15" customHeight="1">
      <c r="A143" s="196" t="s">
        <v>185</v>
      </c>
      <c r="B143" s="173">
        <v>18606</v>
      </c>
      <c r="C143" s="307">
        <v>-0.11</v>
      </c>
      <c r="D143" s="173">
        <v>1323</v>
      </c>
      <c r="E143" s="307">
        <v>0.12</v>
      </c>
      <c r="F143" s="173">
        <v>260</v>
      </c>
      <c r="G143" s="307">
        <v>-0.42</v>
      </c>
      <c r="H143" s="173">
        <v>20189</v>
      </c>
      <c r="I143" s="308">
        <v>-0.11</v>
      </c>
      <c r="J143" s="267">
        <v>444.35</v>
      </c>
      <c r="K143" s="69">
        <v>443.6</v>
      </c>
      <c r="L143" s="136">
        <f t="shared" si="8"/>
        <v>0.75</v>
      </c>
      <c r="M143" s="311">
        <f t="shared" si="9"/>
        <v>0.1690712353471596</v>
      </c>
      <c r="N143" s="78">
        <f>Margins!B143</f>
        <v>675</v>
      </c>
      <c r="O143" s="25">
        <f t="shared" si="10"/>
        <v>893025</v>
      </c>
      <c r="P143" s="25">
        <f t="shared" si="11"/>
        <v>175500</v>
      </c>
      <c r="Q143" s="69"/>
    </row>
    <row r="144" spans="1:17" ht="15" customHeight="1">
      <c r="A144" s="196" t="s">
        <v>206</v>
      </c>
      <c r="B144" s="173">
        <v>1728</v>
      </c>
      <c r="C144" s="307">
        <v>1.01</v>
      </c>
      <c r="D144" s="173">
        <v>1</v>
      </c>
      <c r="E144" s="307">
        <v>0</v>
      </c>
      <c r="F144" s="173">
        <v>0</v>
      </c>
      <c r="G144" s="307">
        <v>0</v>
      </c>
      <c r="H144" s="173">
        <v>1729</v>
      </c>
      <c r="I144" s="308">
        <v>1.01</v>
      </c>
      <c r="J144" s="267">
        <v>664.95</v>
      </c>
      <c r="K144" s="69">
        <v>673.85</v>
      </c>
      <c r="L144" s="136">
        <f t="shared" si="8"/>
        <v>-8.899999999999977</v>
      </c>
      <c r="M144" s="311">
        <f t="shared" si="9"/>
        <v>-1.3207687170735294</v>
      </c>
      <c r="N144" s="78">
        <f>Margins!B144</f>
        <v>275</v>
      </c>
      <c r="O144" s="25">
        <f t="shared" si="10"/>
        <v>275</v>
      </c>
      <c r="P144" s="25">
        <f t="shared" si="11"/>
        <v>0</v>
      </c>
      <c r="Q144" s="69"/>
    </row>
    <row r="145" spans="1:17" ht="15" customHeight="1">
      <c r="A145" s="196" t="s">
        <v>118</v>
      </c>
      <c r="B145" s="173">
        <v>10189</v>
      </c>
      <c r="C145" s="307">
        <v>0.07</v>
      </c>
      <c r="D145" s="173">
        <v>227</v>
      </c>
      <c r="E145" s="307">
        <v>-0.36</v>
      </c>
      <c r="F145" s="173">
        <v>13</v>
      </c>
      <c r="G145" s="307">
        <v>-0.32</v>
      </c>
      <c r="H145" s="173">
        <v>10429</v>
      </c>
      <c r="I145" s="308">
        <v>0.05</v>
      </c>
      <c r="J145" s="267">
        <v>1299.55</v>
      </c>
      <c r="K145" s="69">
        <v>1309.8</v>
      </c>
      <c r="L145" s="136">
        <f t="shared" si="8"/>
        <v>-10.25</v>
      </c>
      <c r="M145" s="311">
        <f t="shared" si="9"/>
        <v>-0.7825622232401894</v>
      </c>
      <c r="N145" s="78">
        <f>Margins!B145</f>
        <v>250</v>
      </c>
      <c r="O145" s="25">
        <f t="shared" si="10"/>
        <v>56750</v>
      </c>
      <c r="P145" s="25">
        <f t="shared" si="11"/>
        <v>3250</v>
      </c>
      <c r="Q145" s="69"/>
    </row>
    <row r="146" spans="1:17" ht="15" customHeight="1">
      <c r="A146" s="196" t="s">
        <v>232</v>
      </c>
      <c r="B146" s="173">
        <v>4141</v>
      </c>
      <c r="C146" s="307">
        <v>0.94</v>
      </c>
      <c r="D146" s="173">
        <v>0</v>
      </c>
      <c r="E146" s="307">
        <v>-1</v>
      </c>
      <c r="F146" s="173">
        <v>0</v>
      </c>
      <c r="G146" s="307">
        <v>0</v>
      </c>
      <c r="H146" s="173">
        <v>4141</v>
      </c>
      <c r="I146" s="308">
        <v>0.94</v>
      </c>
      <c r="J146" s="267">
        <v>955.35</v>
      </c>
      <c r="K146" s="69">
        <v>980.9</v>
      </c>
      <c r="L146" s="136">
        <f t="shared" si="8"/>
        <v>-25.549999999999955</v>
      </c>
      <c r="M146" s="311">
        <f t="shared" si="9"/>
        <v>-2.604750739117133</v>
      </c>
      <c r="N146" s="78">
        <f>Margins!B146</f>
        <v>411</v>
      </c>
      <c r="O146" s="25">
        <f t="shared" si="10"/>
        <v>0</v>
      </c>
      <c r="P146" s="25">
        <f t="shared" si="11"/>
        <v>0</v>
      </c>
      <c r="Q146" s="69"/>
    </row>
    <row r="147" spans="1:17" ht="15" customHeight="1">
      <c r="A147" s="196" t="s">
        <v>304</v>
      </c>
      <c r="B147" s="173">
        <v>431</v>
      </c>
      <c r="C147" s="307">
        <v>-0.44</v>
      </c>
      <c r="D147" s="173">
        <v>1</v>
      </c>
      <c r="E147" s="307">
        <v>-0.8</v>
      </c>
      <c r="F147" s="173">
        <v>0</v>
      </c>
      <c r="G147" s="307">
        <v>-1</v>
      </c>
      <c r="H147" s="173">
        <v>432</v>
      </c>
      <c r="I147" s="308">
        <v>-0.44</v>
      </c>
      <c r="J147" s="267">
        <v>43.8</v>
      </c>
      <c r="K147" s="69">
        <v>44.4</v>
      </c>
      <c r="L147" s="136">
        <f t="shared" si="8"/>
        <v>-0.6000000000000014</v>
      </c>
      <c r="M147" s="311">
        <f t="shared" si="9"/>
        <v>-1.3513513513513546</v>
      </c>
      <c r="N147" s="78">
        <f>Margins!B147</f>
        <v>3850</v>
      </c>
      <c r="O147" s="25">
        <f t="shared" si="10"/>
        <v>3850</v>
      </c>
      <c r="P147" s="25">
        <f t="shared" si="11"/>
        <v>0</v>
      </c>
      <c r="Q147" s="69"/>
    </row>
    <row r="148" spans="1:17" ht="15" customHeight="1">
      <c r="A148" s="196" t="s">
        <v>305</v>
      </c>
      <c r="B148" s="173">
        <v>2438</v>
      </c>
      <c r="C148" s="307">
        <v>0.74</v>
      </c>
      <c r="D148" s="173">
        <v>184</v>
      </c>
      <c r="E148" s="307">
        <v>0.43</v>
      </c>
      <c r="F148" s="173">
        <v>13</v>
      </c>
      <c r="G148" s="307">
        <v>-0.24</v>
      </c>
      <c r="H148" s="173">
        <v>2635</v>
      </c>
      <c r="I148" s="308">
        <v>0.7</v>
      </c>
      <c r="J148" s="267">
        <v>24.1</v>
      </c>
      <c r="K148" s="69">
        <v>24.7</v>
      </c>
      <c r="L148" s="136">
        <f t="shared" si="8"/>
        <v>-0.5999999999999979</v>
      </c>
      <c r="M148" s="311">
        <f t="shared" si="9"/>
        <v>-2.4291497975708416</v>
      </c>
      <c r="N148" s="78">
        <f>Margins!B148</f>
        <v>10450</v>
      </c>
      <c r="O148" s="25">
        <f t="shared" si="10"/>
        <v>1922800</v>
      </c>
      <c r="P148" s="25">
        <f t="shared" si="11"/>
        <v>135850</v>
      </c>
      <c r="Q148" s="69"/>
    </row>
    <row r="149" spans="1:17" ht="15" customHeight="1">
      <c r="A149" s="196" t="s">
        <v>173</v>
      </c>
      <c r="B149" s="173">
        <v>1397</v>
      </c>
      <c r="C149" s="307">
        <v>1.04</v>
      </c>
      <c r="D149" s="173">
        <v>18</v>
      </c>
      <c r="E149" s="307">
        <v>0.38</v>
      </c>
      <c r="F149" s="173">
        <v>4</v>
      </c>
      <c r="G149" s="307">
        <v>-0.33</v>
      </c>
      <c r="H149" s="173">
        <v>1419</v>
      </c>
      <c r="I149" s="308">
        <v>1.02</v>
      </c>
      <c r="J149" s="267">
        <v>71.65</v>
      </c>
      <c r="K149" s="69">
        <v>72.9</v>
      </c>
      <c r="L149" s="136">
        <f t="shared" si="8"/>
        <v>-1.25</v>
      </c>
      <c r="M149" s="311">
        <f t="shared" si="9"/>
        <v>-1.7146776406035662</v>
      </c>
      <c r="N149" s="78">
        <f>Margins!B149</f>
        <v>2950</v>
      </c>
      <c r="O149" s="25">
        <f t="shared" si="10"/>
        <v>53100</v>
      </c>
      <c r="P149" s="25">
        <f t="shared" si="11"/>
        <v>11800</v>
      </c>
      <c r="Q149" s="69"/>
    </row>
    <row r="150" spans="1:17" ht="15" customHeight="1">
      <c r="A150" s="196" t="s">
        <v>306</v>
      </c>
      <c r="B150" s="173">
        <v>716</v>
      </c>
      <c r="C150" s="307">
        <v>0.63</v>
      </c>
      <c r="D150" s="173">
        <v>0</v>
      </c>
      <c r="E150" s="307">
        <v>0</v>
      </c>
      <c r="F150" s="173">
        <v>0</v>
      </c>
      <c r="G150" s="307">
        <v>0</v>
      </c>
      <c r="H150" s="173">
        <v>716</v>
      </c>
      <c r="I150" s="308">
        <v>0.63</v>
      </c>
      <c r="J150" s="267">
        <v>955.5</v>
      </c>
      <c r="K150" s="69">
        <v>964.35</v>
      </c>
      <c r="L150" s="136">
        <f t="shared" si="8"/>
        <v>-8.850000000000023</v>
      </c>
      <c r="M150" s="311">
        <f t="shared" si="9"/>
        <v>-0.9177165966713353</v>
      </c>
      <c r="N150" s="78">
        <f>Margins!B150</f>
        <v>200</v>
      </c>
      <c r="O150" s="25">
        <f t="shared" si="10"/>
        <v>0</v>
      </c>
      <c r="P150" s="25">
        <f t="shared" si="11"/>
        <v>0</v>
      </c>
      <c r="Q150" s="69"/>
    </row>
    <row r="151" spans="1:17" ht="15" customHeight="1">
      <c r="A151" s="196" t="s">
        <v>82</v>
      </c>
      <c r="B151" s="173">
        <v>385</v>
      </c>
      <c r="C151" s="307">
        <v>0.8</v>
      </c>
      <c r="D151" s="173">
        <v>1</v>
      </c>
      <c r="E151" s="307">
        <v>0</v>
      </c>
      <c r="F151" s="173">
        <v>0</v>
      </c>
      <c r="G151" s="307">
        <v>0</v>
      </c>
      <c r="H151" s="173">
        <v>386</v>
      </c>
      <c r="I151" s="308">
        <v>0.8</v>
      </c>
      <c r="J151" s="267">
        <v>108.75</v>
      </c>
      <c r="K151" s="69">
        <v>109.3</v>
      </c>
      <c r="L151" s="136">
        <f t="shared" si="8"/>
        <v>-0.5499999999999972</v>
      </c>
      <c r="M151" s="311">
        <f t="shared" si="9"/>
        <v>-0.5032021957913972</v>
      </c>
      <c r="N151" s="78">
        <f>Margins!B151</f>
        <v>4200</v>
      </c>
      <c r="O151" s="25">
        <f t="shared" si="10"/>
        <v>4200</v>
      </c>
      <c r="P151" s="25">
        <f t="shared" si="11"/>
        <v>0</v>
      </c>
      <c r="Q151" s="69"/>
    </row>
    <row r="152" spans="1:17" ht="15" customHeight="1">
      <c r="A152" s="196" t="s">
        <v>153</v>
      </c>
      <c r="B152" s="173">
        <v>1164</v>
      </c>
      <c r="C152" s="307">
        <v>-0.17</v>
      </c>
      <c r="D152" s="173">
        <v>0</v>
      </c>
      <c r="E152" s="307">
        <v>-1</v>
      </c>
      <c r="F152" s="173">
        <v>0</v>
      </c>
      <c r="G152" s="307">
        <v>0</v>
      </c>
      <c r="H152" s="173">
        <v>1164</v>
      </c>
      <c r="I152" s="308">
        <v>-0.17</v>
      </c>
      <c r="J152" s="267">
        <v>531.7</v>
      </c>
      <c r="K152" s="69">
        <v>547.55</v>
      </c>
      <c r="L152" s="136">
        <f t="shared" si="8"/>
        <v>-15.849999999999909</v>
      </c>
      <c r="M152" s="311">
        <f t="shared" si="9"/>
        <v>-2.8947128116153613</v>
      </c>
      <c r="N152" s="78">
        <f>Margins!B152</f>
        <v>900</v>
      </c>
      <c r="O152" s="25">
        <f t="shared" si="10"/>
        <v>0</v>
      </c>
      <c r="P152" s="25">
        <f t="shared" si="11"/>
        <v>0</v>
      </c>
      <c r="Q152" s="69"/>
    </row>
    <row r="153" spans="1:17" ht="15" customHeight="1">
      <c r="A153" s="196" t="s">
        <v>154</v>
      </c>
      <c r="B153" s="173">
        <v>516</v>
      </c>
      <c r="C153" s="307">
        <v>0.9</v>
      </c>
      <c r="D153" s="173">
        <v>4</v>
      </c>
      <c r="E153" s="307">
        <v>1</v>
      </c>
      <c r="F153" s="173">
        <v>0</v>
      </c>
      <c r="G153" s="307">
        <v>-1</v>
      </c>
      <c r="H153" s="173">
        <v>520</v>
      </c>
      <c r="I153" s="308">
        <v>0.87</v>
      </c>
      <c r="J153" s="267">
        <v>45.4</v>
      </c>
      <c r="K153" s="69">
        <v>46.9</v>
      </c>
      <c r="L153" s="136">
        <f t="shared" si="8"/>
        <v>-1.5</v>
      </c>
      <c r="M153" s="311">
        <f t="shared" si="9"/>
        <v>-3.1982942430703627</v>
      </c>
      <c r="N153" s="78">
        <f>Margins!B153</f>
        <v>6900</v>
      </c>
      <c r="O153" s="25">
        <f t="shared" si="10"/>
        <v>27600</v>
      </c>
      <c r="P153" s="25">
        <f t="shared" si="11"/>
        <v>0</v>
      </c>
      <c r="Q153" s="69"/>
    </row>
    <row r="154" spans="1:17" ht="15" customHeight="1">
      <c r="A154" s="196" t="s">
        <v>307</v>
      </c>
      <c r="B154" s="173">
        <v>553</v>
      </c>
      <c r="C154" s="307">
        <v>-0.63</v>
      </c>
      <c r="D154" s="173">
        <v>8</v>
      </c>
      <c r="E154" s="307">
        <v>-0.64</v>
      </c>
      <c r="F154" s="173">
        <v>0</v>
      </c>
      <c r="G154" s="307">
        <v>-1</v>
      </c>
      <c r="H154" s="173">
        <v>561</v>
      </c>
      <c r="I154" s="308">
        <v>-0.63</v>
      </c>
      <c r="J154" s="267">
        <v>100.15</v>
      </c>
      <c r="K154" s="69">
        <v>102.25</v>
      </c>
      <c r="L154" s="136">
        <f t="shared" si="8"/>
        <v>-2.0999999999999943</v>
      </c>
      <c r="M154" s="311">
        <f t="shared" si="9"/>
        <v>-2.053789731051339</v>
      </c>
      <c r="N154" s="78">
        <f>Margins!B154</f>
        <v>1800</v>
      </c>
      <c r="O154" s="25">
        <f t="shared" si="10"/>
        <v>14400</v>
      </c>
      <c r="P154" s="25">
        <f t="shared" si="11"/>
        <v>0</v>
      </c>
      <c r="Q154" s="69"/>
    </row>
    <row r="155" spans="1:17" ht="15" customHeight="1">
      <c r="A155" s="196" t="s">
        <v>155</v>
      </c>
      <c r="B155" s="173">
        <v>2366</v>
      </c>
      <c r="C155" s="307">
        <v>-0.38</v>
      </c>
      <c r="D155" s="173">
        <v>13</v>
      </c>
      <c r="E155" s="307">
        <v>-0.55</v>
      </c>
      <c r="F155" s="173">
        <v>0</v>
      </c>
      <c r="G155" s="307">
        <v>-1</v>
      </c>
      <c r="H155" s="173">
        <v>2379</v>
      </c>
      <c r="I155" s="308">
        <v>-0.38</v>
      </c>
      <c r="J155" s="267">
        <v>428.3</v>
      </c>
      <c r="K155" s="69">
        <v>430.95</v>
      </c>
      <c r="L155" s="136">
        <f t="shared" si="8"/>
        <v>-2.6499999999999773</v>
      </c>
      <c r="M155" s="311">
        <f t="shared" si="9"/>
        <v>-0.6149205244227817</v>
      </c>
      <c r="N155" s="78">
        <f>Margins!B155</f>
        <v>525</v>
      </c>
      <c r="O155" s="25">
        <f t="shared" si="10"/>
        <v>6825</v>
      </c>
      <c r="P155" s="25">
        <f t="shared" si="11"/>
        <v>0</v>
      </c>
      <c r="Q155" s="69"/>
    </row>
    <row r="156" spans="1:17" ht="15" customHeight="1">
      <c r="A156" s="196" t="s">
        <v>38</v>
      </c>
      <c r="B156" s="173">
        <v>4540</v>
      </c>
      <c r="C156" s="307">
        <v>-0.08</v>
      </c>
      <c r="D156" s="173">
        <v>18</v>
      </c>
      <c r="E156" s="307">
        <v>-0.53</v>
      </c>
      <c r="F156" s="173">
        <v>1</v>
      </c>
      <c r="G156" s="307">
        <v>-0.8</v>
      </c>
      <c r="H156" s="173">
        <v>4559</v>
      </c>
      <c r="I156" s="308">
        <v>-0.08</v>
      </c>
      <c r="J156" s="267">
        <v>664.25</v>
      </c>
      <c r="K156" s="69">
        <v>681.25</v>
      </c>
      <c r="L156" s="136">
        <f t="shared" si="8"/>
        <v>-17</v>
      </c>
      <c r="M156" s="311">
        <f t="shared" si="9"/>
        <v>-2.495412844036697</v>
      </c>
      <c r="N156" s="78">
        <f>Margins!B156</f>
        <v>600</v>
      </c>
      <c r="O156" s="25">
        <f t="shared" si="10"/>
        <v>10800</v>
      </c>
      <c r="P156" s="25">
        <f t="shared" si="11"/>
        <v>600</v>
      </c>
      <c r="Q156" s="69"/>
    </row>
    <row r="157" spans="1:17" ht="15" customHeight="1">
      <c r="A157" s="196" t="s">
        <v>156</v>
      </c>
      <c r="B157" s="173">
        <v>757</v>
      </c>
      <c r="C157" s="307">
        <v>0.41</v>
      </c>
      <c r="D157" s="173">
        <v>2</v>
      </c>
      <c r="E157" s="307">
        <v>0</v>
      </c>
      <c r="F157" s="173">
        <v>0</v>
      </c>
      <c r="G157" s="307">
        <v>0</v>
      </c>
      <c r="H157" s="173">
        <v>759</v>
      </c>
      <c r="I157" s="308">
        <v>0.42</v>
      </c>
      <c r="J157" s="267">
        <v>341.8</v>
      </c>
      <c r="K157" s="69">
        <v>348.65</v>
      </c>
      <c r="L157" s="136">
        <f t="shared" si="8"/>
        <v>-6.849999999999966</v>
      </c>
      <c r="M157" s="311">
        <f t="shared" si="9"/>
        <v>-1.9647210669725987</v>
      </c>
      <c r="N157" s="78">
        <f>Margins!B157</f>
        <v>600</v>
      </c>
      <c r="O157" s="25">
        <f t="shared" si="10"/>
        <v>1200</v>
      </c>
      <c r="P157" s="25">
        <f t="shared" si="11"/>
        <v>0</v>
      </c>
      <c r="Q157" s="69"/>
    </row>
    <row r="158" spans="1:17" ht="15" customHeight="1" thickBot="1">
      <c r="A158" s="329" t="s">
        <v>211</v>
      </c>
      <c r="B158" s="173">
        <v>2975</v>
      </c>
      <c r="C158" s="307">
        <v>0.37</v>
      </c>
      <c r="D158" s="173">
        <v>39</v>
      </c>
      <c r="E158" s="307">
        <v>8.75</v>
      </c>
      <c r="F158" s="173">
        <v>20</v>
      </c>
      <c r="G158" s="307">
        <v>0</v>
      </c>
      <c r="H158" s="173">
        <v>3034</v>
      </c>
      <c r="I158" s="308">
        <v>0.39</v>
      </c>
      <c r="J158" s="267">
        <v>249.75</v>
      </c>
      <c r="K158" s="69">
        <v>260.5</v>
      </c>
      <c r="L158" s="136">
        <f t="shared" si="8"/>
        <v>-10.75</v>
      </c>
      <c r="M158" s="311">
        <f t="shared" si="9"/>
        <v>-4.126679462571977</v>
      </c>
      <c r="N158" s="78">
        <f>Margins!B158</f>
        <v>700</v>
      </c>
      <c r="O158" s="25">
        <f t="shared" si="10"/>
        <v>27300</v>
      </c>
      <c r="P158" s="25">
        <f t="shared" si="11"/>
        <v>14000</v>
      </c>
      <c r="Q158" s="69"/>
    </row>
    <row r="159" spans="2:17" ht="13.5" customHeight="1" hidden="1">
      <c r="B159" s="314">
        <f>SUM(B4:B158)</f>
        <v>891138</v>
      </c>
      <c r="C159" s="315"/>
      <c r="D159" s="314">
        <f>SUM(D4:D158)</f>
        <v>70326</v>
      </c>
      <c r="E159" s="315"/>
      <c r="F159" s="314">
        <f>SUM(F4:F158)</f>
        <v>53945</v>
      </c>
      <c r="G159" s="315"/>
      <c r="H159" s="173">
        <f>SUM(H4:H158)</f>
        <v>1015409</v>
      </c>
      <c r="I159" s="315"/>
      <c r="J159" s="316"/>
      <c r="K159" s="69"/>
      <c r="L159" s="136"/>
      <c r="M159" s="137"/>
      <c r="N159" s="69"/>
      <c r="O159" s="25">
        <f>SUM(O4:O158)</f>
        <v>45840922</v>
      </c>
      <c r="P159" s="25">
        <f>SUM(P4:P158)</f>
        <v>11144454</v>
      </c>
      <c r="Q159" s="69"/>
    </row>
    <row r="160" spans="11:17" ht="14.25" customHeight="1">
      <c r="K160" s="69"/>
      <c r="L160" s="136"/>
      <c r="M160" s="137"/>
      <c r="N160" s="69"/>
      <c r="O160" s="69"/>
      <c r="P160" s="50">
        <f>P159/O159</f>
        <v>0.2431114714490254</v>
      </c>
      <c r="Q160" s="69"/>
    </row>
    <row r="161" spans="11:13" ht="12.75" customHeight="1">
      <c r="K161" s="69"/>
      <c r="L161" s="136"/>
      <c r="M161"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33" sqref="C233"/>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6"/>
      <c r="M1" s="113"/>
      <c r="N1" s="62"/>
      <c r="O1" s="2"/>
      <c r="P1" s="108"/>
      <c r="Q1" s="109"/>
      <c r="R1" s="69"/>
      <c r="S1" s="104"/>
      <c r="T1" s="104"/>
      <c r="U1" s="104"/>
      <c r="V1" s="104"/>
      <c r="W1" s="104"/>
      <c r="X1" s="104"/>
      <c r="Y1" s="104"/>
      <c r="Z1" s="104"/>
      <c r="AA1" s="104"/>
      <c r="AB1" s="74"/>
    </row>
    <row r="2" spans="1:28" s="58" customFormat="1" ht="16.5" customHeight="1" thickBot="1">
      <c r="A2" s="135"/>
      <c r="B2" s="414" t="s">
        <v>59</v>
      </c>
      <c r="C2" s="415"/>
      <c r="D2" s="415"/>
      <c r="E2" s="416"/>
      <c r="F2" s="403" t="s">
        <v>186</v>
      </c>
      <c r="G2" s="404"/>
      <c r="H2" s="405"/>
      <c r="I2" s="403" t="s">
        <v>187</v>
      </c>
      <c r="J2" s="404"/>
      <c r="K2" s="405"/>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300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17480000</v>
      </c>
      <c r="C6" s="192">
        <f>'Open Int.'!F6</f>
        <v>956500</v>
      </c>
      <c r="D6" s="193">
        <f>'Open Int.'!H6</f>
        <v>23326300</v>
      </c>
      <c r="E6" s="335">
        <f>'Open Int.'!I6</f>
        <v>544100</v>
      </c>
      <c r="F6" s="194">
        <f>IF('Open Int.'!E6=0,0,'Open Int.'!H6/'Open Int.'!E6)</f>
        <v>1.3344565217391304</v>
      </c>
      <c r="G6" s="156">
        <v>1.3787756831179834</v>
      </c>
      <c r="H6" s="171">
        <f t="shared" si="0"/>
        <v>-0.03214385191261058</v>
      </c>
      <c r="I6" s="188">
        <f>IF(Volume!D6=0,0,Volume!F6/Volume!D6)</f>
        <v>1.0106998558463445</v>
      </c>
      <c r="J6" s="179">
        <v>1.0879833835095334</v>
      </c>
      <c r="K6" s="171">
        <f t="shared" si="1"/>
        <v>-0.07103373896565739</v>
      </c>
      <c r="L6" s="60"/>
      <c r="M6" s="6"/>
      <c r="N6" s="59"/>
      <c r="O6" s="3"/>
      <c r="P6" s="3"/>
      <c r="Q6" s="3"/>
      <c r="R6" s="3"/>
      <c r="S6" s="3"/>
      <c r="T6" s="3"/>
      <c r="U6" s="61"/>
      <c r="V6" s="3"/>
      <c r="W6" s="3"/>
      <c r="X6" s="3"/>
      <c r="Y6" s="3"/>
      <c r="Z6" s="3"/>
      <c r="AA6" s="2"/>
      <c r="AB6" s="78"/>
      <c r="AC6" s="77"/>
    </row>
    <row r="7" spans="1:27" s="7" customFormat="1" ht="15">
      <c r="A7" s="180" t="s">
        <v>282</v>
      </c>
      <c r="B7" s="191">
        <f>'Open Int.'!E7</f>
        <v>9400</v>
      </c>
      <c r="C7" s="192">
        <f>'Open Int.'!F7</f>
        <v>200</v>
      </c>
      <c r="D7" s="193">
        <f>'Open Int.'!H7</f>
        <v>0</v>
      </c>
      <c r="E7" s="335">
        <f>'Open Int.'!I7</f>
        <v>0</v>
      </c>
      <c r="F7" s="194">
        <f>IF('Open Int.'!E7=0,0,'Open Int.'!H7/'Open Int.'!E7)</f>
        <v>0</v>
      </c>
      <c r="G7" s="156">
        <v>0</v>
      </c>
      <c r="H7" s="171">
        <f t="shared" si="0"/>
        <v>0</v>
      </c>
      <c r="I7" s="188">
        <f>IF(Volume!D7=0,0,Volume!F7/Volume!D7)</f>
        <v>0</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2400</v>
      </c>
      <c r="C8" s="192">
        <f>'Open Int.'!F8</f>
        <v>200</v>
      </c>
      <c r="D8" s="193">
        <f>'Open Int.'!H8</f>
        <v>600</v>
      </c>
      <c r="E8" s="335">
        <f>'Open Int.'!I8</f>
        <v>0</v>
      </c>
      <c r="F8" s="194">
        <f>IF('Open Int.'!E8=0,0,'Open Int.'!H8/'Open Int.'!E8)</f>
        <v>0.25</v>
      </c>
      <c r="G8" s="156">
        <v>0.2727272727272727</v>
      </c>
      <c r="H8" s="171">
        <f t="shared" si="0"/>
        <v>-0.08333333333333326</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143625</v>
      </c>
      <c r="C9" s="192">
        <f>'Open Int.'!F9</f>
        <v>-750</v>
      </c>
      <c r="D9" s="193">
        <f>'Open Int.'!H9</f>
        <v>14250</v>
      </c>
      <c r="E9" s="335">
        <f>'Open Int.'!I9</f>
        <v>1500</v>
      </c>
      <c r="F9" s="194">
        <f>IF('Open Int.'!E9=0,0,'Open Int.'!H9/'Open Int.'!E9)</f>
        <v>0.09921671018276762</v>
      </c>
      <c r="G9" s="156">
        <v>0.08831168831168831</v>
      </c>
      <c r="H9" s="171">
        <f t="shared" si="0"/>
        <v>0.12348333589310391</v>
      </c>
      <c r="I9" s="188">
        <f>IF(Volume!D9=0,0,Volume!F9/Volume!D9)</f>
        <v>0.3448275862068966</v>
      </c>
      <c r="J9" s="179">
        <v>0.02040816326530612</v>
      </c>
      <c r="K9" s="171">
        <f t="shared" si="1"/>
        <v>15.896551724137932</v>
      </c>
      <c r="L9" s="60"/>
      <c r="M9" s="6"/>
      <c r="N9" s="59"/>
      <c r="O9" s="3"/>
      <c r="P9" s="3"/>
      <c r="Q9" s="3"/>
      <c r="R9" s="3"/>
      <c r="S9" s="3"/>
      <c r="T9" s="3"/>
      <c r="U9" s="61"/>
      <c r="V9" s="3"/>
      <c r="W9" s="3"/>
      <c r="X9" s="3"/>
      <c r="Y9" s="3"/>
      <c r="Z9" s="3"/>
      <c r="AA9" s="2"/>
      <c r="AB9" s="78"/>
      <c r="AC9" s="77"/>
    </row>
    <row r="10" spans="1:27" s="7" customFormat="1" ht="15">
      <c r="A10" s="180" t="s">
        <v>135</v>
      </c>
      <c r="B10" s="191">
        <f>'Open Int.'!E10</f>
        <v>308700</v>
      </c>
      <c r="C10" s="192">
        <f>'Open Int.'!F10</f>
        <v>24500</v>
      </c>
      <c r="D10" s="193">
        <f>'Open Int.'!H10</f>
        <v>14700</v>
      </c>
      <c r="E10" s="335">
        <f>'Open Int.'!I10</f>
        <v>0</v>
      </c>
      <c r="F10" s="194">
        <f>IF('Open Int.'!E10=0,0,'Open Int.'!H10/'Open Int.'!E10)</f>
        <v>0.047619047619047616</v>
      </c>
      <c r="G10" s="156">
        <v>0.05172413793103448</v>
      </c>
      <c r="H10" s="171">
        <f t="shared" si="0"/>
        <v>-0.0793650793650794</v>
      </c>
      <c r="I10" s="188">
        <f>IF(Volume!D10=0,0,Volume!F10/Volume!D10)</f>
        <v>0</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824100</v>
      </c>
      <c r="C11" s="192">
        <f>'Open Int.'!F11</f>
        <v>-6700</v>
      </c>
      <c r="D11" s="193">
        <f>'Open Int.'!H11</f>
        <v>33500</v>
      </c>
      <c r="E11" s="335">
        <f>'Open Int.'!I11</f>
        <v>-13400</v>
      </c>
      <c r="F11" s="194">
        <f>IF('Open Int.'!E11=0,0,'Open Int.'!H11/'Open Int.'!E11)</f>
        <v>0.04065040650406504</v>
      </c>
      <c r="G11" s="156">
        <v>0.056451612903225805</v>
      </c>
      <c r="H11" s="171">
        <f t="shared" si="0"/>
        <v>-0.27990708478513354</v>
      </c>
      <c r="I11" s="188">
        <f>IF(Volume!D11=0,0,Volume!F11/Volume!D11)</f>
        <v>0.18181818181818182</v>
      </c>
      <c r="J11" s="179">
        <v>0.4</v>
      </c>
      <c r="K11" s="171">
        <f t="shared" si="1"/>
        <v>-0.5454545454545454</v>
      </c>
      <c r="L11" s="60"/>
      <c r="M11" s="6"/>
      <c r="N11" s="59"/>
      <c r="O11" s="3"/>
      <c r="P11" s="3"/>
      <c r="Q11" s="3"/>
      <c r="R11" s="3"/>
      <c r="S11" s="3"/>
      <c r="T11" s="3"/>
      <c r="U11" s="61"/>
      <c r="V11" s="3"/>
      <c r="W11" s="3"/>
      <c r="X11" s="3"/>
      <c r="Y11" s="3"/>
      <c r="Z11" s="3"/>
      <c r="AA11" s="2"/>
    </row>
    <row r="12" spans="1:29" s="58" customFormat="1" ht="15">
      <c r="A12" s="180" t="s">
        <v>283</v>
      </c>
      <c r="B12" s="191">
        <f>'Open Int.'!E12</f>
        <v>600</v>
      </c>
      <c r="C12" s="192">
        <f>'Open Int.'!F12</f>
        <v>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409400</v>
      </c>
      <c r="C13" s="192">
        <f>'Open Int.'!F13</f>
        <v>32200</v>
      </c>
      <c r="D13" s="193">
        <f>'Open Int.'!H13</f>
        <v>27600</v>
      </c>
      <c r="E13" s="335">
        <f>'Open Int.'!I13</f>
        <v>0</v>
      </c>
      <c r="F13" s="194">
        <f>IF('Open Int.'!E13=0,0,'Open Int.'!H13/'Open Int.'!E13)</f>
        <v>0.06741573033707865</v>
      </c>
      <c r="G13" s="156">
        <v>0.07317073170731707</v>
      </c>
      <c r="H13" s="171">
        <f t="shared" si="0"/>
        <v>-0.0786516853932584</v>
      </c>
      <c r="I13" s="188">
        <f>IF(Volume!D13=0,0,Volume!F13/Volume!D13)</f>
        <v>0</v>
      </c>
      <c r="J13" s="179">
        <v>0</v>
      </c>
      <c r="K13" s="171">
        <f t="shared" si="1"/>
        <v>0</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3895800</v>
      </c>
      <c r="C14" s="192">
        <f>'Open Int.'!F14</f>
        <v>94600</v>
      </c>
      <c r="D14" s="193">
        <f>'Open Int.'!H14</f>
        <v>202100</v>
      </c>
      <c r="E14" s="335">
        <f>'Open Int.'!I14</f>
        <v>-4300</v>
      </c>
      <c r="F14" s="194">
        <f>IF('Open Int.'!E14=0,0,'Open Int.'!H14/'Open Int.'!E14)</f>
        <v>0.05187637969094923</v>
      </c>
      <c r="G14" s="156">
        <v>0.05429864253393665</v>
      </c>
      <c r="H14" s="171">
        <f t="shared" si="0"/>
        <v>-0.04461000735835173</v>
      </c>
      <c r="I14" s="188">
        <f>IF(Volume!D14=0,0,Volume!F14/Volume!D14)</f>
        <v>0.03669724770642202</v>
      </c>
      <c r="J14" s="179">
        <v>0.05405405405405406</v>
      </c>
      <c r="K14" s="171">
        <f t="shared" si="1"/>
        <v>-0.3211009174311927</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11899300</v>
      </c>
      <c r="C15" s="192">
        <f>'Open Int.'!F15</f>
        <v>114600</v>
      </c>
      <c r="D15" s="193">
        <f>'Open Int.'!H15</f>
        <v>2253800</v>
      </c>
      <c r="E15" s="335">
        <f>'Open Int.'!I15</f>
        <v>85950</v>
      </c>
      <c r="F15" s="194">
        <f>IF('Open Int.'!E15=0,0,'Open Int.'!H15/'Open Int.'!E15)</f>
        <v>0.18940609951845908</v>
      </c>
      <c r="G15" s="156">
        <v>0.1839546191247974</v>
      </c>
      <c r="H15" s="171">
        <f t="shared" si="0"/>
        <v>0.029634919849244483</v>
      </c>
      <c r="I15" s="188">
        <f>IF(Volume!D15=0,0,Volume!F15/Volume!D15)</f>
        <v>0.15568862275449102</v>
      </c>
      <c r="J15" s="179">
        <v>0.11518324607329843</v>
      </c>
      <c r="K15" s="171">
        <f t="shared" si="1"/>
        <v>0.3516603157321721</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0</v>
      </c>
      <c r="C16" s="192">
        <f>'Open Int.'!F16</f>
        <v>0</v>
      </c>
      <c r="D16" s="193">
        <f>'Open Int.'!H16</f>
        <v>350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8300</v>
      </c>
      <c r="C17" s="192">
        <f>'Open Int.'!F17</f>
        <v>-100</v>
      </c>
      <c r="D17" s="193">
        <f>'Open Int.'!H17</f>
        <v>3200</v>
      </c>
      <c r="E17" s="335">
        <f>'Open Int.'!I17</f>
        <v>0</v>
      </c>
      <c r="F17" s="194">
        <f>IF('Open Int.'!E17=0,0,'Open Int.'!H17/'Open Int.'!E17)</f>
        <v>0.3855421686746988</v>
      </c>
      <c r="G17" s="156">
        <v>0.38095238095238093</v>
      </c>
      <c r="H17" s="171">
        <f t="shared" si="0"/>
        <v>0.012048192771084446</v>
      </c>
      <c r="I17" s="188">
        <f>IF(Volume!D17=0,0,Volume!F17/Volume!D17)</f>
        <v>0</v>
      </c>
      <c r="J17" s="179">
        <v>0</v>
      </c>
      <c r="K17" s="171">
        <f t="shared" si="1"/>
        <v>0</v>
      </c>
      <c r="L17" s="60"/>
      <c r="M17" s="6"/>
      <c r="N17" s="59"/>
      <c r="O17" s="3"/>
      <c r="P17" s="3"/>
      <c r="Q17" s="3"/>
      <c r="R17" s="3"/>
      <c r="S17" s="3"/>
      <c r="T17" s="3"/>
      <c r="U17" s="61"/>
      <c r="V17" s="3"/>
      <c r="W17" s="3"/>
      <c r="X17" s="3"/>
      <c r="Y17" s="3"/>
      <c r="Z17" s="3"/>
      <c r="AA17" s="2"/>
    </row>
    <row r="18" spans="1:29" s="58" customFormat="1" ht="15">
      <c r="A18" s="180" t="s">
        <v>284</v>
      </c>
      <c r="B18" s="191">
        <f>'Open Int.'!E18</f>
        <v>1069700</v>
      </c>
      <c r="C18" s="192">
        <f>'Open Int.'!F18</f>
        <v>-19000</v>
      </c>
      <c r="D18" s="193">
        <f>'Open Int.'!H18</f>
        <v>131100</v>
      </c>
      <c r="E18" s="335">
        <f>'Open Int.'!I18</f>
        <v>950</v>
      </c>
      <c r="F18" s="194">
        <f>IF('Open Int.'!E18=0,0,'Open Int.'!H18/'Open Int.'!E18)</f>
        <v>0.12255772646536411</v>
      </c>
      <c r="G18" s="156">
        <v>0.11954624781849912</v>
      </c>
      <c r="H18" s="171">
        <f t="shared" si="0"/>
        <v>0.02519090897304583</v>
      </c>
      <c r="I18" s="188">
        <f>IF(Volume!D18=0,0,Volume!F18/Volume!D18)</f>
        <v>0.14659685863874344</v>
      </c>
      <c r="J18" s="179">
        <v>0.1296551724137931</v>
      </c>
      <c r="K18" s="171">
        <f t="shared" si="1"/>
        <v>0.1306672607775426</v>
      </c>
      <c r="L18" s="60"/>
      <c r="M18" s="6"/>
      <c r="N18" s="59"/>
      <c r="O18" s="3"/>
      <c r="P18" s="3"/>
      <c r="Q18" s="3"/>
      <c r="R18" s="3"/>
      <c r="S18" s="3"/>
      <c r="T18" s="3"/>
      <c r="U18" s="61"/>
      <c r="V18" s="3"/>
      <c r="W18" s="3"/>
      <c r="X18" s="3"/>
      <c r="Y18" s="3"/>
      <c r="Z18" s="3"/>
      <c r="AA18" s="2"/>
      <c r="AB18" s="78"/>
      <c r="AC18" s="77"/>
    </row>
    <row r="19" spans="1:27" s="7" customFormat="1" ht="15">
      <c r="A19" s="180" t="s">
        <v>285</v>
      </c>
      <c r="B19" s="191">
        <f>'Open Int.'!E19</f>
        <v>2349600</v>
      </c>
      <c r="C19" s="192">
        <f>'Open Int.'!F19</f>
        <v>196800</v>
      </c>
      <c r="D19" s="193">
        <f>'Open Int.'!H19</f>
        <v>213600</v>
      </c>
      <c r="E19" s="335">
        <f>'Open Int.'!I19</f>
        <v>0</v>
      </c>
      <c r="F19" s="194">
        <f>IF('Open Int.'!E19=0,0,'Open Int.'!H19/'Open Int.'!E19)</f>
        <v>0.09090909090909091</v>
      </c>
      <c r="G19" s="156">
        <v>0.09921962095875139</v>
      </c>
      <c r="H19" s="171">
        <f t="shared" si="0"/>
        <v>-0.08375893769152193</v>
      </c>
      <c r="I19" s="188">
        <f>IF(Volume!D19=0,0,Volume!F19/Volume!D19)</f>
        <v>0.15666666666666668</v>
      </c>
      <c r="J19" s="179">
        <v>0.13008130081300814</v>
      </c>
      <c r="K19" s="171">
        <f t="shared" si="1"/>
        <v>0.20437499999999995</v>
      </c>
      <c r="L19" s="60"/>
      <c r="M19" s="6"/>
      <c r="N19" s="59"/>
      <c r="O19" s="3"/>
      <c r="P19" s="3"/>
      <c r="Q19" s="3"/>
      <c r="R19" s="3"/>
      <c r="S19" s="3"/>
      <c r="T19" s="3"/>
      <c r="U19" s="61"/>
      <c r="V19" s="3"/>
      <c r="W19" s="3"/>
      <c r="X19" s="3"/>
      <c r="Y19" s="3"/>
      <c r="Z19" s="3"/>
      <c r="AA19" s="2"/>
    </row>
    <row r="20" spans="1:27" s="7" customFormat="1" ht="15">
      <c r="A20" s="180" t="s">
        <v>76</v>
      </c>
      <c r="B20" s="191">
        <f>'Open Int.'!E20</f>
        <v>148400</v>
      </c>
      <c r="C20" s="192">
        <f>'Open Int.'!F20</f>
        <v>-1400</v>
      </c>
      <c r="D20" s="193">
        <f>'Open Int.'!H20</f>
        <v>4200</v>
      </c>
      <c r="E20" s="335">
        <f>'Open Int.'!I20</f>
        <v>0</v>
      </c>
      <c r="F20" s="194">
        <f>IF('Open Int.'!E20=0,0,'Open Int.'!H20/'Open Int.'!E20)</f>
        <v>0.02830188679245283</v>
      </c>
      <c r="G20" s="156">
        <v>0.028037383177570093</v>
      </c>
      <c r="H20" s="171">
        <f t="shared" si="0"/>
        <v>0.00943396226415098</v>
      </c>
      <c r="I20" s="188">
        <f>IF(Volume!D20=0,0,Volume!F20/Volume!D20)</f>
        <v>0</v>
      </c>
      <c r="J20" s="179">
        <v>0.11764705882352941</v>
      </c>
      <c r="K20" s="171">
        <f t="shared" si="1"/>
        <v>-1</v>
      </c>
      <c r="L20" s="60"/>
      <c r="M20" s="6"/>
      <c r="N20" s="59"/>
      <c r="O20" s="3"/>
      <c r="P20" s="3"/>
      <c r="Q20" s="3"/>
      <c r="R20" s="3"/>
      <c r="S20" s="3"/>
      <c r="T20" s="3"/>
      <c r="U20" s="61"/>
      <c r="V20" s="3"/>
      <c r="W20" s="3"/>
      <c r="X20" s="3"/>
      <c r="Y20" s="3"/>
      <c r="Z20" s="3"/>
      <c r="AA20" s="2"/>
    </row>
    <row r="21" spans="1:29" s="58" customFormat="1" ht="15">
      <c r="A21" s="180" t="s">
        <v>77</v>
      </c>
      <c r="B21" s="191">
        <f>'Open Int.'!E21</f>
        <v>630800</v>
      </c>
      <c r="C21" s="192">
        <f>'Open Int.'!F21</f>
        <v>-7600</v>
      </c>
      <c r="D21" s="193">
        <f>'Open Int.'!H21</f>
        <v>95000</v>
      </c>
      <c r="E21" s="335">
        <f>'Open Int.'!I21</f>
        <v>-49400</v>
      </c>
      <c r="F21" s="194">
        <f>IF('Open Int.'!E21=0,0,'Open Int.'!H21/'Open Int.'!E21)</f>
        <v>0.15060240963855423</v>
      </c>
      <c r="G21" s="156">
        <v>0.2261904761904762</v>
      </c>
      <c r="H21" s="171">
        <f t="shared" si="0"/>
        <v>-0.3341788205453392</v>
      </c>
      <c r="I21" s="188">
        <f>IF(Volume!D21=0,0,Volume!F21/Volume!D21)</f>
        <v>1</v>
      </c>
      <c r="J21" s="179">
        <v>1.4</v>
      </c>
      <c r="K21" s="171">
        <f t="shared" si="1"/>
        <v>-0.28571428571428564</v>
      </c>
      <c r="L21" s="60"/>
      <c r="M21" s="6"/>
      <c r="N21" s="59"/>
      <c r="O21" s="3"/>
      <c r="P21" s="3"/>
      <c r="Q21" s="3"/>
      <c r="R21" s="3"/>
      <c r="S21" s="3"/>
      <c r="T21" s="3"/>
      <c r="U21" s="61"/>
      <c r="V21" s="3"/>
      <c r="W21" s="3"/>
      <c r="X21" s="3"/>
      <c r="Y21" s="3"/>
      <c r="Z21" s="3"/>
      <c r="AA21" s="2"/>
      <c r="AB21" s="78"/>
      <c r="AC21" s="77"/>
    </row>
    <row r="22" spans="1:29" s="58" customFormat="1" ht="15">
      <c r="A22" s="180" t="s">
        <v>286</v>
      </c>
      <c r="B22" s="191">
        <f>'Open Int.'!E22</f>
        <v>14700</v>
      </c>
      <c r="C22" s="192">
        <f>'Open Int.'!F22</f>
        <v>7350</v>
      </c>
      <c r="D22" s="193">
        <f>'Open Int.'!H22</f>
        <v>47250</v>
      </c>
      <c r="E22" s="335">
        <f>'Open Int.'!I22</f>
        <v>0</v>
      </c>
      <c r="F22" s="194">
        <f>IF('Open Int.'!E22=0,0,'Open Int.'!H22/'Open Int.'!E22)</f>
        <v>3.2142857142857144</v>
      </c>
      <c r="G22" s="156">
        <v>6.428571428571429</v>
      </c>
      <c r="H22" s="171">
        <f t="shared" si="0"/>
        <v>-0.5</v>
      </c>
      <c r="I22" s="188">
        <f>IF(Volume!D22=0,0,Volume!F22/Volume!D22)</f>
        <v>0</v>
      </c>
      <c r="J22" s="179">
        <v>11.25</v>
      </c>
      <c r="K22" s="171">
        <f t="shared" si="1"/>
        <v>-1</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825</v>
      </c>
      <c r="C23" s="192">
        <f>'Open Int.'!F23</f>
        <v>0</v>
      </c>
      <c r="D23" s="193">
        <f>'Open Int.'!H23</f>
        <v>1100</v>
      </c>
      <c r="E23" s="335">
        <f>'Open Int.'!I23</f>
        <v>-550</v>
      </c>
      <c r="F23" s="194">
        <f>IF('Open Int.'!E23=0,0,'Open Int.'!H23/'Open Int.'!E23)</f>
        <v>1.3333333333333333</v>
      </c>
      <c r="G23" s="156">
        <v>2</v>
      </c>
      <c r="H23" s="171">
        <f t="shared" si="0"/>
        <v>-0.33333333333333337</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287</v>
      </c>
      <c r="B24" s="191">
        <f>'Open Int.'!E24</f>
        <v>3000</v>
      </c>
      <c r="C24" s="192">
        <f>'Open Int.'!F24</f>
        <v>-250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37000</v>
      </c>
      <c r="C25" s="192">
        <f>'Open Int.'!F25</f>
        <v>-3000</v>
      </c>
      <c r="D25" s="193">
        <f>'Open Int.'!H25</f>
        <v>10000</v>
      </c>
      <c r="E25" s="335">
        <f>'Open Int.'!I25</f>
        <v>0</v>
      </c>
      <c r="F25" s="194">
        <f>IF('Open Int.'!E25=0,0,'Open Int.'!H25/'Open Int.'!E25)</f>
        <v>0.2702702702702703</v>
      </c>
      <c r="G25" s="156">
        <v>0.25</v>
      </c>
      <c r="H25" s="171">
        <f t="shared" si="0"/>
        <v>0.08108108108108114</v>
      </c>
      <c r="I25" s="188">
        <f>IF(Volume!D25=0,0,Volume!F25/Volume!D25)</f>
        <v>0</v>
      </c>
      <c r="J25" s="179">
        <v>0</v>
      </c>
      <c r="K25" s="171">
        <f t="shared" si="1"/>
        <v>0</v>
      </c>
      <c r="L25" s="60"/>
      <c r="M25" s="6"/>
      <c r="N25" s="59"/>
      <c r="O25" s="3"/>
      <c r="P25" s="3"/>
      <c r="Q25" s="3"/>
      <c r="R25" s="3"/>
      <c r="S25" s="3"/>
      <c r="T25" s="3"/>
      <c r="U25" s="61"/>
      <c r="V25" s="3"/>
      <c r="W25" s="3"/>
      <c r="X25" s="3"/>
      <c r="Y25" s="3"/>
      <c r="Z25" s="3"/>
      <c r="AA25" s="2"/>
    </row>
    <row r="26" spans="1:27" s="7" customFormat="1" ht="15">
      <c r="A26" s="180" t="s">
        <v>233</v>
      </c>
      <c r="B26" s="191">
        <f>'Open Int.'!E26</f>
        <v>370000</v>
      </c>
      <c r="C26" s="192">
        <f>'Open Int.'!F26</f>
        <v>11000</v>
      </c>
      <c r="D26" s="193">
        <f>'Open Int.'!H26</f>
        <v>125000</v>
      </c>
      <c r="E26" s="335">
        <f>'Open Int.'!I26</f>
        <v>16000</v>
      </c>
      <c r="F26" s="194">
        <f>IF('Open Int.'!E26=0,0,'Open Int.'!H26/'Open Int.'!E26)</f>
        <v>0.33783783783783783</v>
      </c>
      <c r="G26" s="156">
        <v>0.30362116991643456</v>
      </c>
      <c r="H26" s="171">
        <f t="shared" si="0"/>
        <v>0.11269526407141074</v>
      </c>
      <c r="I26" s="188">
        <f>IF(Volume!D26=0,0,Volume!F26/Volume!D26)</f>
        <v>0.3333333333333333</v>
      </c>
      <c r="J26" s="179">
        <v>0.20809248554913296</v>
      </c>
      <c r="K26" s="171">
        <f t="shared" si="1"/>
        <v>0.6018518518518517</v>
      </c>
      <c r="L26" s="60"/>
      <c r="M26" s="6"/>
      <c r="N26" s="59"/>
      <c r="O26" s="3"/>
      <c r="P26" s="3"/>
      <c r="Q26" s="3"/>
      <c r="R26" s="3"/>
      <c r="S26" s="3"/>
      <c r="T26" s="3"/>
      <c r="U26" s="61"/>
      <c r="V26" s="3"/>
      <c r="W26" s="3"/>
      <c r="X26" s="3"/>
      <c r="Y26" s="3"/>
      <c r="Z26" s="3"/>
      <c r="AA26" s="2"/>
    </row>
    <row r="27" spans="1:27" s="7" customFormat="1" ht="15">
      <c r="A27" s="180" t="s">
        <v>1</v>
      </c>
      <c r="B27" s="191">
        <f>'Open Int.'!E27</f>
        <v>51150</v>
      </c>
      <c r="C27" s="192">
        <f>'Open Int.'!F27</f>
        <v>-300</v>
      </c>
      <c r="D27" s="193">
        <f>'Open Int.'!H27</f>
        <v>3300</v>
      </c>
      <c r="E27" s="335">
        <f>'Open Int.'!I27</f>
        <v>150</v>
      </c>
      <c r="F27" s="194">
        <f>IF('Open Int.'!E27=0,0,'Open Int.'!H27/'Open Int.'!E27)</f>
        <v>0.06451612903225806</v>
      </c>
      <c r="G27" s="156">
        <v>0.061224489795918366</v>
      </c>
      <c r="H27" s="171">
        <f t="shared" si="0"/>
        <v>0.05376344086021505</v>
      </c>
      <c r="I27" s="188">
        <f>IF(Volume!D27=0,0,Volume!F27/Volume!D27)</f>
        <v>0.06666666666666667</v>
      </c>
      <c r="J27" s="179">
        <v>0</v>
      </c>
      <c r="K27" s="171">
        <f t="shared" si="1"/>
        <v>0</v>
      </c>
      <c r="L27" s="60"/>
      <c r="M27" s="6"/>
      <c r="N27" s="59"/>
      <c r="O27" s="3"/>
      <c r="P27" s="3"/>
      <c r="Q27" s="3"/>
      <c r="R27" s="3"/>
      <c r="S27" s="3"/>
      <c r="T27" s="3"/>
      <c r="U27" s="61"/>
      <c r="V27" s="3"/>
      <c r="W27" s="3"/>
      <c r="X27" s="3"/>
      <c r="Y27" s="3"/>
      <c r="Z27" s="3"/>
      <c r="AA27" s="2"/>
    </row>
    <row r="28" spans="1:27" s="7" customFormat="1" ht="15">
      <c r="A28" s="180" t="s">
        <v>158</v>
      </c>
      <c r="B28" s="191">
        <f>'Open Int.'!E28</f>
        <v>186200</v>
      </c>
      <c r="C28" s="192">
        <f>'Open Int.'!F28</f>
        <v>-24700</v>
      </c>
      <c r="D28" s="193">
        <f>'Open Int.'!H28</f>
        <v>96900</v>
      </c>
      <c r="E28" s="335">
        <f>'Open Int.'!I28</f>
        <v>30400</v>
      </c>
      <c r="F28" s="194">
        <f>IF('Open Int.'!E28=0,0,'Open Int.'!H28/'Open Int.'!E28)</f>
        <v>0.5204081632653061</v>
      </c>
      <c r="G28" s="156">
        <v>0.3153153153153153</v>
      </c>
      <c r="H28" s="171">
        <f t="shared" si="0"/>
        <v>0.6504373177842566</v>
      </c>
      <c r="I28" s="188">
        <f>IF(Volume!D28=0,0,Volume!F28/Volume!D28)</f>
        <v>0.6666666666666666</v>
      </c>
      <c r="J28" s="179">
        <v>0.4</v>
      </c>
      <c r="K28" s="171">
        <f t="shared" si="1"/>
        <v>0.6666666666666665</v>
      </c>
      <c r="L28" s="60"/>
      <c r="M28" s="6"/>
      <c r="N28" s="59"/>
      <c r="O28" s="3"/>
      <c r="P28" s="3"/>
      <c r="Q28" s="3"/>
      <c r="R28" s="3"/>
      <c r="S28" s="3"/>
      <c r="T28" s="3"/>
      <c r="U28" s="61"/>
      <c r="V28" s="3"/>
      <c r="W28" s="3"/>
      <c r="X28" s="3"/>
      <c r="Y28" s="3"/>
      <c r="Z28" s="3"/>
      <c r="AA28" s="2"/>
    </row>
    <row r="29" spans="1:27" s="7" customFormat="1" ht="15">
      <c r="A29" s="180" t="s">
        <v>288</v>
      </c>
      <c r="B29" s="191">
        <f>'Open Int.'!E29</f>
        <v>600</v>
      </c>
      <c r="C29" s="192">
        <f>'Open Int.'!F29</f>
        <v>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310500</v>
      </c>
      <c r="C30" s="192">
        <f>'Open Int.'!F30</f>
        <v>-45000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47300</v>
      </c>
      <c r="C31" s="192">
        <f>'Open Int.'!F31</f>
        <v>0</v>
      </c>
      <c r="D31" s="193">
        <f>'Open Int.'!H31</f>
        <v>11000</v>
      </c>
      <c r="E31" s="335">
        <f>'Open Int.'!I31</f>
        <v>0</v>
      </c>
      <c r="F31" s="194">
        <f>IF('Open Int.'!E31=0,0,'Open Int.'!H31/'Open Int.'!E31)</f>
        <v>0.23255813953488372</v>
      </c>
      <c r="G31" s="156">
        <v>0.23255813953488372</v>
      </c>
      <c r="H31" s="171">
        <f t="shared" si="0"/>
        <v>0</v>
      </c>
      <c r="I31" s="188">
        <f>IF(Volume!D31=0,0,Volume!F31/Volume!D31)</f>
        <v>0</v>
      </c>
      <c r="J31" s="179">
        <v>5</v>
      </c>
      <c r="K31" s="171">
        <f t="shared" si="1"/>
        <v>-1</v>
      </c>
      <c r="L31" s="60"/>
      <c r="M31" s="6"/>
      <c r="N31" s="59"/>
      <c r="O31" s="3"/>
      <c r="P31" s="3"/>
      <c r="Q31" s="3"/>
      <c r="R31" s="3"/>
      <c r="S31" s="3"/>
      <c r="T31" s="3"/>
      <c r="U31" s="61"/>
      <c r="V31" s="3"/>
      <c r="W31" s="3"/>
      <c r="X31" s="3"/>
      <c r="Y31" s="3"/>
      <c r="Z31" s="3"/>
      <c r="AA31" s="2"/>
    </row>
    <row r="32" spans="1:27" s="7" customFormat="1" ht="15">
      <c r="A32" s="180" t="s">
        <v>395</v>
      </c>
      <c r="B32" s="191">
        <f>'Open Int.'!E32</f>
        <v>895000</v>
      </c>
      <c r="C32" s="192">
        <f>'Open Int.'!F32</f>
        <v>-6250</v>
      </c>
      <c r="D32" s="193">
        <f>'Open Int.'!H32</f>
        <v>98750</v>
      </c>
      <c r="E32" s="335">
        <f>'Open Int.'!I32</f>
        <v>-1250</v>
      </c>
      <c r="F32" s="194">
        <f>IF('Open Int.'!E32=0,0,'Open Int.'!H32/'Open Int.'!E32)</f>
        <v>0.11033519553072625</v>
      </c>
      <c r="G32" s="156">
        <v>0.11095700416088766</v>
      </c>
      <c r="H32" s="171">
        <f t="shared" si="0"/>
        <v>-0.005604050279329713</v>
      </c>
      <c r="I32" s="188">
        <f>IF(Volume!D32=0,0,Volume!F32/Volume!D32)</f>
        <v>0.10869565217391304</v>
      </c>
      <c r="J32" s="179">
        <v>0.1568627450980392</v>
      </c>
      <c r="K32" s="171">
        <f t="shared" si="1"/>
        <v>-0.3070652173913044</v>
      </c>
      <c r="L32" s="60"/>
      <c r="M32" s="6"/>
      <c r="N32" s="59"/>
      <c r="O32" s="3"/>
      <c r="P32" s="3"/>
      <c r="Q32" s="3"/>
      <c r="R32" s="3"/>
      <c r="S32" s="3"/>
      <c r="T32" s="3"/>
      <c r="U32" s="61"/>
      <c r="V32" s="3"/>
      <c r="W32" s="3"/>
      <c r="X32" s="3"/>
      <c r="Y32" s="3"/>
      <c r="Z32" s="3"/>
      <c r="AA32" s="2"/>
    </row>
    <row r="33" spans="1:27" s="7" customFormat="1" ht="15">
      <c r="A33" s="180" t="s">
        <v>78</v>
      </c>
      <c r="B33" s="191">
        <f>'Open Int.'!E33</f>
        <v>46400</v>
      </c>
      <c r="C33" s="192">
        <f>'Open Int.'!F33</f>
        <v>9600</v>
      </c>
      <c r="D33" s="193">
        <f>'Open Int.'!H33</f>
        <v>16000</v>
      </c>
      <c r="E33" s="335">
        <f>'Open Int.'!I33</f>
        <v>0</v>
      </c>
      <c r="F33" s="194">
        <f>IF('Open Int.'!E33=0,0,'Open Int.'!H33/'Open Int.'!E33)</f>
        <v>0.3448275862068966</v>
      </c>
      <c r="G33" s="156">
        <v>0.43478260869565216</v>
      </c>
      <c r="H33" s="171">
        <f t="shared" si="0"/>
        <v>-0.20689655172413784</v>
      </c>
      <c r="I33" s="188">
        <f>IF(Volume!D33=0,0,Volume!F33/Volume!D33)</f>
        <v>0</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226100</v>
      </c>
      <c r="C34" s="192">
        <f>'Open Int.'!F34</f>
        <v>10200</v>
      </c>
      <c r="D34" s="193">
        <f>'Open Int.'!H34</f>
        <v>22100</v>
      </c>
      <c r="E34" s="335">
        <f>'Open Int.'!I34</f>
        <v>1700</v>
      </c>
      <c r="F34" s="194">
        <f>IF('Open Int.'!E34=0,0,'Open Int.'!H34/'Open Int.'!E34)</f>
        <v>0.09774436090225563</v>
      </c>
      <c r="G34" s="156">
        <v>0.09448818897637795</v>
      </c>
      <c r="H34" s="171">
        <f t="shared" si="0"/>
        <v>0.03446115288220547</v>
      </c>
      <c r="I34" s="188">
        <f>IF(Volume!D34=0,0,Volume!F34/Volume!D34)</f>
        <v>0.05660377358490566</v>
      </c>
      <c r="J34" s="179">
        <v>0.1</v>
      </c>
      <c r="K34" s="171">
        <f t="shared" si="1"/>
        <v>-0.4339622641509434</v>
      </c>
      <c r="L34" s="60"/>
      <c r="M34" s="6"/>
      <c r="N34" s="59"/>
      <c r="O34" s="3"/>
      <c r="P34" s="3"/>
      <c r="Q34" s="3"/>
      <c r="R34" s="3"/>
      <c r="S34" s="3"/>
      <c r="T34" s="3"/>
      <c r="U34" s="61"/>
      <c r="V34" s="3"/>
      <c r="W34" s="3"/>
      <c r="X34" s="3"/>
      <c r="Y34" s="3"/>
      <c r="Z34" s="3"/>
      <c r="AA34" s="2"/>
    </row>
    <row r="35" spans="1:27" s="7" customFormat="1" ht="15">
      <c r="A35" s="180" t="s">
        <v>160</v>
      </c>
      <c r="B35" s="191">
        <f>'Open Int.'!E35</f>
        <v>12100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1925100</v>
      </c>
      <c r="C36" s="192">
        <f>'Open Int.'!F36</f>
        <v>-20700</v>
      </c>
      <c r="D36" s="193">
        <f>'Open Int.'!H36</f>
        <v>48300</v>
      </c>
      <c r="E36" s="335">
        <f>'Open Int.'!I36</f>
        <v>0</v>
      </c>
      <c r="F36" s="194">
        <f>IF('Open Int.'!E36=0,0,'Open Int.'!H36/'Open Int.'!E36)</f>
        <v>0.025089605734767026</v>
      </c>
      <c r="G36" s="156">
        <v>0.024822695035460994</v>
      </c>
      <c r="H36" s="171">
        <f t="shared" si="0"/>
        <v>0.010752688172043</v>
      </c>
      <c r="I36" s="188">
        <f>IF(Volume!D36=0,0,Volume!F36/Volume!D36)</f>
        <v>0</v>
      </c>
      <c r="J36" s="179">
        <v>0</v>
      </c>
      <c r="K36" s="171">
        <f t="shared" si="1"/>
        <v>0</v>
      </c>
      <c r="L36" s="60"/>
      <c r="M36" s="6"/>
      <c r="N36" s="59"/>
      <c r="O36" s="3"/>
      <c r="P36" s="3"/>
      <c r="Q36" s="3"/>
      <c r="R36" s="3"/>
      <c r="S36" s="3"/>
      <c r="T36" s="3"/>
      <c r="U36" s="61"/>
      <c r="V36" s="3"/>
      <c r="W36" s="3"/>
      <c r="X36" s="3"/>
      <c r="Y36" s="3"/>
      <c r="Z36" s="3"/>
      <c r="AA36" s="2"/>
    </row>
    <row r="37" spans="1:27" s="7" customFormat="1" ht="15">
      <c r="A37" s="180" t="s">
        <v>397</v>
      </c>
      <c r="B37" s="191">
        <f>'Open Int.'!E37</f>
        <v>0</v>
      </c>
      <c r="C37" s="192">
        <f>'Open Int.'!F37</f>
        <v>0</v>
      </c>
      <c r="D37" s="193">
        <f>'Open Int.'!H37</f>
        <v>0</v>
      </c>
      <c r="E37" s="335">
        <f>'Open Int.'!I37</f>
        <v>0</v>
      </c>
      <c r="F37" s="194">
        <f>IF('Open Int.'!E37=0,0,'Open Int.'!H37/'Open Int.'!E37)</f>
        <v>0</v>
      </c>
      <c r="G37" s="156">
        <v>0</v>
      </c>
      <c r="H37" s="171">
        <f t="shared" si="0"/>
        <v>0</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3</v>
      </c>
      <c r="B38" s="191">
        <f>'Open Int.'!E38</f>
        <v>116250</v>
      </c>
      <c r="C38" s="192">
        <f>'Open Int.'!F38</f>
        <v>1250</v>
      </c>
      <c r="D38" s="193">
        <f>'Open Int.'!H38</f>
        <v>23750</v>
      </c>
      <c r="E38" s="335">
        <f>'Open Int.'!I38</f>
        <v>0</v>
      </c>
      <c r="F38" s="194">
        <f>IF('Open Int.'!E38=0,0,'Open Int.'!H38/'Open Int.'!E38)</f>
        <v>0.20430107526881722</v>
      </c>
      <c r="G38" s="156">
        <v>0.20652173913043478</v>
      </c>
      <c r="H38" s="171">
        <f t="shared" si="0"/>
        <v>-0.010752688172042954</v>
      </c>
      <c r="I38" s="188">
        <f>IF(Volume!D38=0,0,Volume!F38/Volume!D38)</f>
        <v>0</v>
      </c>
      <c r="J38" s="179">
        <v>0.18181818181818182</v>
      </c>
      <c r="K38" s="171">
        <f t="shared" si="1"/>
        <v>-1</v>
      </c>
      <c r="L38" s="60"/>
      <c r="M38" s="6"/>
      <c r="N38" s="59"/>
      <c r="O38" s="3"/>
      <c r="P38" s="3"/>
      <c r="Q38" s="3"/>
      <c r="R38" s="3"/>
      <c r="S38" s="3"/>
      <c r="T38" s="3"/>
      <c r="U38" s="61"/>
      <c r="V38" s="3"/>
      <c r="W38" s="3"/>
      <c r="X38" s="3"/>
      <c r="Y38" s="3"/>
      <c r="Z38" s="3"/>
      <c r="AA38" s="2"/>
    </row>
    <row r="39" spans="1:27" s="7" customFormat="1" ht="15">
      <c r="A39" s="180" t="s">
        <v>219</v>
      </c>
      <c r="B39" s="191">
        <f>'Open Int.'!E39</f>
        <v>12075</v>
      </c>
      <c r="C39" s="192">
        <f>'Open Int.'!F39</f>
        <v>0</v>
      </c>
      <c r="D39" s="193">
        <f>'Open Int.'!H39</f>
        <v>1575</v>
      </c>
      <c r="E39" s="335">
        <f>'Open Int.'!I39</f>
        <v>0</v>
      </c>
      <c r="F39" s="194">
        <f>IF('Open Int.'!E39=0,0,'Open Int.'!H39/'Open Int.'!E39)</f>
        <v>0.13043478260869565</v>
      </c>
      <c r="G39" s="156">
        <v>0.13043478260869565</v>
      </c>
      <c r="H39" s="171">
        <f t="shared" si="0"/>
        <v>0</v>
      </c>
      <c r="I39" s="188">
        <f>IF(Volume!D39=0,0,Volume!F39/Volume!D39)</f>
        <v>0</v>
      </c>
      <c r="J39" s="179">
        <v>0</v>
      </c>
      <c r="K39" s="171">
        <f t="shared" si="1"/>
        <v>0</v>
      </c>
      <c r="L39" s="60"/>
      <c r="M39" s="6"/>
      <c r="N39" s="59"/>
      <c r="O39" s="3"/>
      <c r="P39" s="3"/>
      <c r="Q39" s="3"/>
      <c r="R39" s="3"/>
      <c r="S39" s="3"/>
      <c r="T39" s="3"/>
      <c r="U39" s="61"/>
      <c r="V39" s="3"/>
      <c r="W39" s="3"/>
      <c r="X39" s="3"/>
      <c r="Y39" s="3"/>
      <c r="Z39" s="3"/>
      <c r="AA39" s="2"/>
    </row>
    <row r="40" spans="1:27" s="7" customFormat="1" ht="15">
      <c r="A40" s="180" t="s">
        <v>162</v>
      </c>
      <c r="B40" s="191">
        <f>'Open Int.'!E40</f>
        <v>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289</v>
      </c>
      <c r="B41" s="191">
        <f>'Open Int.'!E41</f>
        <v>12000</v>
      </c>
      <c r="C41" s="192">
        <f>'Open Int.'!F41</f>
        <v>9000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183</v>
      </c>
      <c r="B42" s="191">
        <f>'Open Int.'!E42</f>
        <v>174800</v>
      </c>
      <c r="C42" s="192">
        <f>'Open Int.'!F42</f>
        <v>-11400</v>
      </c>
      <c r="D42" s="193">
        <f>'Open Int.'!H42</f>
        <v>24700</v>
      </c>
      <c r="E42" s="335">
        <f>'Open Int.'!I42</f>
        <v>0</v>
      </c>
      <c r="F42" s="194">
        <f>IF('Open Int.'!E42=0,0,'Open Int.'!H42/'Open Int.'!E42)</f>
        <v>0.14130434782608695</v>
      </c>
      <c r="G42" s="156">
        <v>0.1326530612244898</v>
      </c>
      <c r="H42" s="171">
        <f t="shared" si="0"/>
        <v>0.06521739130434767</v>
      </c>
      <c r="I42" s="188">
        <f>IF(Volume!D42=0,0,Volume!F42/Volume!D42)</f>
        <v>0.2</v>
      </c>
      <c r="J42" s="179">
        <v>0.045454545454545456</v>
      </c>
      <c r="K42" s="171">
        <f t="shared" si="1"/>
        <v>3.4</v>
      </c>
      <c r="L42" s="60"/>
      <c r="M42" s="6"/>
      <c r="N42" s="59"/>
      <c r="O42" s="3"/>
      <c r="P42" s="3"/>
      <c r="Q42" s="3"/>
      <c r="R42" s="3"/>
      <c r="S42" s="3"/>
      <c r="T42" s="3"/>
      <c r="U42" s="61"/>
      <c r="V42" s="3"/>
      <c r="W42" s="3"/>
      <c r="X42" s="3"/>
      <c r="Y42" s="3"/>
      <c r="Z42" s="3"/>
      <c r="AA42" s="2"/>
    </row>
    <row r="43" spans="1:27" s="7" customFormat="1" ht="15">
      <c r="A43" s="180" t="s">
        <v>220</v>
      </c>
      <c r="B43" s="191">
        <f>'Open Int.'!E43</f>
        <v>226800</v>
      </c>
      <c r="C43" s="192">
        <f>'Open Int.'!F43</f>
        <v>1800</v>
      </c>
      <c r="D43" s="193">
        <f>'Open Int.'!H43</f>
        <v>27000</v>
      </c>
      <c r="E43" s="335">
        <f>'Open Int.'!I43</f>
        <v>0</v>
      </c>
      <c r="F43" s="194">
        <f>IF('Open Int.'!E43=0,0,'Open Int.'!H43/'Open Int.'!E43)</f>
        <v>0.11904761904761904</v>
      </c>
      <c r="G43" s="156">
        <v>0.12</v>
      </c>
      <c r="H43" s="171">
        <f t="shared" si="0"/>
        <v>-0.007936507936507955</v>
      </c>
      <c r="I43" s="188">
        <f>IF(Volume!D43=0,0,Volume!F43/Volume!D43)</f>
        <v>0</v>
      </c>
      <c r="J43" s="179">
        <v>0</v>
      </c>
      <c r="K43" s="171">
        <f t="shared" si="1"/>
        <v>0</v>
      </c>
      <c r="L43" s="60"/>
      <c r="M43" s="6"/>
      <c r="N43" s="59"/>
      <c r="O43" s="3"/>
      <c r="P43" s="3"/>
      <c r="Q43" s="3"/>
      <c r="R43" s="3"/>
      <c r="S43" s="3"/>
      <c r="T43" s="3"/>
      <c r="U43" s="61"/>
      <c r="V43" s="3"/>
      <c r="W43" s="3"/>
      <c r="X43" s="3"/>
      <c r="Y43" s="3"/>
      <c r="Z43" s="3"/>
      <c r="AA43" s="2"/>
    </row>
    <row r="44" spans="1:27" s="7" customFormat="1" ht="15">
      <c r="A44" s="180" t="s">
        <v>163</v>
      </c>
      <c r="B44" s="191">
        <f>'Open Int.'!E44</f>
        <v>32000</v>
      </c>
      <c r="C44" s="192">
        <f>'Open Int.'!F44</f>
        <v>-11000</v>
      </c>
      <c r="D44" s="193">
        <f>'Open Int.'!H44</f>
        <v>750</v>
      </c>
      <c r="E44" s="335">
        <f>'Open Int.'!I44</f>
        <v>0</v>
      </c>
      <c r="F44" s="194">
        <f>IF('Open Int.'!E44=0,0,'Open Int.'!H44/'Open Int.'!E44)</f>
        <v>0.0234375</v>
      </c>
      <c r="G44" s="156">
        <v>0.01744186046511628</v>
      </c>
      <c r="H44" s="171">
        <f t="shared" si="0"/>
        <v>0.34375</v>
      </c>
      <c r="I44" s="188">
        <f>IF(Volume!D44=0,0,Volume!F44/Volume!D44)</f>
        <v>0</v>
      </c>
      <c r="J44" s="179">
        <v>0</v>
      </c>
      <c r="K44" s="171">
        <f t="shared" si="1"/>
        <v>0</v>
      </c>
      <c r="L44" s="60"/>
      <c r="M44" s="6"/>
      <c r="N44" s="59"/>
      <c r="O44" s="3"/>
      <c r="P44" s="3"/>
      <c r="Q44" s="3"/>
      <c r="R44" s="3"/>
      <c r="S44" s="3"/>
      <c r="T44" s="3"/>
      <c r="U44" s="61"/>
      <c r="V44" s="3"/>
      <c r="W44" s="3"/>
      <c r="X44" s="3"/>
      <c r="Y44" s="3"/>
      <c r="Z44" s="3"/>
      <c r="AA44" s="2"/>
    </row>
    <row r="45" spans="1:27" s="7" customFormat="1" ht="15">
      <c r="A45" s="180" t="s">
        <v>194</v>
      </c>
      <c r="B45" s="191">
        <f>'Open Int.'!E45</f>
        <v>91600</v>
      </c>
      <c r="C45" s="192">
        <f>'Open Int.'!F45</f>
        <v>1200</v>
      </c>
      <c r="D45" s="193">
        <f>'Open Int.'!H45</f>
        <v>3200</v>
      </c>
      <c r="E45" s="335">
        <f>'Open Int.'!I45</f>
        <v>-400</v>
      </c>
      <c r="F45" s="194">
        <f>IF('Open Int.'!E45=0,0,'Open Int.'!H45/'Open Int.'!E45)</f>
        <v>0.034934497816593885</v>
      </c>
      <c r="G45" s="156">
        <v>0.03982300884955752</v>
      </c>
      <c r="H45" s="171">
        <f t="shared" si="0"/>
        <v>-0.12275594371664245</v>
      </c>
      <c r="I45" s="188">
        <f>IF(Volume!D45=0,0,Volume!F45/Volume!D45)</f>
        <v>0.06666666666666667</v>
      </c>
      <c r="J45" s="179">
        <v>0</v>
      </c>
      <c r="K45" s="171">
        <f t="shared" si="1"/>
        <v>0</v>
      </c>
      <c r="L45" s="60"/>
      <c r="M45" s="6"/>
      <c r="N45" s="59"/>
      <c r="O45" s="3"/>
      <c r="P45" s="3"/>
      <c r="Q45" s="3"/>
      <c r="R45" s="3"/>
      <c r="S45" s="3"/>
      <c r="T45" s="3"/>
      <c r="U45" s="61"/>
      <c r="V45" s="3"/>
      <c r="W45" s="3"/>
      <c r="X45" s="3"/>
      <c r="Y45" s="3"/>
      <c r="Z45" s="3"/>
      <c r="AA45" s="2"/>
    </row>
    <row r="46" spans="1:27" s="7" customFormat="1" ht="15">
      <c r="A46" s="180" t="s">
        <v>221</v>
      </c>
      <c r="B46" s="191">
        <f>'Open Int.'!E46</f>
        <v>1185600</v>
      </c>
      <c r="C46" s="192">
        <f>'Open Int.'!F46</f>
        <v>14400</v>
      </c>
      <c r="D46" s="193">
        <f>'Open Int.'!H46</f>
        <v>302400</v>
      </c>
      <c r="E46" s="335">
        <f>'Open Int.'!I46</f>
        <v>-14400</v>
      </c>
      <c r="F46" s="194">
        <f>IF('Open Int.'!E46=0,0,'Open Int.'!H46/'Open Int.'!E46)</f>
        <v>0.2550607287449393</v>
      </c>
      <c r="G46" s="156">
        <v>0.27049180327868855</v>
      </c>
      <c r="H46" s="171">
        <f t="shared" si="0"/>
        <v>-0.05704821494295179</v>
      </c>
      <c r="I46" s="188">
        <f>IF(Volume!D46=0,0,Volume!F46/Volume!D46)</f>
        <v>0.0967741935483871</v>
      </c>
      <c r="J46" s="179">
        <v>0.03225806451612903</v>
      </c>
      <c r="K46" s="171">
        <f t="shared" si="1"/>
        <v>2</v>
      </c>
      <c r="L46" s="60"/>
      <c r="M46" s="6"/>
      <c r="N46" s="59"/>
      <c r="O46" s="3"/>
      <c r="P46" s="3"/>
      <c r="Q46" s="3"/>
      <c r="R46" s="3"/>
      <c r="S46" s="3"/>
      <c r="T46" s="3"/>
      <c r="U46" s="61"/>
      <c r="V46" s="3"/>
      <c r="W46" s="3"/>
      <c r="X46" s="3"/>
      <c r="Y46" s="3"/>
      <c r="Z46" s="3"/>
      <c r="AA46" s="2"/>
    </row>
    <row r="47" spans="1:27" s="7" customFormat="1" ht="15">
      <c r="A47" s="180" t="s">
        <v>164</v>
      </c>
      <c r="B47" s="191">
        <f>'Open Int.'!E47</f>
        <v>1271250</v>
      </c>
      <c r="C47" s="192">
        <f>'Open Int.'!F47</f>
        <v>33900</v>
      </c>
      <c r="D47" s="193">
        <f>'Open Int.'!H47</f>
        <v>220350</v>
      </c>
      <c r="E47" s="335">
        <f>'Open Int.'!I47</f>
        <v>0</v>
      </c>
      <c r="F47" s="194">
        <f>IF('Open Int.'!E47=0,0,'Open Int.'!H47/'Open Int.'!E47)</f>
        <v>0.17333333333333334</v>
      </c>
      <c r="G47" s="156">
        <v>0.1780821917808219</v>
      </c>
      <c r="H47" s="171">
        <f t="shared" si="0"/>
        <v>-0.026666666666666578</v>
      </c>
      <c r="I47" s="188">
        <f>IF(Volume!D47=0,0,Volume!F47/Volume!D47)</f>
        <v>0</v>
      </c>
      <c r="J47" s="179">
        <v>0.4</v>
      </c>
      <c r="K47" s="171">
        <f t="shared" si="1"/>
        <v>-1</v>
      </c>
      <c r="L47" s="60"/>
      <c r="M47" s="6"/>
      <c r="N47" s="59"/>
      <c r="O47" s="3"/>
      <c r="P47" s="3"/>
      <c r="Q47" s="3"/>
      <c r="R47" s="3"/>
      <c r="S47" s="3"/>
      <c r="T47" s="3"/>
      <c r="U47" s="61"/>
      <c r="V47" s="3"/>
      <c r="W47" s="3"/>
      <c r="X47" s="3"/>
      <c r="Y47" s="3"/>
      <c r="Z47" s="3"/>
      <c r="AA47" s="2"/>
    </row>
    <row r="48" spans="1:27" s="7" customFormat="1" ht="15">
      <c r="A48" s="180" t="s">
        <v>165</v>
      </c>
      <c r="B48" s="191">
        <f>'Open Int.'!E48</f>
        <v>18200</v>
      </c>
      <c r="C48" s="192">
        <f>'Open Int.'!F48</f>
        <v>6500</v>
      </c>
      <c r="D48" s="193">
        <f>'Open Int.'!H48</f>
        <v>9100</v>
      </c>
      <c r="E48" s="335">
        <f>'Open Int.'!I48</f>
        <v>0</v>
      </c>
      <c r="F48" s="194">
        <f>IF('Open Int.'!E48=0,0,'Open Int.'!H48/'Open Int.'!E48)</f>
        <v>0.5</v>
      </c>
      <c r="G48" s="156">
        <v>0.7777777777777778</v>
      </c>
      <c r="H48" s="171">
        <f t="shared" si="0"/>
        <v>-0.35714285714285715</v>
      </c>
      <c r="I48" s="188">
        <f>IF(Volume!D48=0,0,Volume!F48/Volume!D48)</f>
        <v>0</v>
      </c>
      <c r="J48" s="179">
        <v>0</v>
      </c>
      <c r="K48" s="171">
        <f t="shared" si="1"/>
        <v>0</v>
      </c>
      <c r="L48" s="60"/>
      <c r="M48" s="6"/>
      <c r="N48" s="59"/>
      <c r="O48" s="3"/>
      <c r="P48" s="3"/>
      <c r="Q48" s="3"/>
      <c r="R48" s="3"/>
      <c r="S48" s="3"/>
      <c r="T48" s="3"/>
      <c r="U48" s="61"/>
      <c r="V48" s="3"/>
      <c r="W48" s="3"/>
      <c r="X48" s="3"/>
      <c r="Y48" s="3"/>
      <c r="Z48" s="3"/>
      <c r="AA48" s="2"/>
    </row>
    <row r="49" spans="1:27" s="7" customFormat="1" ht="15">
      <c r="A49" s="180" t="s">
        <v>89</v>
      </c>
      <c r="B49" s="191">
        <f>'Open Int.'!E49</f>
        <v>172500</v>
      </c>
      <c r="C49" s="192">
        <f>'Open Int.'!F49</f>
        <v>-9000</v>
      </c>
      <c r="D49" s="193">
        <f>'Open Int.'!H49</f>
        <v>24000</v>
      </c>
      <c r="E49" s="335">
        <f>'Open Int.'!I49</f>
        <v>0</v>
      </c>
      <c r="F49" s="194">
        <f>IF('Open Int.'!E49=0,0,'Open Int.'!H49/'Open Int.'!E49)</f>
        <v>0.1391304347826087</v>
      </c>
      <c r="G49" s="156">
        <v>0.1322314049586777</v>
      </c>
      <c r="H49" s="171">
        <f t="shared" si="0"/>
        <v>0.052173913043478244</v>
      </c>
      <c r="I49" s="188">
        <f>IF(Volume!D49=0,0,Volume!F49/Volume!D49)</f>
        <v>0.06451612903225806</v>
      </c>
      <c r="J49" s="179">
        <v>0.13333333333333333</v>
      </c>
      <c r="K49" s="171">
        <f t="shared" si="1"/>
        <v>-0.5161290322580645</v>
      </c>
      <c r="L49" s="60"/>
      <c r="M49" s="6"/>
      <c r="N49" s="59"/>
      <c r="O49" s="3"/>
      <c r="P49" s="3"/>
      <c r="Q49" s="3"/>
      <c r="R49" s="3"/>
      <c r="S49" s="3"/>
      <c r="T49" s="3"/>
      <c r="U49" s="61"/>
      <c r="V49" s="3"/>
      <c r="W49" s="3"/>
      <c r="X49" s="3"/>
      <c r="Y49" s="3"/>
      <c r="Z49" s="3"/>
      <c r="AA49" s="2"/>
    </row>
    <row r="50" spans="1:27" s="7" customFormat="1" ht="15">
      <c r="A50" s="180" t="s">
        <v>290</v>
      </c>
      <c r="B50" s="191">
        <f>'Open Int.'!E50</f>
        <v>85000</v>
      </c>
      <c r="C50" s="192">
        <f>'Open Int.'!F50</f>
        <v>23000</v>
      </c>
      <c r="D50" s="193">
        <f>'Open Int.'!H50</f>
        <v>0</v>
      </c>
      <c r="E50" s="335">
        <f>'Open Int.'!I50</f>
        <v>0</v>
      </c>
      <c r="F50" s="194">
        <f>IF('Open Int.'!E50=0,0,'Open Int.'!H50/'Open Int.'!E50)</f>
        <v>0</v>
      </c>
      <c r="G50" s="156">
        <v>0</v>
      </c>
      <c r="H50" s="171">
        <f t="shared" si="0"/>
        <v>0</v>
      </c>
      <c r="I50" s="188">
        <f>IF(Volume!D50=0,0,Volume!F50/Volume!D50)</f>
        <v>0</v>
      </c>
      <c r="J50" s="179">
        <v>0</v>
      </c>
      <c r="K50" s="171">
        <f t="shared" si="1"/>
        <v>0</v>
      </c>
      <c r="L50" s="60"/>
      <c r="M50" s="6"/>
      <c r="N50" s="59"/>
      <c r="O50" s="3"/>
      <c r="P50" s="3"/>
      <c r="Q50" s="3"/>
      <c r="R50" s="3"/>
      <c r="S50" s="3"/>
      <c r="T50" s="3"/>
      <c r="U50" s="61"/>
      <c r="V50" s="3"/>
      <c r="W50" s="3"/>
      <c r="X50" s="3"/>
      <c r="Y50" s="3"/>
      <c r="Z50" s="3"/>
      <c r="AA50" s="2"/>
    </row>
    <row r="51" spans="1:27" s="7" customFormat="1" ht="15">
      <c r="A51" s="180" t="s">
        <v>272</v>
      </c>
      <c r="B51" s="191">
        <f>'Open Int.'!E51</f>
        <v>76200</v>
      </c>
      <c r="C51" s="192">
        <f>'Open Int.'!F51</f>
        <v>-600</v>
      </c>
      <c r="D51" s="193">
        <f>'Open Int.'!H51</f>
        <v>3000</v>
      </c>
      <c r="E51" s="335">
        <f>'Open Int.'!I51</f>
        <v>600</v>
      </c>
      <c r="F51" s="194">
        <f>IF('Open Int.'!E51=0,0,'Open Int.'!H51/'Open Int.'!E51)</f>
        <v>0.03937007874015748</v>
      </c>
      <c r="G51" s="156">
        <v>0.03125</v>
      </c>
      <c r="H51" s="171">
        <f t="shared" si="0"/>
        <v>0.25984251968503935</v>
      </c>
      <c r="I51" s="188">
        <f>IF(Volume!D51=0,0,Volume!F51/Volume!D51)</f>
        <v>0.022222222222222223</v>
      </c>
      <c r="J51" s="179">
        <v>0.05714285714285714</v>
      </c>
      <c r="K51" s="171">
        <f t="shared" si="1"/>
        <v>-0.6111111111111112</v>
      </c>
      <c r="L51" s="60"/>
      <c r="M51" s="6"/>
      <c r="N51" s="59"/>
      <c r="O51" s="3"/>
      <c r="P51" s="3"/>
      <c r="Q51" s="3"/>
      <c r="R51" s="3"/>
      <c r="S51" s="3"/>
      <c r="T51" s="3"/>
      <c r="U51" s="61"/>
      <c r="V51" s="3"/>
      <c r="W51" s="3"/>
      <c r="X51" s="3"/>
      <c r="Y51" s="3"/>
      <c r="Z51" s="3"/>
      <c r="AA51" s="2"/>
    </row>
    <row r="52" spans="1:27" s="7" customFormat="1" ht="15">
      <c r="A52" s="180" t="s">
        <v>222</v>
      </c>
      <c r="B52" s="191">
        <f>'Open Int.'!E52</f>
        <v>4200</v>
      </c>
      <c r="C52" s="192">
        <f>'Open Int.'!F52</f>
        <v>0</v>
      </c>
      <c r="D52" s="193">
        <f>'Open Int.'!H52</f>
        <v>300</v>
      </c>
      <c r="E52" s="335">
        <f>'Open Int.'!I52</f>
        <v>0</v>
      </c>
      <c r="F52" s="194">
        <f>IF('Open Int.'!E52=0,0,'Open Int.'!H52/'Open Int.'!E52)</f>
        <v>0.07142857142857142</v>
      </c>
      <c r="G52" s="156">
        <v>0.07142857142857142</v>
      </c>
      <c r="H52" s="171">
        <f t="shared" si="0"/>
        <v>0</v>
      </c>
      <c r="I52" s="188">
        <f>IF(Volume!D52=0,0,Volume!F52/Volume!D52)</f>
        <v>0</v>
      </c>
      <c r="J52" s="179">
        <v>0</v>
      </c>
      <c r="K52" s="171">
        <f t="shared" si="1"/>
        <v>0</v>
      </c>
      <c r="L52" s="60"/>
      <c r="M52" s="6"/>
      <c r="N52" s="59"/>
      <c r="O52" s="3"/>
      <c r="P52" s="3"/>
      <c r="Q52" s="3"/>
      <c r="R52" s="3"/>
      <c r="S52" s="3"/>
      <c r="T52" s="3"/>
      <c r="U52" s="61"/>
      <c r="V52" s="3"/>
      <c r="W52" s="3"/>
      <c r="X52" s="3"/>
      <c r="Y52" s="3"/>
      <c r="Z52" s="3"/>
      <c r="AA52" s="2"/>
    </row>
    <row r="53" spans="1:27" s="7" customFormat="1" ht="15">
      <c r="A53" s="180" t="s">
        <v>234</v>
      </c>
      <c r="B53" s="191">
        <f>'Open Int.'!E53</f>
        <v>343000</v>
      </c>
      <c r="C53" s="192">
        <f>'Open Int.'!F53</f>
        <v>4000</v>
      </c>
      <c r="D53" s="193">
        <f>'Open Int.'!H53</f>
        <v>107000</v>
      </c>
      <c r="E53" s="335">
        <f>'Open Int.'!I53</f>
        <v>-1000</v>
      </c>
      <c r="F53" s="194">
        <f>IF('Open Int.'!E53=0,0,'Open Int.'!H53/'Open Int.'!E53)</f>
        <v>0.3119533527696793</v>
      </c>
      <c r="G53" s="156">
        <v>0.3185840707964602</v>
      </c>
      <c r="H53" s="171">
        <f t="shared" si="0"/>
        <v>-0.020813087139617797</v>
      </c>
      <c r="I53" s="188">
        <f>IF(Volume!D53=0,0,Volume!F53/Volume!D53)</f>
        <v>0.017543859649122806</v>
      </c>
      <c r="J53" s="179">
        <v>0.1223021582733813</v>
      </c>
      <c r="K53" s="171">
        <f t="shared" si="1"/>
        <v>-0.8565531475748194</v>
      </c>
      <c r="L53" s="60"/>
      <c r="M53" s="6"/>
      <c r="N53" s="59"/>
      <c r="O53" s="3"/>
      <c r="P53" s="3"/>
      <c r="Q53" s="3"/>
      <c r="R53" s="3"/>
      <c r="S53" s="3"/>
      <c r="T53" s="3"/>
      <c r="U53" s="61"/>
      <c r="V53" s="3"/>
      <c r="W53" s="3"/>
      <c r="X53" s="3"/>
      <c r="Y53" s="3"/>
      <c r="Z53" s="3"/>
      <c r="AA53" s="2"/>
    </row>
    <row r="54" spans="1:27" s="7" customFormat="1" ht="15">
      <c r="A54" s="180" t="s">
        <v>166</v>
      </c>
      <c r="B54" s="191">
        <f>'Open Int.'!E54</f>
        <v>333350</v>
      </c>
      <c r="C54" s="192">
        <f>'Open Int.'!F54</f>
        <v>0</v>
      </c>
      <c r="D54" s="193">
        <f>'Open Int.'!H54</f>
        <v>112100</v>
      </c>
      <c r="E54" s="335">
        <f>'Open Int.'!I54</f>
        <v>44250</v>
      </c>
      <c r="F54" s="194">
        <f>IF('Open Int.'!E54=0,0,'Open Int.'!H54/'Open Int.'!E54)</f>
        <v>0.336283185840708</v>
      </c>
      <c r="G54" s="156">
        <v>0.20353982300884957</v>
      </c>
      <c r="H54" s="171">
        <f t="shared" si="0"/>
        <v>0.6521739130434783</v>
      </c>
      <c r="I54" s="188">
        <f>IF(Volume!D54=0,0,Volume!F54/Volume!D54)</f>
        <v>1.6666666666666667</v>
      </c>
      <c r="J54" s="179">
        <v>0.15384615384615385</v>
      </c>
      <c r="K54" s="171">
        <f t="shared" si="1"/>
        <v>9.833333333333332</v>
      </c>
      <c r="L54" s="60"/>
      <c r="M54" s="6"/>
      <c r="N54" s="59"/>
      <c r="O54" s="3"/>
      <c r="P54" s="3"/>
      <c r="Q54" s="3"/>
      <c r="R54" s="3"/>
      <c r="S54" s="3"/>
      <c r="T54" s="3"/>
      <c r="U54" s="61"/>
      <c r="V54" s="3"/>
      <c r="W54" s="3"/>
      <c r="X54" s="3"/>
      <c r="Y54" s="3"/>
      <c r="Z54" s="3"/>
      <c r="AA54" s="2"/>
    </row>
    <row r="55" spans="1:27" s="7" customFormat="1" ht="15">
      <c r="A55" s="180" t="s">
        <v>223</v>
      </c>
      <c r="B55" s="191">
        <f>'Open Int.'!E55</f>
        <v>175</v>
      </c>
      <c r="C55" s="192">
        <f>'Open Int.'!F55</f>
        <v>0</v>
      </c>
      <c r="D55" s="193">
        <f>'Open Int.'!H55</f>
        <v>350</v>
      </c>
      <c r="E55" s="335">
        <f>'Open Int.'!I55</f>
        <v>175</v>
      </c>
      <c r="F55" s="194">
        <f>IF('Open Int.'!E55=0,0,'Open Int.'!H55/'Open Int.'!E55)</f>
        <v>2</v>
      </c>
      <c r="G55" s="156">
        <v>1</v>
      </c>
      <c r="H55" s="171">
        <f t="shared" si="0"/>
        <v>1</v>
      </c>
      <c r="I55" s="188">
        <f>IF(Volume!D55=0,0,Volume!F55/Volume!D55)</f>
        <v>0</v>
      </c>
      <c r="J55" s="179">
        <v>0</v>
      </c>
      <c r="K55" s="171">
        <f t="shared" si="1"/>
        <v>0</v>
      </c>
      <c r="L55" s="60"/>
      <c r="M55" s="6"/>
      <c r="N55" s="59"/>
      <c r="O55" s="3"/>
      <c r="P55" s="3"/>
      <c r="Q55" s="3"/>
      <c r="R55" s="3"/>
      <c r="S55" s="3"/>
      <c r="T55" s="3"/>
      <c r="U55" s="61"/>
      <c r="V55" s="3"/>
      <c r="W55" s="3"/>
      <c r="X55" s="3"/>
      <c r="Y55" s="3"/>
      <c r="Z55" s="3"/>
      <c r="AA55" s="2"/>
    </row>
    <row r="56" spans="1:27" s="7" customFormat="1" ht="15">
      <c r="A56" s="180" t="s">
        <v>291</v>
      </c>
      <c r="B56" s="191">
        <f>'Open Int.'!E56</f>
        <v>651000</v>
      </c>
      <c r="C56" s="192">
        <f>'Open Int.'!F56</f>
        <v>-15000</v>
      </c>
      <c r="D56" s="193">
        <f>'Open Int.'!H56</f>
        <v>64500</v>
      </c>
      <c r="E56" s="335">
        <f>'Open Int.'!I56</f>
        <v>1500</v>
      </c>
      <c r="F56" s="194">
        <f>IF('Open Int.'!E56=0,0,'Open Int.'!H56/'Open Int.'!E56)</f>
        <v>0.09907834101382489</v>
      </c>
      <c r="G56" s="156">
        <v>0.0945945945945946</v>
      </c>
      <c r="H56" s="171">
        <f t="shared" si="0"/>
        <v>0.047399605003291594</v>
      </c>
      <c r="I56" s="188">
        <f>IF(Volume!D56=0,0,Volume!F56/Volume!D56)</f>
        <v>0.046511627906976744</v>
      </c>
      <c r="J56" s="179">
        <v>0.02631578947368421</v>
      </c>
      <c r="K56" s="171">
        <f t="shared" si="1"/>
        <v>0.7674418604651163</v>
      </c>
      <c r="L56" s="60"/>
      <c r="M56" s="6"/>
      <c r="N56" s="59"/>
      <c r="O56" s="3"/>
      <c r="P56" s="3"/>
      <c r="Q56" s="3"/>
      <c r="R56" s="3"/>
      <c r="S56" s="3"/>
      <c r="T56" s="3"/>
      <c r="U56" s="61"/>
      <c r="V56" s="3"/>
      <c r="W56" s="3"/>
      <c r="X56" s="3"/>
      <c r="Y56" s="3"/>
      <c r="Z56" s="3"/>
      <c r="AA56" s="2"/>
    </row>
    <row r="57" spans="1:27" s="7" customFormat="1" ht="15">
      <c r="A57" s="180" t="s">
        <v>292</v>
      </c>
      <c r="B57" s="191">
        <f>'Open Int.'!E57</f>
        <v>16800</v>
      </c>
      <c r="C57" s="192">
        <f>'Open Int.'!F57</f>
        <v>1400</v>
      </c>
      <c r="D57" s="193">
        <f>'Open Int.'!H57</f>
        <v>151200</v>
      </c>
      <c r="E57" s="335">
        <f>'Open Int.'!I57</f>
        <v>47600</v>
      </c>
      <c r="F57" s="194">
        <f>IF('Open Int.'!E57=0,0,'Open Int.'!H57/'Open Int.'!E57)</f>
        <v>9</v>
      </c>
      <c r="G57" s="156">
        <v>6.7272727272727275</v>
      </c>
      <c r="H57" s="171">
        <f t="shared" si="0"/>
        <v>0.3378378378378378</v>
      </c>
      <c r="I57" s="188">
        <f>IF(Volume!D57=0,0,Volume!F57/Volume!D57)</f>
        <v>34</v>
      </c>
      <c r="J57" s="179">
        <v>0</v>
      </c>
      <c r="K57" s="171">
        <f t="shared" si="1"/>
        <v>0</v>
      </c>
      <c r="L57" s="60"/>
      <c r="M57" s="6"/>
      <c r="N57" s="59"/>
      <c r="O57" s="3"/>
      <c r="P57" s="3"/>
      <c r="Q57" s="3"/>
      <c r="R57" s="3"/>
      <c r="S57" s="3"/>
      <c r="T57" s="3"/>
      <c r="U57" s="61"/>
      <c r="V57" s="3"/>
      <c r="W57" s="3"/>
      <c r="X57" s="3"/>
      <c r="Y57" s="3"/>
      <c r="Z57" s="3"/>
      <c r="AA57" s="2"/>
    </row>
    <row r="58" spans="1:27" s="7" customFormat="1" ht="15">
      <c r="A58" s="180" t="s">
        <v>195</v>
      </c>
      <c r="B58" s="191">
        <f>'Open Int.'!E58</f>
        <v>1523818</v>
      </c>
      <c r="C58" s="192">
        <f>'Open Int.'!F58</f>
        <v>37116</v>
      </c>
      <c r="D58" s="193">
        <f>'Open Int.'!H58</f>
        <v>187642</v>
      </c>
      <c r="E58" s="335">
        <f>'Open Int.'!I58</f>
        <v>2062</v>
      </c>
      <c r="F58" s="194">
        <f>IF('Open Int.'!E58=0,0,'Open Int.'!H58/'Open Int.'!E58)</f>
        <v>0.12313937753721245</v>
      </c>
      <c r="G58" s="156">
        <v>0.12482662968099861</v>
      </c>
      <c r="H58" s="171">
        <f t="shared" si="0"/>
        <v>-0.013516764396331378</v>
      </c>
      <c r="I58" s="188">
        <f>IF(Volume!D58=0,0,Volume!F58/Volume!D58)</f>
        <v>0.17985611510791366</v>
      </c>
      <c r="J58" s="179">
        <v>0.07865168539325842</v>
      </c>
      <c r="K58" s="171">
        <f t="shared" si="1"/>
        <v>1.2867420349434737</v>
      </c>
      <c r="L58" s="60"/>
      <c r="M58" s="6"/>
      <c r="N58" s="59"/>
      <c r="O58" s="3"/>
      <c r="P58" s="3"/>
      <c r="Q58" s="3"/>
      <c r="R58" s="3"/>
      <c r="S58" s="3"/>
      <c r="T58" s="3"/>
      <c r="U58" s="61"/>
      <c r="V58" s="3"/>
      <c r="W58" s="3"/>
      <c r="X58" s="3"/>
      <c r="Y58" s="3"/>
      <c r="Z58" s="3"/>
      <c r="AA58" s="2"/>
    </row>
    <row r="59" spans="1:27" s="7" customFormat="1" ht="15">
      <c r="A59" s="180" t="s">
        <v>293</v>
      </c>
      <c r="B59" s="191">
        <f>'Open Int.'!E59</f>
        <v>436800</v>
      </c>
      <c r="C59" s="192">
        <f>'Open Int.'!F59</f>
        <v>60200</v>
      </c>
      <c r="D59" s="193">
        <f>'Open Int.'!H59</f>
        <v>8400</v>
      </c>
      <c r="E59" s="335">
        <f>'Open Int.'!I59</f>
        <v>0</v>
      </c>
      <c r="F59" s="194">
        <f>IF('Open Int.'!E59=0,0,'Open Int.'!H59/'Open Int.'!E59)</f>
        <v>0.019230769230769232</v>
      </c>
      <c r="G59" s="156">
        <v>0.022304832713754646</v>
      </c>
      <c r="H59" s="171">
        <f t="shared" si="0"/>
        <v>-0.13782051282051272</v>
      </c>
      <c r="I59" s="188">
        <f>IF(Volume!D59=0,0,Volume!F59/Volume!D59)</f>
        <v>0</v>
      </c>
      <c r="J59" s="179">
        <v>0</v>
      </c>
      <c r="K59" s="171">
        <f t="shared" si="1"/>
        <v>0</v>
      </c>
      <c r="L59" s="60"/>
      <c r="M59" s="6"/>
      <c r="N59" s="59"/>
      <c r="O59" s="3"/>
      <c r="P59" s="3"/>
      <c r="Q59" s="3"/>
      <c r="R59" s="3"/>
      <c r="S59" s="3"/>
      <c r="T59" s="3"/>
      <c r="U59" s="61"/>
      <c r="V59" s="3"/>
      <c r="W59" s="3"/>
      <c r="X59" s="3"/>
      <c r="Y59" s="3"/>
      <c r="Z59" s="3"/>
      <c r="AA59" s="2"/>
    </row>
    <row r="60" spans="1:27" s="7" customFormat="1" ht="15">
      <c r="A60" s="180" t="s">
        <v>197</v>
      </c>
      <c r="B60" s="191">
        <f>'Open Int.'!E60</f>
        <v>9750</v>
      </c>
      <c r="C60" s="192">
        <f>'Open Int.'!F60</f>
        <v>1300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4</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79</v>
      </c>
      <c r="B62" s="191">
        <f>'Open Int.'!E62</f>
        <v>2000</v>
      </c>
      <c r="C62" s="192">
        <f>'Open Int.'!F62</f>
        <v>-40000</v>
      </c>
      <c r="D62" s="193">
        <f>'Open Int.'!H62</f>
        <v>0</v>
      </c>
      <c r="E62" s="335">
        <f>'Open Int.'!I62</f>
        <v>0</v>
      </c>
      <c r="F62" s="194">
        <f>IF('Open Int.'!E62=0,0,'Open Int.'!H62/'Open Int.'!E62)</f>
        <v>0</v>
      </c>
      <c r="G62" s="156">
        <v>0</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196</v>
      </c>
      <c r="B63" s="191">
        <f>'Open Int.'!E63</f>
        <v>8800</v>
      </c>
      <c r="C63" s="192">
        <f>'Open Int.'!F63</f>
        <v>0</v>
      </c>
      <c r="D63" s="193">
        <f>'Open Int.'!H63</f>
        <v>1200</v>
      </c>
      <c r="E63" s="335">
        <f>'Open Int.'!I63</f>
        <v>0</v>
      </c>
      <c r="F63" s="194">
        <f>IF('Open Int.'!E63=0,0,'Open Int.'!H63/'Open Int.'!E63)</f>
        <v>0.13636363636363635</v>
      </c>
      <c r="G63" s="156">
        <v>0.13636363636363635</v>
      </c>
      <c r="H63" s="171">
        <f t="shared" si="0"/>
        <v>0</v>
      </c>
      <c r="I63" s="188">
        <f>IF(Volume!D63=0,0,Volume!F63/Volume!D63)</f>
        <v>0</v>
      </c>
      <c r="J63" s="179">
        <v>1</v>
      </c>
      <c r="K63" s="171">
        <f t="shared" si="1"/>
        <v>-1</v>
      </c>
      <c r="L63" s="60"/>
      <c r="M63" s="6"/>
      <c r="N63" s="59"/>
      <c r="O63" s="3"/>
      <c r="P63" s="3"/>
      <c r="Q63" s="3"/>
      <c r="R63" s="3"/>
      <c r="S63" s="3"/>
      <c r="T63" s="3"/>
      <c r="U63" s="61"/>
      <c r="V63" s="3"/>
      <c r="W63" s="3"/>
      <c r="X63" s="3"/>
      <c r="Y63" s="3"/>
      <c r="Z63" s="3"/>
      <c r="AA63" s="2"/>
    </row>
    <row r="64" spans="1:27" s="7" customFormat="1" ht="15">
      <c r="A64" s="180" t="s">
        <v>5</v>
      </c>
      <c r="B64" s="191">
        <f>'Open Int.'!E64</f>
        <v>8273265</v>
      </c>
      <c r="C64" s="192">
        <f>'Open Int.'!F64</f>
        <v>-12760</v>
      </c>
      <c r="D64" s="193">
        <f>'Open Int.'!H64</f>
        <v>990495</v>
      </c>
      <c r="E64" s="335">
        <f>'Open Int.'!I64</f>
        <v>-14355</v>
      </c>
      <c r="F64" s="194">
        <f>IF('Open Int.'!E64=0,0,'Open Int.'!H64/'Open Int.'!E64)</f>
        <v>0.11972238288027762</v>
      </c>
      <c r="G64" s="156">
        <v>0.12127045235803657</v>
      </c>
      <c r="H64" s="171">
        <f t="shared" si="0"/>
        <v>-0.012765430058663142</v>
      </c>
      <c r="I64" s="188">
        <f>IF(Volume!D64=0,0,Volume!F64/Volume!D64)</f>
        <v>0.056856187290969896</v>
      </c>
      <c r="J64" s="179">
        <v>0.1649122807017544</v>
      </c>
      <c r="K64" s="171">
        <f t="shared" si="1"/>
        <v>-0.6552337579164592</v>
      </c>
      <c r="L64" s="60"/>
      <c r="M64" s="6"/>
      <c r="N64" s="59"/>
      <c r="O64" s="3"/>
      <c r="P64" s="3"/>
      <c r="Q64" s="3"/>
      <c r="R64" s="3"/>
      <c r="S64" s="3"/>
      <c r="T64" s="3"/>
      <c r="U64" s="61"/>
      <c r="V64" s="3"/>
      <c r="W64" s="3"/>
      <c r="X64" s="3"/>
      <c r="Y64" s="3"/>
      <c r="Z64" s="3"/>
      <c r="AA64" s="2"/>
    </row>
    <row r="65" spans="1:27" s="7" customFormat="1" ht="15">
      <c r="A65" s="180" t="s">
        <v>198</v>
      </c>
      <c r="B65" s="191">
        <f>'Open Int.'!E65</f>
        <v>4069000</v>
      </c>
      <c r="C65" s="192">
        <f>'Open Int.'!F65</f>
        <v>101000</v>
      </c>
      <c r="D65" s="193">
        <f>'Open Int.'!H65</f>
        <v>570000</v>
      </c>
      <c r="E65" s="335">
        <f>'Open Int.'!I65</f>
        <v>2000</v>
      </c>
      <c r="F65" s="194">
        <f>IF('Open Int.'!E65=0,0,'Open Int.'!H65/'Open Int.'!E65)</f>
        <v>0.14008355861391006</v>
      </c>
      <c r="G65" s="156">
        <v>0.1431451612903226</v>
      </c>
      <c r="H65" s="171">
        <f t="shared" si="0"/>
        <v>-0.021388097570431218</v>
      </c>
      <c r="I65" s="188">
        <f>IF(Volume!D65=0,0,Volume!F65/Volume!D65)</f>
        <v>0.2111838191552647</v>
      </c>
      <c r="J65" s="179">
        <v>0.13537906137184116</v>
      </c>
      <c r="K65" s="171">
        <f t="shared" si="1"/>
        <v>0.5599444774935552</v>
      </c>
      <c r="L65" s="60"/>
      <c r="M65" s="6"/>
      <c r="N65" s="59"/>
      <c r="O65" s="3"/>
      <c r="P65" s="3"/>
      <c r="Q65" s="3"/>
      <c r="R65" s="3"/>
      <c r="S65" s="3"/>
      <c r="T65" s="3"/>
      <c r="U65" s="61"/>
      <c r="V65" s="3"/>
      <c r="W65" s="3"/>
      <c r="X65" s="3"/>
      <c r="Y65" s="3"/>
      <c r="Z65" s="3"/>
      <c r="AA65" s="2"/>
    </row>
    <row r="66" spans="1:27" s="7" customFormat="1" ht="15">
      <c r="A66" s="180" t="s">
        <v>199</v>
      </c>
      <c r="B66" s="191">
        <f>'Open Int.'!E66</f>
        <v>192400</v>
      </c>
      <c r="C66" s="192">
        <f>'Open Int.'!F66</f>
        <v>-1300</v>
      </c>
      <c r="D66" s="193">
        <f>'Open Int.'!H66</f>
        <v>9100</v>
      </c>
      <c r="E66" s="335">
        <f>'Open Int.'!I66</f>
        <v>0</v>
      </c>
      <c r="F66" s="194">
        <f>IF('Open Int.'!E66=0,0,'Open Int.'!H66/'Open Int.'!E66)</f>
        <v>0.0472972972972973</v>
      </c>
      <c r="G66" s="156">
        <v>0.04697986577181208</v>
      </c>
      <c r="H66" s="171">
        <f t="shared" si="0"/>
        <v>0.006756756756756779</v>
      </c>
      <c r="I66" s="188">
        <f>IF(Volume!D66=0,0,Volume!F66/Volume!D66)</f>
        <v>0</v>
      </c>
      <c r="J66" s="179">
        <v>0.125</v>
      </c>
      <c r="K66" s="171">
        <f t="shared" si="1"/>
        <v>-1</v>
      </c>
      <c r="L66" s="60"/>
      <c r="M66" s="6"/>
      <c r="N66" s="59"/>
      <c r="O66" s="3"/>
      <c r="P66" s="3"/>
      <c r="Q66" s="3"/>
      <c r="R66" s="3"/>
      <c r="S66" s="3"/>
      <c r="T66" s="3"/>
      <c r="U66" s="61"/>
      <c r="V66" s="3"/>
      <c r="W66" s="3"/>
      <c r="X66" s="3"/>
      <c r="Y66" s="3"/>
      <c r="Z66" s="3"/>
      <c r="AA66" s="2"/>
    </row>
    <row r="67" spans="1:27" s="7" customFormat="1" ht="15">
      <c r="A67" s="180" t="s">
        <v>294</v>
      </c>
      <c r="B67" s="191">
        <f>'Open Int.'!E67</f>
        <v>600</v>
      </c>
      <c r="C67" s="192">
        <f>'Open Int.'!F67</f>
        <v>0</v>
      </c>
      <c r="D67" s="193">
        <f>'Open Int.'!H67</f>
        <v>0</v>
      </c>
      <c r="E67" s="335">
        <f>'Open Int.'!I67</f>
        <v>0</v>
      </c>
      <c r="F67" s="194">
        <f>IF('Open Int.'!E67=0,0,'Open Int.'!H67/'Open Int.'!E67)</f>
        <v>0</v>
      </c>
      <c r="G67" s="156">
        <v>0</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43</v>
      </c>
      <c r="B68" s="191">
        <f>'Open Int.'!E68</f>
        <v>600</v>
      </c>
      <c r="C68" s="192">
        <f>'Open Int.'!F68</f>
        <v>0</v>
      </c>
      <c r="D68" s="193">
        <f>'Open Int.'!H68</f>
        <v>300</v>
      </c>
      <c r="E68" s="335">
        <f>'Open Int.'!I68</f>
        <v>0</v>
      </c>
      <c r="F68" s="194">
        <f>IF('Open Int.'!E68=0,0,'Open Int.'!H68/'Open Int.'!E68)</f>
        <v>0.5</v>
      </c>
      <c r="G68" s="156">
        <v>0.5</v>
      </c>
      <c r="H68" s="171">
        <f t="shared" si="0"/>
        <v>0</v>
      </c>
      <c r="I68" s="188">
        <f>IF(Volume!D68=0,0,Volume!F68/Volume!D68)</f>
        <v>0</v>
      </c>
      <c r="J68" s="179">
        <v>0</v>
      </c>
      <c r="K68" s="171">
        <f t="shared" si="1"/>
        <v>0</v>
      </c>
      <c r="L68" s="60"/>
      <c r="M68" s="6"/>
      <c r="N68" s="59"/>
      <c r="O68" s="3"/>
      <c r="P68" s="3"/>
      <c r="Q68" s="3"/>
      <c r="R68" s="3"/>
      <c r="S68" s="3"/>
      <c r="T68" s="3"/>
      <c r="U68" s="61"/>
      <c r="V68" s="3"/>
      <c r="W68" s="3"/>
      <c r="X68" s="3"/>
      <c r="Y68" s="3"/>
      <c r="Z68" s="3"/>
      <c r="AA68" s="2"/>
    </row>
    <row r="69" spans="1:27" s="7" customFormat="1" ht="15">
      <c r="A69" s="180" t="s">
        <v>200</v>
      </c>
      <c r="B69" s="191">
        <f>'Open Int.'!E69</f>
        <v>429100</v>
      </c>
      <c r="C69" s="192">
        <f>'Open Int.'!F69</f>
        <v>9800</v>
      </c>
      <c r="D69" s="193">
        <f>'Open Int.'!H69</f>
        <v>86800</v>
      </c>
      <c r="E69" s="335">
        <f>'Open Int.'!I69</f>
        <v>6300</v>
      </c>
      <c r="F69" s="194">
        <f>IF('Open Int.'!E69=0,0,'Open Int.'!H69/'Open Int.'!E69)</f>
        <v>0.20228384991843393</v>
      </c>
      <c r="G69" s="156">
        <v>0.19198664440734559</v>
      </c>
      <c r="H69" s="171">
        <f aca="true" t="shared" si="2" ref="H69:H132">IF(G69=0,0,(F69-G69)/G69)</f>
        <v>0.0536350095751471</v>
      </c>
      <c r="I69" s="188">
        <f>IF(Volume!D69=0,0,Volume!F69/Volume!D69)</f>
        <v>0.21428571428571427</v>
      </c>
      <c r="J69" s="179">
        <v>0.136986301369863</v>
      </c>
      <c r="K69" s="171">
        <f aca="true" t="shared" si="3" ref="K69:K132">IF(J69=0,0,(I69-J69)/J69)</f>
        <v>0.5642857142857143</v>
      </c>
      <c r="L69" s="60"/>
      <c r="M69" s="6"/>
      <c r="N69" s="59"/>
      <c r="O69" s="3"/>
      <c r="P69" s="3"/>
      <c r="Q69" s="3"/>
      <c r="R69" s="3"/>
      <c r="S69" s="3"/>
      <c r="T69" s="3"/>
      <c r="U69" s="61"/>
      <c r="V69" s="3"/>
      <c r="W69" s="3"/>
      <c r="X69" s="3"/>
      <c r="Y69" s="3"/>
      <c r="Z69" s="3"/>
      <c r="AA69" s="2"/>
    </row>
    <row r="70" spans="1:27" s="7" customFormat="1" ht="15">
      <c r="A70" s="180" t="s">
        <v>141</v>
      </c>
      <c r="B70" s="191">
        <f>'Open Int.'!E70</f>
        <v>11083200</v>
      </c>
      <c r="C70" s="192">
        <f>'Open Int.'!F70</f>
        <v>624000</v>
      </c>
      <c r="D70" s="193">
        <f>'Open Int.'!H70</f>
        <v>1857600</v>
      </c>
      <c r="E70" s="335">
        <f>'Open Int.'!I70</f>
        <v>48000</v>
      </c>
      <c r="F70" s="194">
        <f>IF('Open Int.'!E70=0,0,'Open Int.'!H70/'Open Int.'!E70)</f>
        <v>0.1676050238198354</v>
      </c>
      <c r="G70" s="156">
        <v>0.17301514456172556</v>
      </c>
      <c r="H70" s="171">
        <f t="shared" si="2"/>
        <v>-0.03126963686095129</v>
      </c>
      <c r="I70" s="188">
        <f>IF(Volume!D70=0,0,Volume!F70/Volume!D70)</f>
        <v>0.17929562433297758</v>
      </c>
      <c r="J70" s="179">
        <v>0.20192307692307693</v>
      </c>
      <c r="K70" s="171">
        <f t="shared" si="3"/>
        <v>-0.11205976520811106</v>
      </c>
      <c r="L70" s="60"/>
      <c r="M70" s="6"/>
      <c r="N70" s="59"/>
      <c r="O70" s="3"/>
      <c r="P70" s="3"/>
      <c r="Q70" s="3"/>
      <c r="R70" s="3"/>
      <c r="S70" s="3"/>
      <c r="T70" s="3"/>
      <c r="U70" s="61"/>
      <c r="V70" s="3"/>
      <c r="W70" s="3"/>
      <c r="X70" s="3"/>
      <c r="Y70" s="3"/>
      <c r="Z70" s="3"/>
      <c r="AA70" s="2"/>
    </row>
    <row r="71" spans="1:27" s="7" customFormat="1" ht="15">
      <c r="A71" s="180" t="s">
        <v>184</v>
      </c>
      <c r="B71" s="191">
        <f>'Open Int.'!E71</f>
        <v>6124200</v>
      </c>
      <c r="C71" s="192">
        <f>'Open Int.'!F71</f>
        <v>625400</v>
      </c>
      <c r="D71" s="193">
        <f>'Open Int.'!H71</f>
        <v>949900</v>
      </c>
      <c r="E71" s="335">
        <f>'Open Int.'!I71</f>
        <v>5900</v>
      </c>
      <c r="F71" s="194">
        <f>IF('Open Int.'!E71=0,0,'Open Int.'!H71/'Open Int.'!E71)</f>
        <v>0.15510597302504817</v>
      </c>
      <c r="G71" s="156">
        <v>0.17167381974248927</v>
      </c>
      <c r="H71" s="171">
        <f t="shared" si="2"/>
        <v>-0.09650770712909443</v>
      </c>
      <c r="I71" s="188">
        <f>IF(Volume!D71=0,0,Volume!F71/Volume!D71)</f>
        <v>0.15644171779141106</v>
      </c>
      <c r="J71" s="179">
        <v>0.17689530685920576</v>
      </c>
      <c r="K71" s="171">
        <f t="shared" si="3"/>
        <v>-0.11562539126079867</v>
      </c>
      <c r="L71" s="60"/>
      <c r="M71" s="6"/>
      <c r="N71" s="59"/>
      <c r="O71" s="3"/>
      <c r="P71" s="3"/>
      <c r="Q71" s="3"/>
      <c r="R71" s="3"/>
      <c r="S71" s="3"/>
      <c r="T71" s="3"/>
      <c r="U71" s="61"/>
      <c r="V71" s="3"/>
      <c r="W71" s="3"/>
      <c r="X71" s="3"/>
      <c r="Y71" s="3"/>
      <c r="Z71" s="3"/>
      <c r="AA71" s="2"/>
    </row>
    <row r="72" spans="1:27" s="7" customFormat="1" ht="15">
      <c r="A72" s="180" t="s">
        <v>175</v>
      </c>
      <c r="B72" s="191">
        <f>'Open Int.'!E72</f>
        <v>22207500</v>
      </c>
      <c r="C72" s="192">
        <f>'Open Int.'!F72</f>
        <v>-913500</v>
      </c>
      <c r="D72" s="193">
        <f>'Open Int.'!H72</f>
        <v>6678000</v>
      </c>
      <c r="E72" s="335">
        <f>'Open Int.'!I72</f>
        <v>-157500</v>
      </c>
      <c r="F72" s="194">
        <f>IF('Open Int.'!E72=0,0,'Open Int.'!H72/'Open Int.'!E72)</f>
        <v>0.300709219858156</v>
      </c>
      <c r="G72" s="156">
        <v>0.2956403269754768</v>
      </c>
      <c r="H72" s="171">
        <f t="shared" si="2"/>
        <v>0.01714547177827895</v>
      </c>
      <c r="I72" s="188">
        <f>IF(Volume!D72=0,0,Volume!F72/Volume!D72)</f>
        <v>0.043478260869565216</v>
      </c>
      <c r="J72" s="179">
        <v>0.15384615384615385</v>
      </c>
      <c r="K72" s="171">
        <f t="shared" si="3"/>
        <v>-0.7173913043478262</v>
      </c>
      <c r="L72" s="60"/>
      <c r="M72" s="6"/>
      <c r="N72" s="59"/>
      <c r="O72" s="3"/>
      <c r="P72" s="3"/>
      <c r="Q72" s="3"/>
      <c r="R72" s="3"/>
      <c r="S72" s="3"/>
      <c r="T72" s="3"/>
      <c r="U72" s="61"/>
      <c r="V72" s="3"/>
      <c r="W72" s="3"/>
      <c r="X72" s="3"/>
      <c r="Y72" s="3"/>
      <c r="Z72" s="3"/>
      <c r="AA72" s="2"/>
    </row>
    <row r="73" spans="1:27" s="7" customFormat="1" ht="15">
      <c r="A73" s="180" t="s">
        <v>142</v>
      </c>
      <c r="B73" s="191">
        <f>'Open Int.'!E73</f>
        <v>197750</v>
      </c>
      <c r="C73" s="192">
        <f>'Open Int.'!F73</f>
        <v>1750</v>
      </c>
      <c r="D73" s="193">
        <f>'Open Int.'!H73</f>
        <v>52500</v>
      </c>
      <c r="E73" s="335">
        <f>'Open Int.'!I73</f>
        <v>50750</v>
      </c>
      <c r="F73" s="194">
        <f>IF('Open Int.'!E73=0,0,'Open Int.'!H73/'Open Int.'!E73)</f>
        <v>0.26548672566371684</v>
      </c>
      <c r="G73" s="156">
        <v>0.008928571428571428</v>
      </c>
      <c r="H73" s="171">
        <f t="shared" si="2"/>
        <v>28.734513274336283</v>
      </c>
      <c r="I73" s="188">
        <f>IF(Volume!D73=0,0,Volume!F73/Volume!D73)</f>
        <v>7.25</v>
      </c>
      <c r="J73" s="179">
        <v>0</v>
      </c>
      <c r="K73" s="171">
        <f t="shared" si="3"/>
        <v>0</v>
      </c>
      <c r="L73" s="60"/>
      <c r="M73" s="6"/>
      <c r="N73" s="59"/>
      <c r="O73" s="3"/>
      <c r="P73" s="3"/>
      <c r="Q73" s="3"/>
      <c r="R73" s="3"/>
      <c r="S73" s="3"/>
      <c r="T73" s="3"/>
      <c r="U73" s="61"/>
      <c r="V73" s="3"/>
      <c r="W73" s="3"/>
      <c r="X73" s="3"/>
      <c r="Y73" s="3"/>
      <c r="Z73" s="3"/>
      <c r="AA73" s="2"/>
    </row>
    <row r="74" spans="1:27" s="7" customFormat="1" ht="15">
      <c r="A74" s="180" t="s">
        <v>176</v>
      </c>
      <c r="B74" s="191">
        <f>'Open Int.'!E74</f>
        <v>2757900</v>
      </c>
      <c r="C74" s="192">
        <f>'Open Int.'!F74</f>
        <v>21750</v>
      </c>
      <c r="D74" s="193">
        <f>'Open Int.'!H74</f>
        <v>300150</v>
      </c>
      <c r="E74" s="335">
        <f>'Open Int.'!I74</f>
        <v>11600</v>
      </c>
      <c r="F74" s="194">
        <f>IF('Open Int.'!E74=0,0,'Open Int.'!H74/'Open Int.'!E74)</f>
        <v>0.10883280757097792</v>
      </c>
      <c r="G74" s="156">
        <v>0.10545839957604664</v>
      </c>
      <c r="H74" s="171">
        <f t="shared" si="2"/>
        <v>0.031997527067514256</v>
      </c>
      <c r="I74" s="188">
        <f>IF(Volume!D74=0,0,Volume!F74/Volume!D74)</f>
        <v>0.09917355371900827</v>
      </c>
      <c r="J74" s="179">
        <v>0.20634920634920634</v>
      </c>
      <c r="K74" s="171">
        <f t="shared" si="3"/>
        <v>-0.519389701207883</v>
      </c>
      <c r="L74" s="60"/>
      <c r="M74" s="6"/>
      <c r="N74" s="59"/>
      <c r="O74" s="3"/>
      <c r="P74" s="3"/>
      <c r="Q74" s="3"/>
      <c r="R74" s="3"/>
      <c r="S74" s="3"/>
      <c r="T74" s="3"/>
      <c r="U74" s="61"/>
      <c r="V74" s="3"/>
      <c r="W74" s="3"/>
      <c r="X74" s="3"/>
      <c r="Y74" s="3"/>
      <c r="Z74" s="3"/>
      <c r="AA74" s="2"/>
    </row>
    <row r="75" spans="1:27" s="7" customFormat="1" ht="15">
      <c r="A75" s="180" t="s">
        <v>167</v>
      </c>
      <c r="B75" s="191">
        <f>'Open Int.'!E75</f>
        <v>2102100</v>
      </c>
      <c r="C75" s="192">
        <f>'Open Int.'!F75</f>
        <v>-23100</v>
      </c>
      <c r="D75" s="193">
        <f>'Open Int.'!H75</f>
        <v>231000</v>
      </c>
      <c r="E75" s="335">
        <f>'Open Int.'!I75</f>
        <v>23100</v>
      </c>
      <c r="F75" s="194">
        <f>IF('Open Int.'!E75=0,0,'Open Int.'!H75/'Open Int.'!E75)</f>
        <v>0.10989010989010989</v>
      </c>
      <c r="G75" s="156">
        <v>0.09782608695652174</v>
      </c>
      <c r="H75" s="171">
        <f t="shared" si="2"/>
        <v>0.12332112332112326</v>
      </c>
      <c r="I75" s="188">
        <f>IF(Volume!D75=0,0,Volume!F75/Volume!D75)</f>
        <v>0.2</v>
      </c>
      <c r="J75" s="179">
        <v>0.5333333333333333</v>
      </c>
      <c r="K75" s="171">
        <f t="shared" si="3"/>
        <v>-0.625</v>
      </c>
      <c r="L75" s="60"/>
      <c r="M75" s="6"/>
      <c r="N75" s="59"/>
      <c r="O75" s="3"/>
      <c r="P75" s="3"/>
      <c r="Q75" s="3"/>
      <c r="R75" s="3"/>
      <c r="S75" s="3"/>
      <c r="T75" s="3"/>
      <c r="U75" s="61"/>
      <c r="V75" s="3"/>
      <c r="W75" s="3"/>
      <c r="X75" s="3"/>
      <c r="Y75" s="3"/>
      <c r="Z75" s="3"/>
      <c r="AA75" s="2"/>
    </row>
    <row r="76" spans="1:27" s="7" customFormat="1" ht="15">
      <c r="A76" s="180" t="s">
        <v>201</v>
      </c>
      <c r="B76" s="191">
        <f>'Open Int.'!E76</f>
        <v>244800</v>
      </c>
      <c r="C76" s="192">
        <f>'Open Int.'!F76</f>
        <v>2600</v>
      </c>
      <c r="D76" s="193">
        <f>'Open Int.'!H76</f>
        <v>68800</v>
      </c>
      <c r="E76" s="335">
        <f>'Open Int.'!I76</f>
        <v>1400</v>
      </c>
      <c r="F76" s="194">
        <f>IF('Open Int.'!E76=0,0,'Open Int.'!H76/'Open Int.'!E76)</f>
        <v>0.28104575163398693</v>
      </c>
      <c r="G76" s="156">
        <v>0.2782824112303881</v>
      </c>
      <c r="H76" s="171">
        <f t="shared" si="2"/>
        <v>0.009929985842012391</v>
      </c>
      <c r="I76" s="188">
        <f>IF(Volume!D76=0,0,Volume!F76/Volume!D76)</f>
        <v>0.1759656652360515</v>
      </c>
      <c r="J76" s="179">
        <v>0.15012722646310434</v>
      </c>
      <c r="K76" s="171">
        <f t="shared" si="3"/>
        <v>0.1721102786062413</v>
      </c>
      <c r="L76" s="60"/>
      <c r="M76" s="6"/>
      <c r="N76" s="59"/>
      <c r="O76" s="3"/>
      <c r="P76" s="3"/>
      <c r="Q76" s="3"/>
      <c r="R76" s="3"/>
      <c r="S76" s="3"/>
      <c r="T76" s="3"/>
      <c r="U76" s="61"/>
      <c r="V76" s="3"/>
      <c r="W76" s="3"/>
      <c r="X76" s="3"/>
      <c r="Y76" s="3"/>
      <c r="Z76" s="3"/>
      <c r="AA76" s="2"/>
    </row>
    <row r="77" spans="1:27" s="7" customFormat="1" ht="15">
      <c r="A77" s="180" t="s">
        <v>143</v>
      </c>
      <c r="B77" s="191">
        <f>'Open Int.'!E77</f>
        <v>61950</v>
      </c>
      <c r="C77" s="192">
        <f>'Open Int.'!F77</f>
        <v>53100</v>
      </c>
      <c r="D77" s="193">
        <f>'Open Int.'!H77</f>
        <v>129800</v>
      </c>
      <c r="E77" s="335">
        <f>'Open Int.'!I77</f>
        <v>35400</v>
      </c>
      <c r="F77" s="194">
        <f>IF('Open Int.'!E77=0,0,'Open Int.'!H77/'Open Int.'!E77)</f>
        <v>2.0952380952380953</v>
      </c>
      <c r="G77" s="156">
        <v>10.666666666666666</v>
      </c>
      <c r="H77" s="171">
        <f t="shared" si="2"/>
        <v>-0.8035714285714286</v>
      </c>
      <c r="I77" s="188">
        <f>IF(Volume!D77=0,0,Volume!F77/Volume!D77)</f>
        <v>0.6666666666666666</v>
      </c>
      <c r="J77" s="179">
        <v>0</v>
      </c>
      <c r="K77" s="171">
        <f t="shared" si="3"/>
        <v>0</v>
      </c>
      <c r="L77" s="60"/>
      <c r="M77" s="6"/>
      <c r="N77" s="59"/>
      <c r="O77" s="3"/>
      <c r="P77" s="3"/>
      <c r="Q77" s="3"/>
      <c r="R77" s="3"/>
      <c r="S77" s="3"/>
      <c r="T77" s="3"/>
      <c r="U77" s="61"/>
      <c r="V77" s="3"/>
      <c r="W77" s="3"/>
      <c r="X77" s="3"/>
      <c r="Y77" s="3"/>
      <c r="Z77" s="3"/>
      <c r="AA77" s="2"/>
    </row>
    <row r="78" spans="1:27" s="7" customFormat="1" ht="15">
      <c r="A78" s="180" t="s">
        <v>90</v>
      </c>
      <c r="B78" s="191">
        <f>'Open Int.'!E78</f>
        <v>3000</v>
      </c>
      <c r="C78" s="192">
        <f>'Open Int.'!F78</f>
        <v>0</v>
      </c>
      <c r="D78" s="193">
        <f>'Open Int.'!H78</f>
        <v>0</v>
      </c>
      <c r="E78" s="335">
        <f>'Open Int.'!I78</f>
        <v>0</v>
      </c>
      <c r="F78" s="194">
        <f>IF('Open Int.'!E78=0,0,'Open Int.'!H78/'Open Int.'!E78)</f>
        <v>0</v>
      </c>
      <c r="G78" s="156">
        <v>0</v>
      </c>
      <c r="H78" s="171">
        <f t="shared" si="2"/>
        <v>0</v>
      </c>
      <c r="I78" s="188">
        <f>IF(Volume!D78=0,0,Volume!F78/Volume!D78)</f>
        <v>0</v>
      </c>
      <c r="J78" s="179">
        <v>0</v>
      </c>
      <c r="K78" s="171">
        <f t="shared" si="3"/>
        <v>0</v>
      </c>
      <c r="L78" s="60"/>
      <c r="M78" s="6"/>
      <c r="N78" s="59"/>
      <c r="O78" s="3"/>
      <c r="P78" s="3"/>
      <c r="Q78" s="3"/>
      <c r="R78" s="3"/>
      <c r="S78" s="3"/>
      <c r="T78" s="3"/>
      <c r="U78" s="61"/>
      <c r="V78" s="3"/>
      <c r="W78" s="3"/>
      <c r="X78" s="3"/>
      <c r="Y78" s="3"/>
      <c r="Z78" s="3"/>
      <c r="AA78" s="2"/>
    </row>
    <row r="79" spans="1:27" s="7" customFormat="1" ht="15">
      <c r="A79" s="180" t="s">
        <v>35</v>
      </c>
      <c r="B79" s="191">
        <f>'Open Int.'!E79</f>
        <v>479600</v>
      </c>
      <c r="C79" s="192">
        <f>'Open Int.'!F79</f>
        <v>1100</v>
      </c>
      <c r="D79" s="193">
        <f>'Open Int.'!H79</f>
        <v>29700</v>
      </c>
      <c r="E79" s="335">
        <f>'Open Int.'!I79</f>
        <v>-16500</v>
      </c>
      <c r="F79" s="194">
        <f>IF('Open Int.'!E79=0,0,'Open Int.'!H79/'Open Int.'!E79)</f>
        <v>0.06192660550458716</v>
      </c>
      <c r="G79" s="156">
        <v>0.09655172413793103</v>
      </c>
      <c r="H79" s="171">
        <f t="shared" si="2"/>
        <v>-0.3586173001310616</v>
      </c>
      <c r="I79" s="188">
        <f>IF(Volume!D79=0,0,Volume!F79/Volume!D79)</f>
        <v>0</v>
      </c>
      <c r="J79" s="179">
        <v>1.25</v>
      </c>
      <c r="K79" s="171">
        <f t="shared" si="3"/>
        <v>-1</v>
      </c>
      <c r="L79" s="60"/>
      <c r="M79" s="6"/>
      <c r="N79" s="59"/>
      <c r="O79" s="3"/>
      <c r="P79" s="3"/>
      <c r="Q79" s="3"/>
      <c r="R79" s="3"/>
      <c r="S79" s="3"/>
      <c r="T79" s="3"/>
      <c r="U79" s="61"/>
      <c r="V79" s="3"/>
      <c r="W79" s="3"/>
      <c r="X79" s="3"/>
      <c r="Y79" s="3"/>
      <c r="Z79" s="3"/>
      <c r="AA79" s="2"/>
    </row>
    <row r="80" spans="1:27" s="7" customFormat="1" ht="15">
      <c r="A80" s="180" t="s">
        <v>6</v>
      </c>
      <c r="B80" s="191">
        <f>'Open Int.'!E80</f>
        <v>2010375</v>
      </c>
      <c r="C80" s="192">
        <f>'Open Int.'!F80</f>
        <v>13500</v>
      </c>
      <c r="D80" s="193">
        <f>'Open Int.'!H80</f>
        <v>240750</v>
      </c>
      <c r="E80" s="335">
        <f>'Open Int.'!I80</f>
        <v>-3375</v>
      </c>
      <c r="F80" s="194">
        <f>IF('Open Int.'!E80=0,0,'Open Int.'!H80/'Open Int.'!E80)</f>
        <v>0.11975377728035815</v>
      </c>
      <c r="G80" s="156">
        <v>0.12225352112676056</v>
      </c>
      <c r="H80" s="171">
        <f t="shared" si="2"/>
        <v>-0.020447213490158034</v>
      </c>
      <c r="I80" s="188">
        <f>IF(Volume!D80=0,0,Volume!F80/Volume!D80)</f>
        <v>0.05128205128205128</v>
      </c>
      <c r="J80" s="179">
        <v>0.09655172413793103</v>
      </c>
      <c r="K80" s="171">
        <f t="shared" si="3"/>
        <v>-0.46886446886446886</v>
      </c>
      <c r="L80" s="60"/>
      <c r="M80" s="6"/>
      <c r="N80" s="59"/>
      <c r="O80" s="3"/>
      <c r="P80" s="3"/>
      <c r="Q80" s="3"/>
      <c r="R80" s="3"/>
      <c r="S80" s="3"/>
      <c r="T80" s="3"/>
      <c r="U80" s="61"/>
      <c r="V80" s="3"/>
      <c r="W80" s="3"/>
      <c r="X80" s="3"/>
      <c r="Y80" s="3"/>
      <c r="Z80" s="3"/>
      <c r="AA80" s="2"/>
    </row>
    <row r="81" spans="1:27" s="7" customFormat="1" ht="15">
      <c r="A81" s="180" t="s">
        <v>177</v>
      </c>
      <c r="B81" s="191">
        <f>'Open Int.'!E81</f>
        <v>1192000</v>
      </c>
      <c r="C81" s="192">
        <f>'Open Int.'!F81</f>
        <v>7000</v>
      </c>
      <c r="D81" s="193">
        <f>'Open Int.'!H81</f>
        <v>139000</v>
      </c>
      <c r="E81" s="335">
        <f>'Open Int.'!I81</f>
        <v>14000</v>
      </c>
      <c r="F81" s="194">
        <f>IF('Open Int.'!E81=0,0,'Open Int.'!H81/'Open Int.'!E81)</f>
        <v>0.11661073825503356</v>
      </c>
      <c r="G81" s="156">
        <v>0.10548523206751055</v>
      </c>
      <c r="H81" s="171">
        <f t="shared" si="2"/>
        <v>0.10546979865771808</v>
      </c>
      <c r="I81" s="188">
        <f>IF(Volume!D81=0,0,Volume!F81/Volume!D81)</f>
        <v>0.174496644295302</v>
      </c>
      <c r="J81" s="179">
        <v>0.38414634146341464</v>
      </c>
      <c r="K81" s="171">
        <f t="shared" si="3"/>
        <v>-0.5457547672312774</v>
      </c>
      <c r="L81" s="60"/>
      <c r="M81" s="6"/>
      <c r="N81" s="59"/>
      <c r="O81" s="3"/>
      <c r="P81" s="3"/>
      <c r="Q81" s="3"/>
      <c r="R81" s="3"/>
      <c r="S81" s="3"/>
      <c r="T81" s="3"/>
      <c r="U81" s="61"/>
      <c r="V81" s="3"/>
      <c r="W81" s="3"/>
      <c r="X81" s="3"/>
      <c r="Y81" s="3"/>
      <c r="Z81" s="3"/>
      <c r="AA81" s="2"/>
    </row>
    <row r="82" spans="1:27" s="7" customFormat="1" ht="15">
      <c r="A82" s="180" t="s">
        <v>168</v>
      </c>
      <c r="B82" s="191">
        <f>'Open Int.'!E82</f>
        <v>0</v>
      </c>
      <c r="C82" s="192">
        <f>'Open Int.'!F82</f>
        <v>0</v>
      </c>
      <c r="D82" s="193">
        <f>'Open Int.'!H82</f>
        <v>1200</v>
      </c>
      <c r="E82" s="335">
        <f>'Open Int.'!I82</f>
        <v>0</v>
      </c>
      <c r="F82" s="194">
        <f>IF('Open Int.'!E82=0,0,'Open Int.'!H82/'Open Int.'!E82)</f>
        <v>0</v>
      </c>
      <c r="G82" s="156">
        <v>0</v>
      </c>
      <c r="H82" s="171">
        <f t="shared" si="2"/>
        <v>0</v>
      </c>
      <c r="I82" s="188">
        <f>IF(Volume!D82=0,0,Volume!F82/Volume!D82)</f>
        <v>0</v>
      </c>
      <c r="J82" s="179">
        <v>0</v>
      </c>
      <c r="K82" s="171">
        <f t="shared" si="3"/>
        <v>0</v>
      </c>
      <c r="L82" s="60"/>
      <c r="M82" s="6"/>
      <c r="N82" s="59"/>
      <c r="O82" s="3"/>
      <c r="P82" s="3"/>
      <c r="Q82" s="3"/>
      <c r="R82" s="3"/>
      <c r="S82" s="3"/>
      <c r="T82" s="3"/>
      <c r="U82" s="61"/>
      <c r="V82" s="3"/>
      <c r="W82" s="3"/>
      <c r="X82" s="3"/>
      <c r="Y82" s="3"/>
      <c r="Z82" s="3"/>
      <c r="AA82" s="2"/>
    </row>
    <row r="83" spans="1:27" s="7" customFormat="1" ht="15">
      <c r="A83" s="180" t="s">
        <v>132</v>
      </c>
      <c r="B83" s="191">
        <f>'Open Int.'!E83</f>
        <v>9200</v>
      </c>
      <c r="C83" s="192">
        <f>'Open Int.'!F83</f>
        <v>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144</v>
      </c>
      <c r="B84" s="191">
        <f>'Open Int.'!E84</f>
        <v>0</v>
      </c>
      <c r="C84" s="192">
        <f>'Open Int.'!F84</f>
        <v>0</v>
      </c>
      <c r="D84" s="193">
        <f>'Open Int.'!H84</f>
        <v>0</v>
      </c>
      <c r="E84" s="335">
        <f>'Open Int.'!I84</f>
        <v>0</v>
      </c>
      <c r="F84" s="194">
        <f>IF('Open Int.'!E84=0,0,'Open Int.'!H84/'Open Int.'!E84)</f>
        <v>0</v>
      </c>
      <c r="G84" s="156">
        <v>0</v>
      </c>
      <c r="H84" s="171">
        <f t="shared" si="2"/>
        <v>0</v>
      </c>
      <c r="I84" s="188">
        <f>IF(Volume!D84=0,0,Volume!F84/Volume!D84)</f>
        <v>0</v>
      </c>
      <c r="J84" s="179">
        <v>0</v>
      </c>
      <c r="K84" s="171">
        <f t="shared" si="3"/>
        <v>0</v>
      </c>
      <c r="L84" s="60"/>
      <c r="M84" s="6"/>
      <c r="N84" s="59"/>
      <c r="O84" s="3"/>
      <c r="P84" s="3"/>
      <c r="Q84" s="3"/>
      <c r="R84" s="3"/>
      <c r="S84" s="3"/>
      <c r="T84" s="3"/>
      <c r="U84" s="61"/>
      <c r="V84" s="3"/>
      <c r="W84" s="3"/>
      <c r="X84" s="3"/>
      <c r="Y84" s="3"/>
      <c r="Z84" s="3"/>
      <c r="AA84" s="2"/>
    </row>
    <row r="85" spans="1:27" s="7" customFormat="1" ht="15">
      <c r="A85" s="180" t="s">
        <v>295</v>
      </c>
      <c r="B85" s="191">
        <f>'Open Int.'!E85</f>
        <v>3300</v>
      </c>
      <c r="C85" s="192">
        <f>'Open Int.'!F85</f>
        <v>0</v>
      </c>
      <c r="D85" s="193">
        <f>'Open Int.'!H85</f>
        <v>0</v>
      </c>
      <c r="E85" s="335">
        <f>'Open Int.'!I85</f>
        <v>0</v>
      </c>
      <c r="F85" s="194">
        <f>IF('Open Int.'!E85=0,0,'Open Int.'!H85/'Open Int.'!E85)</f>
        <v>0</v>
      </c>
      <c r="G85" s="156">
        <v>0</v>
      </c>
      <c r="H85" s="171">
        <f t="shared" si="2"/>
        <v>0</v>
      </c>
      <c r="I85" s="188">
        <f>IF(Volume!D85=0,0,Volume!F85/Volume!D85)</f>
        <v>0</v>
      </c>
      <c r="J85" s="179">
        <v>0</v>
      </c>
      <c r="K85" s="171">
        <f t="shared" si="3"/>
        <v>0</v>
      </c>
      <c r="L85" s="60"/>
      <c r="M85" s="6"/>
      <c r="N85" s="59"/>
      <c r="O85" s="3"/>
      <c r="P85" s="3"/>
      <c r="Q85" s="3"/>
      <c r="R85" s="3"/>
      <c r="S85" s="3"/>
      <c r="T85" s="3"/>
      <c r="U85" s="61"/>
      <c r="V85" s="3"/>
      <c r="W85" s="3"/>
      <c r="X85" s="3"/>
      <c r="Y85" s="3"/>
      <c r="Z85" s="3"/>
      <c r="AA85" s="2"/>
    </row>
    <row r="86" spans="1:27" s="7" customFormat="1" ht="15">
      <c r="A86" s="180" t="s">
        <v>133</v>
      </c>
      <c r="B86" s="191">
        <f>'Open Int.'!E86</f>
        <v>4850000</v>
      </c>
      <c r="C86" s="192">
        <f>'Open Int.'!F86</f>
        <v>175000</v>
      </c>
      <c r="D86" s="193">
        <f>'Open Int.'!H86</f>
        <v>137500</v>
      </c>
      <c r="E86" s="335">
        <f>'Open Int.'!I86</f>
        <v>0</v>
      </c>
      <c r="F86" s="194">
        <f>IF('Open Int.'!E86=0,0,'Open Int.'!H86/'Open Int.'!E86)</f>
        <v>0.028350515463917526</v>
      </c>
      <c r="G86" s="156">
        <v>0.029411764705882353</v>
      </c>
      <c r="H86" s="171">
        <f t="shared" si="2"/>
        <v>-0.036082474226804113</v>
      </c>
      <c r="I86" s="188">
        <f>IF(Volume!D86=0,0,Volume!F86/Volume!D86)</f>
        <v>0</v>
      </c>
      <c r="J86" s="179">
        <v>0.03773584905660377</v>
      </c>
      <c r="K86" s="171">
        <f t="shared" si="3"/>
        <v>-1</v>
      </c>
      <c r="L86" s="60"/>
      <c r="M86" s="6"/>
      <c r="N86" s="59"/>
      <c r="O86" s="3"/>
      <c r="P86" s="3"/>
      <c r="Q86" s="3"/>
      <c r="R86" s="3"/>
      <c r="S86" s="3"/>
      <c r="T86" s="3"/>
      <c r="U86" s="61"/>
      <c r="V86" s="3"/>
      <c r="W86" s="3"/>
      <c r="X86" s="3"/>
      <c r="Y86" s="3"/>
      <c r="Z86" s="3"/>
      <c r="AA86" s="2"/>
    </row>
    <row r="87" spans="1:27" s="7" customFormat="1" ht="15">
      <c r="A87" s="180" t="s">
        <v>169</v>
      </c>
      <c r="B87" s="191">
        <f>'Open Int.'!E87</f>
        <v>112000</v>
      </c>
      <c r="C87" s="192">
        <f>'Open Int.'!F87</f>
        <v>-8000</v>
      </c>
      <c r="D87" s="193">
        <f>'Open Int.'!H87</f>
        <v>192000</v>
      </c>
      <c r="E87" s="335">
        <f>'Open Int.'!I87</f>
        <v>148000</v>
      </c>
      <c r="F87" s="194">
        <f>IF('Open Int.'!E87=0,0,'Open Int.'!H87/'Open Int.'!E87)</f>
        <v>1.7142857142857142</v>
      </c>
      <c r="G87" s="156">
        <v>0.36666666666666664</v>
      </c>
      <c r="H87" s="171">
        <f t="shared" si="2"/>
        <v>3.675324675324675</v>
      </c>
      <c r="I87" s="188">
        <f>IF(Volume!D87=0,0,Volume!F87/Volume!D87)</f>
        <v>5.285714285714286</v>
      </c>
      <c r="J87" s="179">
        <v>1</v>
      </c>
      <c r="K87" s="171">
        <f t="shared" si="3"/>
        <v>4.285714285714286</v>
      </c>
      <c r="L87" s="60"/>
      <c r="M87" s="6"/>
      <c r="N87" s="59"/>
      <c r="O87" s="3"/>
      <c r="P87" s="3"/>
      <c r="Q87" s="3"/>
      <c r="R87" s="3"/>
      <c r="S87" s="3"/>
      <c r="T87" s="3"/>
      <c r="U87" s="61"/>
      <c r="V87" s="3"/>
      <c r="W87" s="3"/>
      <c r="X87" s="3"/>
      <c r="Y87" s="3"/>
      <c r="Z87" s="3"/>
      <c r="AA87" s="2"/>
    </row>
    <row r="88" spans="1:27" s="7" customFormat="1" ht="15">
      <c r="A88" s="180" t="s">
        <v>296</v>
      </c>
      <c r="B88" s="191">
        <f>'Open Int.'!E88</f>
        <v>12100</v>
      </c>
      <c r="C88" s="192">
        <f>'Open Int.'!F88</f>
        <v>0</v>
      </c>
      <c r="D88" s="193">
        <f>'Open Int.'!H88</f>
        <v>0</v>
      </c>
      <c r="E88" s="335">
        <f>'Open Int.'!I88</f>
        <v>-11000</v>
      </c>
      <c r="F88" s="194">
        <f>IF('Open Int.'!E88=0,0,'Open Int.'!H88/'Open Int.'!E88)</f>
        <v>0</v>
      </c>
      <c r="G88" s="156">
        <v>0.9090909090909091</v>
      </c>
      <c r="H88" s="171">
        <f t="shared" si="2"/>
        <v>-1</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297</v>
      </c>
      <c r="B89" s="191">
        <f>'Open Int.'!E89</f>
        <v>7700</v>
      </c>
      <c r="C89" s="192">
        <f>'Open Int.'!F89</f>
        <v>0</v>
      </c>
      <c r="D89" s="193">
        <f>'Open Int.'!H89</f>
        <v>550</v>
      </c>
      <c r="E89" s="335">
        <f>'Open Int.'!I89</f>
        <v>0</v>
      </c>
      <c r="F89" s="194">
        <f>IF('Open Int.'!E89=0,0,'Open Int.'!H89/'Open Int.'!E89)</f>
        <v>0.07142857142857142</v>
      </c>
      <c r="G89" s="156">
        <v>0.07142857142857142</v>
      </c>
      <c r="H89" s="171">
        <f t="shared" si="2"/>
        <v>0</v>
      </c>
      <c r="I89" s="188">
        <f>IF(Volume!D89=0,0,Volume!F89/Volume!D89)</f>
        <v>0</v>
      </c>
      <c r="J89" s="179">
        <v>0</v>
      </c>
      <c r="K89" s="171">
        <f t="shared" si="3"/>
        <v>0</v>
      </c>
      <c r="L89" s="60"/>
      <c r="M89" s="6"/>
      <c r="N89" s="59"/>
      <c r="O89" s="3"/>
      <c r="P89" s="3"/>
      <c r="Q89" s="3"/>
      <c r="R89" s="3"/>
      <c r="S89" s="3"/>
      <c r="T89" s="3"/>
      <c r="U89" s="61"/>
      <c r="V89" s="3"/>
      <c r="W89" s="3"/>
      <c r="X89" s="3"/>
      <c r="Y89" s="3"/>
      <c r="Z89" s="3"/>
      <c r="AA89" s="2"/>
    </row>
    <row r="90" spans="1:27" s="7" customFormat="1" ht="15">
      <c r="A90" s="180" t="s">
        <v>178</v>
      </c>
      <c r="B90" s="191">
        <f>'Open Int.'!E90</f>
        <v>100000</v>
      </c>
      <c r="C90" s="192">
        <f>'Open Int.'!F90</f>
        <v>-7500</v>
      </c>
      <c r="D90" s="193">
        <f>'Open Int.'!H90</f>
        <v>50000</v>
      </c>
      <c r="E90" s="335">
        <f>'Open Int.'!I90</f>
        <v>0</v>
      </c>
      <c r="F90" s="194">
        <f>IF('Open Int.'!E90=0,0,'Open Int.'!H90/'Open Int.'!E90)</f>
        <v>0.5</v>
      </c>
      <c r="G90" s="156">
        <v>0.46511627906976744</v>
      </c>
      <c r="H90" s="171">
        <f t="shared" si="2"/>
        <v>0.07500000000000001</v>
      </c>
      <c r="I90" s="188">
        <f>IF(Volume!D90=0,0,Volume!F90/Volume!D90)</f>
        <v>0</v>
      </c>
      <c r="J90" s="179">
        <v>0</v>
      </c>
      <c r="K90" s="171">
        <f t="shared" si="3"/>
        <v>0</v>
      </c>
      <c r="L90" s="60"/>
      <c r="M90" s="6"/>
      <c r="N90" s="59"/>
      <c r="O90" s="3"/>
      <c r="P90" s="3"/>
      <c r="Q90" s="3"/>
      <c r="R90" s="3"/>
      <c r="S90" s="3"/>
      <c r="T90" s="3"/>
      <c r="U90" s="61"/>
      <c r="V90" s="3"/>
      <c r="W90" s="3"/>
      <c r="X90" s="3"/>
      <c r="Y90" s="3"/>
      <c r="Z90" s="3"/>
      <c r="AA90" s="2"/>
    </row>
    <row r="91" spans="1:29" s="58" customFormat="1" ht="15">
      <c r="A91" s="180" t="s">
        <v>145</v>
      </c>
      <c r="B91" s="191">
        <f>'Open Int.'!E91</f>
        <v>168300</v>
      </c>
      <c r="C91" s="192">
        <f>'Open Int.'!F91</f>
        <v>10200</v>
      </c>
      <c r="D91" s="193">
        <f>'Open Int.'!H91</f>
        <v>42500</v>
      </c>
      <c r="E91" s="335">
        <f>'Open Int.'!I91</f>
        <v>25500</v>
      </c>
      <c r="F91" s="194">
        <f>IF('Open Int.'!E91=0,0,'Open Int.'!H91/'Open Int.'!E91)</f>
        <v>0.25252525252525254</v>
      </c>
      <c r="G91" s="156">
        <v>0.10752688172043011</v>
      </c>
      <c r="H91" s="171">
        <f t="shared" si="2"/>
        <v>1.3484848484848484</v>
      </c>
      <c r="I91" s="188">
        <f>IF(Volume!D91=0,0,Volume!F91/Volume!D91)</f>
        <v>2.142857142857143</v>
      </c>
      <c r="J91" s="179">
        <v>0</v>
      </c>
      <c r="K91" s="171">
        <f t="shared" si="3"/>
        <v>0</v>
      </c>
      <c r="L91" s="60"/>
      <c r="M91" s="6"/>
      <c r="N91" s="59"/>
      <c r="O91" s="3"/>
      <c r="P91" s="3"/>
      <c r="Q91" s="3"/>
      <c r="R91" s="3"/>
      <c r="S91" s="3"/>
      <c r="T91" s="3"/>
      <c r="U91" s="61"/>
      <c r="V91" s="3"/>
      <c r="W91" s="3"/>
      <c r="X91" s="3"/>
      <c r="Y91" s="3"/>
      <c r="Z91" s="3"/>
      <c r="AA91" s="2"/>
      <c r="AB91" s="78"/>
      <c r="AC91" s="77"/>
    </row>
    <row r="92" spans="1:27" s="7" customFormat="1" ht="15">
      <c r="A92" s="180" t="s">
        <v>273</v>
      </c>
      <c r="B92" s="191">
        <f>'Open Int.'!E92</f>
        <v>324700</v>
      </c>
      <c r="C92" s="192">
        <f>'Open Int.'!F92</f>
        <v>1700</v>
      </c>
      <c r="D92" s="193">
        <f>'Open Int.'!H92</f>
        <v>68000</v>
      </c>
      <c r="E92" s="335">
        <f>'Open Int.'!I92</f>
        <v>0</v>
      </c>
      <c r="F92" s="194">
        <f>IF('Open Int.'!E92=0,0,'Open Int.'!H92/'Open Int.'!E92)</f>
        <v>0.2094240837696335</v>
      </c>
      <c r="G92" s="156">
        <v>0.21052631578947367</v>
      </c>
      <c r="H92" s="171">
        <f t="shared" si="2"/>
        <v>-0.005235602094240788</v>
      </c>
      <c r="I92" s="188">
        <f>IF(Volume!D92=0,0,Volume!F92/Volume!D92)</f>
        <v>0.2</v>
      </c>
      <c r="J92" s="179">
        <v>3.5294117647058822</v>
      </c>
      <c r="K92" s="171">
        <f t="shared" si="3"/>
        <v>-0.9433333333333332</v>
      </c>
      <c r="L92" s="60"/>
      <c r="M92" s="6"/>
      <c r="N92" s="59"/>
      <c r="O92" s="3"/>
      <c r="P92" s="3"/>
      <c r="Q92" s="3"/>
      <c r="R92" s="3"/>
      <c r="S92" s="3"/>
      <c r="T92" s="3"/>
      <c r="U92" s="61"/>
      <c r="V92" s="3"/>
      <c r="W92" s="3"/>
      <c r="X92" s="3"/>
      <c r="Y92" s="3"/>
      <c r="Z92" s="3"/>
      <c r="AA92" s="2"/>
    </row>
    <row r="93" spans="1:27" s="7" customFormat="1" ht="15">
      <c r="A93" s="180" t="s">
        <v>210</v>
      </c>
      <c r="B93" s="191">
        <f>'Open Int.'!E93</f>
        <v>62200</v>
      </c>
      <c r="C93" s="192">
        <f>'Open Int.'!F93</f>
        <v>-2000</v>
      </c>
      <c r="D93" s="193">
        <f>'Open Int.'!H93</f>
        <v>6800</v>
      </c>
      <c r="E93" s="335">
        <f>'Open Int.'!I93</f>
        <v>200</v>
      </c>
      <c r="F93" s="194">
        <f>IF('Open Int.'!E93=0,0,'Open Int.'!H93/'Open Int.'!E93)</f>
        <v>0.10932475884244373</v>
      </c>
      <c r="G93" s="156">
        <v>0.102803738317757</v>
      </c>
      <c r="H93" s="171">
        <f t="shared" si="2"/>
        <v>0.06343174510377089</v>
      </c>
      <c r="I93" s="188">
        <f>IF(Volume!D93=0,0,Volume!F93/Volume!D93)</f>
        <v>0.022727272727272728</v>
      </c>
      <c r="J93" s="179">
        <v>0.06349206349206349</v>
      </c>
      <c r="K93" s="171">
        <f t="shared" si="3"/>
        <v>-0.6420454545454545</v>
      </c>
      <c r="L93" s="60"/>
      <c r="M93" s="6"/>
      <c r="N93" s="59"/>
      <c r="O93" s="3"/>
      <c r="P93" s="3"/>
      <c r="Q93" s="3"/>
      <c r="R93" s="3"/>
      <c r="S93" s="3"/>
      <c r="T93" s="3"/>
      <c r="U93" s="61"/>
      <c r="V93" s="3"/>
      <c r="W93" s="3"/>
      <c r="X93" s="3"/>
      <c r="Y93" s="3"/>
      <c r="Z93" s="3"/>
      <c r="AA93" s="2"/>
    </row>
    <row r="94" spans="1:27" s="7" customFormat="1" ht="15">
      <c r="A94" s="180" t="s">
        <v>298</v>
      </c>
      <c r="B94" s="191">
        <f>'Open Int.'!E94</f>
        <v>1050</v>
      </c>
      <c r="C94" s="192">
        <f>'Open Int.'!F94</f>
        <v>0</v>
      </c>
      <c r="D94" s="193">
        <f>'Open Int.'!H94</f>
        <v>0</v>
      </c>
      <c r="E94" s="335">
        <f>'Open Int.'!I94</f>
        <v>0</v>
      </c>
      <c r="F94" s="194">
        <f>IF('Open Int.'!E94=0,0,'Open Int.'!H94/'Open Int.'!E94)</f>
        <v>0</v>
      </c>
      <c r="G94" s="156">
        <v>0</v>
      </c>
      <c r="H94" s="171">
        <f t="shared" si="2"/>
        <v>0</v>
      </c>
      <c r="I94" s="188">
        <f>IF(Volume!D94=0,0,Volume!F94/Volume!D94)</f>
        <v>0</v>
      </c>
      <c r="J94" s="179">
        <v>0</v>
      </c>
      <c r="K94" s="171">
        <f t="shared" si="3"/>
        <v>0</v>
      </c>
      <c r="L94" s="60"/>
      <c r="M94" s="6"/>
      <c r="N94" s="59"/>
      <c r="O94" s="3"/>
      <c r="P94" s="3"/>
      <c r="Q94" s="3"/>
      <c r="R94" s="3"/>
      <c r="S94" s="3"/>
      <c r="T94" s="3"/>
      <c r="U94" s="61"/>
      <c r="V94" s="3"/>
      <c r="W94" s="3"/>
      <c r="X94" s="3"/>
      <c r="Y94" s="3"/>
      <c r="Z94" s="3"/>
      <c r="AA94" s="2"/>
    </row>
    <row r="95" spans="1:27" s="7" customFormat="1" ht="15">
      <c r="A95" s="180" t="s">
        <v>7</v>
      </c>
      <c r="B95" s="191">
        <f>'Open Int.'!E95</f>
        <v>108550</v>
      </c>
      <c r="C95" s="192">
        <f>'Open Int.'!F95</f>
        <v>-5200</v>
      </c>
      <c r="D95" s="193">
        <f>'Open Int.'!H95</f>
        <v>5850</v>
      </c>
      <c r="E95" s="335">
        <f>'Open Int.'!I95</f>
        <v>0</v>
      </c>
      <c r="F95" s="194">
        <f>IF('Open Int.'!E95=0,0,'Open Int.'!H95/'Open Int.'!E95)</f>
        <v>0.05389221556886228</v>
      </c>
      <c r="G95" s="156">
        <v>0.05142857142857143</v>
      </c>
      <c r="H95" s="171">
        <f t="shared" si="2"/>
        <v>0.04790419161676652</v>
      </c>
      <c r="I95" s="188">
        <f>IF(Volume!D95=0,0,Volume!F95/Volume!D95)</f>
        <v>0</v>
      </c>
      <c r="J95" s="179">
        <v>0.07692307692307693</v>
      </c>
      <c r="K95" s="171">
        <f t="shared" si="3"/>
        <v>-1</v>
      </c>
      <c r="L95" s="60"/>
      <c r="M95" s="6"/>
      <c r="N95" s="59"/>
      <c r="O95" s="3"/>
      <c r="P95" s="3"/>
      <c r="Q95" s="3"/>
      <c r="R95" s="3"/>
      <c r="S95" s="3"/>
      <c r="T95" s="3"/>
      <c r="U95" s="61"/>
      <c r="V95" s="3"/>
      <c r="W95" s="3"/>
      <c r="X95" s="3"/>
      <c r="Y95" s="3"/>
      <c r="Z95" s="3"/>
      <c r="AA95" s="2"/>
    </row>
    <row r="96" spans="1:27" s="7" customFormat="1" ht="15">
      <c r="A96" s="180" t="s">
        <v>170</v>
      </c>
      <c r="B96" s="191">
        <f>'Open Int.'!E96</f>
        <v>0</v>
      </c>
      <c r="C96" s="192">
        <f>'Open Int.'!F96</f>
        <v>0</v>
      </c>
      <c r="D96" s="193">
        <f>'Open Int.'!H96</f>
        <v>1200</v>
      </c>
      <c r="E96" s="335">
        <f>'Open Int.'!I96</f>
        <v>0</v>
      </c>
      <c r="F96" s="194">
        <f>IF('Open Int.'!E96=0,0,'Open Int.'!H96/'Open Int.'!E96)</f>
        <v>0</v>
      </c>
      <c r="G96" s="156">
        <v>0</v>
      </c>
      <c r="H96" s="171">
        <f t="shared" si="2"/>
        <v>0</v>
      </c>
      <c r="I96" s="188">
        <f>IF(Volume!D96=0,0,Volume!F96/Volume!D96)</f>
        <v>0</v>
      </c>
      <c r="J96" s="179">
        <v>0</v>
      </c>
      <c r="K96" s="171">
        <f t="shared" si="3"/>
        <v>0</v>
      </c>
      <c r="L96" s="60"/>
      <c r="M96" s="6"/>
      <c r="N96" s="59"/>
      <c r="O96" s="3"/>
      <c r="P96" s="3"/>
      <c r="Q96" s="3"/>
      <c r="R96" s="3"/>
      <c r="S96" s="3"/>
      <c r="T96" s="3"/>
      <c r="U96" s="61"/>
      <c r="V96" s="3"/>
      <c r="W96" s="3"/>
      <c r="X96" s="3"/>
      <c r="Y96" s="3"/>
      <c r="Z96" s="3"/>
      <c r="AA96" s="2"/>
    </row>
    <row r="97" spans="1:29" s="58" customFormat="1" ht="15">
      <c r="A97" s="180" t="s">
        <v>224</v>
      </c>
      <c r="B97" s="191">
        <f>'Open Int.'!E97</f>
        <v>46000</v>
      </c>
      <c r="C97" s="192">
        <f>'Open Int.'!F97</f>
        <v>2400</v>
      </c>
      <c r="D97" s="193">
        <f>'Open Int.'!H97</f>
        <v>4400</v>
      </c>
      <c r="E97" s="335">
        <f>'Open Int.'!I97</f>
        <v>-800</v>
      </c>
      <c r="F97" s="194">
        <f>IF('Open Int.'!E97=0,0,'Open Int.'!H97/'Open Int.'!E97)</f>
        <v>0.09565217391304348</v>
      </c>
      <c r="G97" s="156">
        <v>0.11926605504587157</v>
      </c>
      <c r="H97" s="171">
        <f t="shared" si="2"/>
        <v>-0.19799331103678933</v>
      </c>
      <c r="I97" s="188">
        <f>IF(Volume!D97=0,0,Volume!F97/Volume!D97)</f>
        <v>0.14285714285714285</v>
      </c>
      <c r="J97" s="179">
        <v>0.07407407407407407</v>
      </c>
      <c r="K97" s="171">
        <f t="shared" si="3"/>
        <v>0.9285714285714286</v>
      </c>
      <c r="L97" s="60"/>
      <c r="M97" s="6"/>
      <c r="N97" s="59"/>
      <c r="O97" s="3"/>
      <c r="P97" s="3"/>
      <c r="Q97" s="3"/>
      <c r="R97" s="3"/>
      <c r="S97" s="3"/>
      <c r="T97" s="3"/>
      <c r="U97" s="61"/>
      <c r="V97" s="3"/>
      <c r="W97" s="3"/>
      <c r="X97" s="3"/>
      <c r="Y97" s="3"/>
      <c r="Z97" s="3"/>
      <c r="AA97" s="2"/>
      <c r="AB97" s="78"/>
      <c r="AC97" s="77"/>
    </row>
    <row r="98" spans="1:27" s="7" customFormat="1" ht="15">
      <c r="A98" s="180" t="s">
        <v>207</v>
      </c>
      <c r="B98" s="191">
        <f>'Open Int.'!E98</f>
        <v>605000</v>
      </c>
      <c r="C98" s="192">
        <f>'Open Int.'!F98</f>
        <v>6250</v>
      </c>
      <c r="D98" s="193">
        <f>'Open Int.'!H98</f>
        <v>82500</v>
      </c>
      <c r="E98" s="335">
        <f>'Open Int.'!I98</f>
        <v>0</v>
      </c>
      <c r="F98" s="194">
        <f>IF('Open Int.'!E98=0,0,'Open Int.'!H98/'Open Int.'!E98)</f>
        <v>0.13636363636363635</v>
      </c>
      <c r="G98" s="156">
        <v>0.13778705636743216</v>
      </c>
      <c r="H98" s="171">
        <f t="shared" si="2"/>
        <v>-0.010330578512396832</v>
      </c>
      <c r="I98" s="188">
        <f>IF(Volume!D98=0,0,Volume!F98/Volume!D98)</f>
        <v>0</v>
      </c>
      <c r="J98" s="179">
        <v>2.7058823529411766</v>
      </c>
      <c r="K98" s="171">
        <f t="shared" si="3"/>
        <v>-1</v>
      </c>
      <c r="L98" s="60"/>
      <c r="M98" s="6"/>
      <c r="N98" s="59"/>
      <c r="O98" s="3"/>
      <c r="P98" s="3"/>
      <c r="Q98" s="3"/>
      <c r="R98" s="3"/>
      <c r="S98" s="3"/>
      <c r="T98" s="3"/>
      <c r="U98" s="61"/>
      <c r="V98" s="3"/>
      <c r="W98" s="3"/>
      <c r="X98" s="3"/>
      <c r="Y98" s="3"/>
      <c r="Z98" s="3"/>
      <c r="AA98" s="2"/>
    </row>
    <row r="99" spans="1:27" s="7" customFormat="1" ht="15">
      <c r="A99" s="180" t="s">
        <v>299</v>
      </c>
      <c r="B99" s="191">
        <f>'Open Int.'!E99</f>
        <v>3250</v>
      </c>
      <c r="C99" s="192">
        <f>'Open Int.'!F99</f>
        <v>0</v>
      </c>
      <c r="D99" s="193">
        <f>'Open Int.'!H99</f>
        <v>750</v>
      </c>
      <c r="E99" s="335">
        <f>'Open Int.'!I99</f>
        <v>0</v>
      </c>
      <c r="F99" s="194">
        <f>IF('Open Int.'!E99=0,0,'Open Int.'!H99/'Open Int.'!E99)</f>
        <v>0.23076923076923078</v>
      </c>
      <c r="G99" s="156">
        <v>0.23076923076923078</v>
      </c>
      <c r="H99" s="171">
        <f t="shared" si="2"/>
        <v>0</v>
      </c>
      <c r="I99" s="188">
        <f>IF(Volume!D99=0,0,Volume!F99/Volume!D99)</f>
        <v>0</v>
      </c>
      <c r="J99" s="179">
        <v>0</v>
      </c>
      <c r="K99" s="171">
        <f t="shared" si="3"/>
        <v>0</v>
      </c>
      <c r="L99" s="60"/>
      <c r="M99" s="6"/>
      <c r="N99" s="59"/>
      <c r="O99" s="3"/>
      <c r="P99" s="3"/>
      <c r="Q99" s="3"/>
      <c r="R99" s="3"/>
      <c r="S99" s="3"/>
      <c r="T99" s="3"/>
      <c r="U99" s="61"/>
      <c r="V99" s="3"/>
      <c r="W99" s="3"/>
      <c r="X99" s="3"/>
      <c r="Y99" s="3"/>
      <c r="Z99" s="3"/>
      <c r="AA99" s="2"/>
    </row>
    <row r="100" spans="1:27" s="7" customFormat="1" ht="15">
      <c r="A100" s="180" t="s">
        <v>279</v>
      </c>
      <c r="B100" s="191">
        <f>'Open Int.'!E100</f>
        <v>652800</v>
      </c>
      <c r="C100" s="192">
        <f>'Open Int.'!F100</f>
        <v>8000</v>
      </c>
      <c r="D100" s="193">
        <f>'Open Int.'!H100</f>
        <v>56000</v>
      </c>
      <c r="E100" s="335">
        <f>'Open Int.'!I100</f>
        <v>0</v>
      </c>
      <c r="F100" s="194">
        <f>IF('Open Int.'!E100=0,0,'Open Int.'!H100/'Open Int.'!E100)</f>
        <v>0.0857843137254902</v>
      </c>
      <c r="G100" s="156">
        <v>0.08684863523573201</v>
      </c>
      <c r="H100" s="171">
        <f t="shared" si="2"/>
        <v>-0.012254901960784317</v>
      </c>
      <c r="I100" s="188">
        <f>IF(Volume!D100=0,0,Volume!F100/Volume!D100)</f>
        <v>0.05357142857142857</v>
      </c>
      <c r="J100" s="179">
        <v>0.07692307692307693</v>
      </c>
      <c r="K100" s="171">
        <f t="shared" si="3"/>
        <v>-0.30357142857142866</v>
      </c>
      <c r="L100" s="60"/>
      <c r="M100" s="6"/>
      <c r="N100" s="59"/>
      <c r="O100" s="3"/>
      <c r="P100" s="3"/>
      <c r="Q100" s="3"/>
      <c r="R100" s="3"/>
      <c r="S100" s="3"/>
      <c r="T100" s="3"/>
      <c r="U100" s="61"/>
      <c r="V100" s="3"/>
      <c r="W100" s="3"/>
      <c r="X100" s="3"/>
      <c r="Y100" s="3"/>
      <c r="Z100" s="3"/>
      <c r="AA100" s="2"/>
    </row>
    <row r="101" spans="1:29" s="58" customFormat="1" ht="15">
      <c r="A101" s="180" t="s">
        <v>146</v>
      </c>
      <c r="B101" s="191">
        <f>'Open Int.'!E101</f>
        <v>765400</v>
      </c>
      <c r="C101" s="192">
        <f>'Open Int.'!F101</f>
        <v>26700</v>
      </c>
      <c r="D101" s="193">
        <f>'Open Int.'!H101</f>
        <v>17800</v>
      </c>
      <c r="E101" s="335">
        <f>'Open Int.'!I101</f>
        <v>-8900</v>
      </c>
      <c r="F101" s="194">
        <f>IF('Open Int.'!E101=0,0,'Open Int.'!H101/'Open Int.'!E101)</f>
        <v>0.023255813953488372</v>
      </c>
      <c r="G101" s="156">
        <v>0.03614457831325301</v>
      </c>
      <c r="H101" s="171">
        <f t="shared" si="2"/>
        <v>-0.3565891472868217</v>
      </c>
      <c r="I101" s="188">
        <f>IF(Volume!D101=0,0,Volume!F101/Volume!D101)</f>
        <v>0</v>
      </c>
      <c r="J101" s="179">
        <v>2.5</v>
      </c>
      <c r="K101" s="171">
        <f t="shared" si="3"/>
        <v>-1</v>
      </c>
      <c r="L101" s="60"/>
      <c r="M101" s="6"/>
      <c r="N101" s="59"/>
      <c r="O101" s="3"/>
      <c r="P101" s="3"/>
      <c r="Q101" s="3"/>
      <c r="R101" s="3"/>
      <c r="S101" s="3"/>
      <c r="T101" s="3"/>
      <c r="U101" s="61"/>
      <c r="V101" s="3"/>
      <c r="W101" s="3"/>
      <c r="X101" s="3"/>
      <c r="Y101" s="3"/>
      <c r="Z101" s="3"/>
      <c r="AA101" s="2"/>
      <c r="AB101" s="78"/>
      <c r="AC101" s="77"/>
    </row>
    <row r="102" spans="1:29" s="58" customFormat="1" ht="15">
      <c r="A102" s="180" t="s">
        <v>8</v>
      </c>
      <c r="B102" s="191">
        <f>'Open Int.'!E102</f>
        <v>5811200</v>
      </c>
      <c r="C102" s="192">
        <f>'Open Int.'!F102</f>
        <v>105600</v>
      </c>
      <c r="D102" s="193">
        <f>'Open Int.'!H102</f>
        <v>697600</v>
      </c>
      <c r="E102" s="335">
        <f>'Open Int.'!I102</f>
        <v>16000</v>
      </c>
      <c r="F102" s="194">
        <f>IF('Open Int.'!E102=0,0,'Open Int.'!H102/'Open Int.'!E102)</f>
        <v>0.12004405286343613</v>
      </c>
      <c r="G102" s="156">
        <v>0.11946158160403814</v>
      </c>
      <c r="H102" s="171">
        <f t="shared" si="2"/>
        <v>0.004875804016462989</v>
      </c>
      <c r="I102" s="188">
        <f>IF(Volume!D102=0,0,Volume!F102/Volume!D102)</f>
        <v>0.12337662337662338</v>
      </c>
      <c r="J102" s="179">
        <v>0.08823529411764706</v>
      </c>
      <c r="K102" s="171">
        <f t="shared" si="3"/>
        <v>0.39826839826839816</v>
      </c>
      <c r="L102" s="60"/>
      <c r="M102" s="6"/>
      <c r="N102" s="59"/>
      <c r="O102" s="3"/>
      <c r="P102" s="3"/>
      <c r="Q102" s="3"/>
      <c r="R102" s="3"/>
      <c r="S102" s="3"/>
      <c r="T102" s="3"/>
      <c r="U102" s="61"/>
      <c r="V102" s="3"/>
      <c r="W102" s="3"/>
      <c r="X102" s="3"/>
      <c r="Y102" s="3"/>
      <c r="Z102" s="3"/>
      <c r="AA102" s="2"/>
      <c r="AB102" s="78"/>
      <c r="AC102" s="77"/>
    </row>
    <row r="103" spans="1:27" s="7" customFormat="1" ht="15">
      <c r="A103" s="180" t="s">
        <v>300</v>
      </c>
      <c r="B103" s="191">
        <f>'Open Int.'!E103</f>
        <v>28000</v>
      </c>
      <c r="C103" s="192">
        <f>'Open Int.'!F103</f>
        <v>1000</v>
      </c>
      <c r="D103" s="193">
        <f>'Open Int.'!H103</f>
        <v>30000</v>
      </c>
      <c r="E103" s="335">
        <f>'Open Int.'!I103</f>
        <v>30000</v>
      </c>
      <c r="F103" s="194">
        <f>IF('Open Int.'!E103=0,0,'Open Int.'!H103/'Open Int.'!E103)</f>
        <v>1.0714285714285714</v>
      </c>
      <c r="G103" s="156">
        <v>0</v>
      </c>
      <c r="H103" s="171">
        <f t="shared" si="2"/>
        <v>0</v>
      </c>
      <c r="I103" s="188">
        <f>IF(Volume!D103=0,0,Volume!F103/Volume!D103)</f>
        <v>30</v>
      </c>
      <c r="J103" s="179">
        <v>0</v>
      </c>
      <c r="K103" s="171">
        <f t="shared" si="3"/>
        <v>0</v>
      </c>
      <c r="L103" s="60"/>
      <c r="M103" s="6"/>
      <c r="N103" s="59"/>
      <c r="O103" s="3"/>
      <c r="P103" s="3"/>
      <c r="Q103" s="3"/>
      <c r="R103" s="3"/>
      <c r="S103" s="3"/>
      <c r="T103" s="3"/>
      <c r="U103" s="61"/>
      <c r="V103" s="3"/>
      <c r="W103" s="3"/>
      <c r="X103" s="3"/>
      <c r="Y103" s="3"/>
      <c r="Z103" s="3"/>
      <c r="AA103" s="2"/>
    </row>
    <row r="104" spans="1:27" s="7" customFormat="1" ht="15">
      <c r="A104" s="180" t="s">
        <v>179</v>
      </c>
      <c r="B104" s="191">
        <f>'Open Int.'!E104</f>
        <v>6636000</v>
      </c>
      <c r="C104" s="192">
        <f>'Open Int.'!F104</f>
        <v>84000</v>
      </c>
      <c r="D104" s="193">
        <f>'Open Int.'!H104</f>
        <v>672000</v>
      </c>
      <c r="E104" s="335">
        <f>'Open Int.'!I104</f>
        <v>0</v>
      </c>
      <c r="F104" s="194">
        <f>IF('Open Int.'!E104=0,0,'Open Int.'!H104/'Open Int.'!E104)</f>
        <v>0.10126582278481013</v>
      </c>
      <c r="G104" s="156">
        <v>0.10256410256410256</v>
      </c>
      <c r="H104" s="171">
        <f t="shared" si="2"/>
        <v>-0.012658227848101247</v>
      </c>
      <c r="I104" s="188">
        <f>IF(Volume!D104=0,0,Volume!F104/Volume!D104)</f>
        <v>0.03278688524590164</v>
      </c>
      <c r="J104" s="179">
        <v>0</v>
      </c>
      <c r="K104" s="171">
        <f t="shared" si="3"/>
        <v>0</v>
      </c>
      <c r="L104" s="60"/>
      <c r="M104" s="6"/>
      <c r="N104" s="59"/>
      <c r="O104" s="3"/>
      <c r="P104" s="3"/>
      <c r="Q104" s="3"/>
      <c r="R104" s="3"/>
      <c r="S104" s="3"/>
      <c r="T104" s="3"/>
      <c r="U104" s="61"/>
      <c r="V104" s="3"/>
      <c r="W104" s="3"/>
      <c r="X104" s="3"/>
      <c r="Y104" s="3"/>
      <c r="Z104" s="3"/>
      <c r="AA104" s="2"/>
    </row>
    <row r="105" spans="1:27" s="7" customFormat="1" ht="15">
      <c r="A105" s="180" t="s">
        <v>202</v>
      </c>
      <c r="B105" s="191">
        <f>'Open Int.'!E105</f>
        <v>151800</v>
      </c>
      <c r="C105" s="192">
        <f>'Open Int.'!F105</f>
        <v>11500</v>
      </c>
      <c r="D105" s="193">
        <f>'Open Int.'!H105</f>
        <v>6900</v>
      </c>
      <c r="E105" s="335">
        <f>'Open Int.'!I105</f>
        <v>1150</v>
      </c>
      <c r="F105" s="194">
        <f>IF('Open Int.'!E105=0,0,'Open Int.'!H105/'Open Int.'!E105)</f>
        <v>0.045454545454545456</v>
      </c>
      <c r="G105" s="156">
        <v>0.040983606557377046</v>
      </c>
      <c r="H105" s="171">
        <f t="shared" si="2"/>
        <v>0.10909090909090921</v>
      </c>
      <c r="I105" s="188">
        <f>IF(Volume!D105=0,0,Volume!F105/Volume!D105)</f>
        <v>0.038461538461538464</v>
      </c>
      <c r="J105" s="179">
        <v>0</v>
      </c>
      <c r="K105" s="171">
        <f t="shared" si="3"/>
        <v>0</v>
      </c>
      <c r="L105" s="60"/>
      <c r="M105" s="6"/>
      <c r="N105" s="59"/>
      <c r="O105" s="3"/>
      <c r="P105" s="3"/>
      <c r="Q105" s="3"/>
      <c r="R105" s="3"/>
      <c r="S105" s="3"/>
      <c r="T105" s="3"/>
      <c r="U105" s="61"/>
      <c r="V105" s="3"/>
      <c r="W105" s="3"/>
      <c r="X105" s="3"/>
      <c r="Y105" s="3"/>
      <c r="Z105" s="3"/>
      <c r="AA105" s="2"/>
    </row>
    <row r="106" spans="1:29" s="58" customFormat="1" ht="15">
      <c r="A106" s="180" t="s">
        <v>171</v>
      </c>
      <c r="B106" s="191">
        <f>'Open Int.'!E106</f>
        <v>63800</v>
      </c>
      <c r="C106" s="192">
        <f>'Open Int.'!F106</f>
        <v>13200</v>
      </c>
      <c r="D106" s="193">
        <f>'Open Int.'!H106</f>
        <v>57200</v>
      </c>
      <c r="E106" s="335">
        <f>'Open Int.'!I106</f>
        <v>22000</v>
      </c>
      <c r="F106" s="194">
        <f>IF('Open Int.'!E106=0,0,'Open Int.'!H106/'Open Int.'!E106)</f>
        <v>0.896551724137931</v>
      </c>
      <c r="G106" s="156">
        <v>0.6956521739130435</v>
      </c>
      <c r="H106" s="171">
        <f t="shared" si="2"/>
        <v>0.2887931034482759</v>
      </c>
      <c r="I106" s="188">
        <f>IF(Volume!D106=0,0,Volume!F106/Volume!D106)</f>
        <v>1</v>
      </c>
      <c r="J106" s="179">
        <v>0.4444444444444444</v>
      </c>
      <c r="K106" s="171">
        <f t="shared" si="3"/>
        <v>1.2500000000000002</v>
      </c>
      <c r="L106" s="60"/>
      <c r="M106" s="6"/>
      <c r="N106" s="59"/>
      <c r="O106" s="3"/>
      <c r="P106" s="3"/>
      <c r="Q106" s="3"/>
      <c r="R106" s="3"/>
      <c r="S106" s="3"/>
      <c r="T106" s="3"/>
      <c r="U106" s="61"/>
      <c r="V106" s="3"/>
      <c r="W106" s="3"/>
      <c r="X106" s="3"/>
      <c r="Y106" s="3"/>
      <c r="Z106" s="3"/>
      <c r="AA106" s="2"/>
      <c r="AB106" s="78"/>
      <c r="AC106" s="77"/>
    </row>
    <row r="107" spans="1:29" s="58" customFormat="1" ht="15">
      <c r="A107" s="180" t="s">
        <v>147</v>
      </c>
      <c r="B107" s="191">
        <f>'Open Int.'!E107</f>
        <v>418900</v>
      </c>
      <c r="C107" s="192">
        <f>'Open Int.'!F107</f>
        <v>0</v>
      </c>
      <c r="D107" s="193">
        <f>'Open Int.'!H107</f>
        <v>11800</v>
      </c>
      <c r="E107" s="335">
        <f>'Open Int.'!I107</f>
        <v>0</v>
      </c>
      <c r="F107" s="194">
        <f>IF('Open Int.'!E107=0,0,'Open Int.'!H107/'Open Int.'!E107)</f>
        <v>0.028169014084507043</v>
      </c>
      <c r="G107" s="156">
        <v>0.028169014084507043</v>
      </c>
      <c r="H107" s="171">
        <f t="shared" si="2"/>
        <v>0</v>
      </c>
      <c r="I107" s="188">
        <f>IF(Volume!D107=0,0,Volume!F107/Volume!D107)</f>
        <v>0</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148</v>
      </c>
      <c r="B108" s="191">
        <f>'Open Int.'!E108</f>
        <v>8360</v>
      </c>
      <c r="C108" s="192">
        <f>'Open Int.'!F108</f>
        <v>0</v>
      </c>
      <c r="D108" s="193">
        <f>'Open Int.'!H108</f>
        <v>0</v>
      </c>
      <c r="E108" s="335">
        <f>'Open Int.'!I108</f>
        <v>0</v>
      </c>
      <c r="F108" s="194">
        <f>IF('Open Int.'!E108=0,0,'Open Int.'!H108/'Open Int.'!E108)</f>
        <v>0</v>
      </c>
      <c r="G108" s="156">
        <v>0</v>
      </c>
      <c r="H108" s="171">
        <f t="shared" si="2"/>
        <v>0</v>
      </c>
      <c r="I108" s="188">
        <f>IF(Volume!D108=0,0,Volume!F108/Volume!D108)</f>
        <v>0</v>
      </c>
      <c r="J108" s="179">
        <v>0</v>
      </c>
      <c r="K108" s="171">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80" t="s">
        <v>122</v>
      </c>
      <c r="B109" s="191">
        <f>'Open Int.'!E109</f>
        <v>5967000</v>
      </c>
      <c r="C109" s="192">
        <f>'Open Int.'!F109</f>
        <v>-13000</v>
      </c>
      <c r="D109" s="193">
        <f>'Open Int.'!H109</f>
        <v>1033500</v>
      </c>
      <c r="E109" s="335">
        <f>'Open Int.'!I109</f>
        <v>0</v>
      </c>
      <c r="F109" s="194">
        <f>IF('Open Int.'!E109=0,0,'Open Int.'!H109/'Open Int.'!E109)</f>
        <v>0.17320261437908496</v>
      </c>
      <c r="G109" s="156">
        <v>0.17282608695652174</v>
      </c>
      <c r="H109" s="171">
        <f t="shared" si="2"/>
        <v>0.002178649237472731</v>
      </c>
      <c r="I109" s="188">
        <f>IF(Volume!D109=0,0,Volume!F109/Volume!D109)</f>
        <v>0.17268041237113402</v>
      </c>
      <c r="J109" s="179">
        <v>0.09900990099009901</v>
      </c>
      <c r="K109" s="171">
        <f t="shared" si="3"/>
        <v>0.7440721649484535</v>
      </c>
      <c r="L109" s="60"/>
      <c r="M109" s="6"/>
      <c r="N109" s="59"/>
      <c r="O109" s="3"/>
      <c r="P109" s="3"/>
      <c r="Q109" s="3"/>
      <c r="R109" s="3"/>
      <c r="S109" s="3"/>
      <c r="T109" s="3"/>
      <c r="U109" s="61"/>
      <c r="V109" s="3"/>
      <c r="W109" s="3"/>
      <c r="X109" s="3"/>
      <c r="Y109" s="3"/>
      <c r="Z109" s="3"/>
      <c r="AA109" s="2"/>
      <c r="AB109" s="78"/>
      <c r="AC109" s="77"/>
    </row>
    <row r="110" spans="1:29" s="58" customFormat="1" ht="15">
      <c r="A110" s="180" t="s">
        <v>36</v>
      </c>
      <c r="B110" s="191">
        <f>'Open Int.'!E110</f>
        <v>246150</v>
      </c>
      <c r="C110" s="192">
        <f>'Open Int.'!F110</f>
        <v>14400</v>
      </c>
      <c r="D110" s="193">
        <f>'Open Int.'!H110</f>
        <v>15750</v>
      </c>
      <c r="E110" s="335">
        <f>'Open Int.'!I110</f>
        <v>450</v>
      </c>
      <c r="F110" s="194">
        <f>IF('Open Int.'!E110=0,0,'Open Int.'!H110/'Open Int.'!E110)</f>
        <v>0.06398537477148081</v>
      </c>
      <c r="G110" s="156">
        <v>0.06601941747572816</v>
      </c>
      <c r="H110" s="171">
        <f t="shared" si="2"/>
        <v>-0.030809764490805518</v>
      </c>
      <c r="I110" s="188">
        <f>IF(Volume!D110=0,0,Volume!F110/Volume!D110)</f>
        <v>0.06578947368421052</v>
      </c>
      <c r="J110" s="179">
        <v>0.10975609756097561</v>
      </c>
      <c r="K110" s="171">
        <f t="shared" si="3"/>
        <v>-0.4005847953216375</v>
      </c>
      <c r="L110" s="60"/>
      <c r="M110" s="6"/>
      <c r="N110" s="59"/>
      <c r="O110" s="3"/>
      <c r="P110" s="3"/>
      <c r="Q110" s="3"/>
      <c r="R110" s="3"/>
      <c r="S110" s="3"/>
      <c r="T110" s="3"/>
      <c r="U110" s="61"/>
      <c r="V110" s="3"/>
      <c r="W110" s="3"/>
      <c r="X110" s="3"/>
      <c r="Y110" s="3"/>
      <c r="Z110" s="3"/>
      <c r="AA110" s="2"/>
      <c r="AB110" s="78"/>
      <c r="AC110" s="77"/>
    </row>
    <row r="111" spans="1:29" s="58" customFormat="1" ht="15">
      <c r="A111" s="180" t="s">
        <v>172</v>
      </c>
      <c r="B111" s="191">
        <f>'Open Int.'!E111</f>
        <v>71400</v>
      </c>
      <c r="C111" s="192">
        <f>'Open Int.'!F111</f>
        <v>-4200</v>
      </c>
      <c r="D111" s="193">
        <f>'Open Int.'!H111</f>
        <v>7350</v>
      </c>
      <c r="E111" s="335">
        <f>'Open Int.'!I111</f>
        <v>-52500</v>
      </c>
      <c r="F111" s="194">
        <f>IF('Open Int.'!E111=0,0,'Open Int.'!H111/'Open Int.'!E111)</f>
        <v>0.10294117647058823</v>
      </c>
      <c r="G111" s="156">
        <v>0.7916666666666666</v>
      </c>
      <c r="H111" s="171">
        <f t="shared" si="2"/>
        <v>-0.8699690402476781</v>
      </c>
      <c r="I111" s="188">
        <f>IF(Volume!D111=0,0,Volume!F111/Volume!D111)</f>
        <v>3.8461538461538463</v>
      </c>
      <c r="J111" s="179">
        <v>3.3333333333333335</v>
      </c>
      <c r="K111" s="171">
        <f t="shared" si="3"/>
        <v>0.15384615384615383</v>
      </c>
      <c r="L111" s="60"/>
      <c r="M111" s="6"/>
      <c r="N111" s="59"/>
      <c r="O111" s="3"/>
      <c r="P111" s="3"/>
      <c r="Q111" s="3"/>
      <c r="R111" s="3"/>
      <c r="S111" s="3"/>
      <c r="T111" s="3"/>
      <c r="U111" s="61"/>
      <c r="V111" s="3"/>
      <c r="W111" s="3"/>
      <c r="X111" s="3"/>
      <c r="Y111" s="3"/>
      <c r="Z111" s="3"/>
      <c r="AA111" s="2"/>
      <c r="AB111" s="78"/>
      <c r="AC111" s="77"/>
    </row>
    <row r="112" spans="1:29" s="58" customFormat="1" ht="15">
      <c r="A112" s="180" t="s">
        <v>80</v>
      </c>
      <c r="B112" s="191">
        <f>'Open Int.'!E112</f>
        <v>43200</v>
      </c>
      <c r="C112" s="192">
        <f>'Open Int.'!F112</f>
        <v>0</v>
      </c>
      <c r="D112" s="193">
        <f>'Open Int.'!H112</f>
        <v>1200</v>
      </c>
      <c r="E112" s="335">
        <f>'Open Int.'!I112</f>
        <v>0</v>
      </c>
      <c r="F112" s="194">
        <f>IF('Open Int.'!E112=0,0,'Open Int.'!H112/'Open Int.'!E112)</f>
        <v>0.027777777777777776</v>
      </c>
      <c r="G112" s="156">
        <v>0.027777777777777776</v>
      </c>
      <c r="H112" s="171">
        <f t="shared" si="2"/>
        <v>0</v>
      </c>
      <c r="I112" s="188">
        <f>IF(Volume!D112=0,0,Volume!F112/Volume!D112)</f>
        <v>0</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275</v>
      </c>
      <c r="B113" s="191">
        <f>'Open Int.'!E113</f>
        <v>154000</v>
      </c>
      <c r="C113" s="192">
        <f>'Open Int.'!F113</f>
        <v>6300</v>
      </c>
      <c r="D113" s="193">
        <f>'Open Int.'!H113</f>
        <v>20300</v>
      </c>
      <c r="E113" s="335">
        <f>'Open Int.'!I113</f>
        <v>14000</v>
      </c>
      <c r="F113" s="194">
        <f>IF('Open Int.'!E113=0,0,'Open Int.'!H113/'Open Int.'!E113)</f>
        <v>0.1318181818181818</v>
      </c>
      <c r="G113" s="156">
        <v>0.04265402843601896</v>
      </c>
      <c r="H113" s="171">
        <f t="shared" si="2"/>
        <v>2.09040404040404</v>
      </c>
      <c r="I113" s="188">
        <f>IF(Volume!D113=0,0,Volume!F113/Volume!D113)</f>
        <v>1.4285714285714286</v>
      </c>
      <c r="J113" s="179">
        <v>0.3076923076923077</v>
      </c>
      <c r="K113" s="171">
        <f t="shared" si="3"/>
        <v>3.642857142857143</v>
      </c>
      <c r="L113" s="60"/>
      <c r="M113" s="6"/>
      <c r="N113" s="59"/>
      <c r="O113" s="3"/>
      <c r="P113" s="3"/>
      <c r="Q113" s="3"/>
      <c r="R113" s="3"/>
      <c r="S113" s="3"/>
      <c r="T113" s="3"/>
      <c r="U113" s="61"/>
      <c r="V113" s="3"/>
      <c r="W113" s="3"/>
      <c r="X113" s="3"/>
      <c r="Y113" s="3"/>
      <c r="Z113" s="3"/>
      <c r="AA113" s="2"/>
      <c r="AB113" s="78"/>
      <c r="AC113" s="77"/>
    </row>
    <row r="114" spans="1:29" s="58" customFormat="1" ht="15">
      <c r="A114" s="180" t="s">
        <v>225</v>
      </c>
      <c r="B114" s="191">
        <f>'Open Int.'!E114</f>
        <v>0</v>
      </c>
      <c r="C114" s="192">
        <f>'Open Int.'!F114</f>
        <v>0</v>
      </c>
      <c r="D114" s="193">
        <f>'Open Int.'!H114</f>
        <v>0</v>
      </c>
      <c r="E114" s="335">
        <f>'Open Int.'!I114</f>
        <v>0</v>
      </c>
      <c r="F114" s="194">
        <f>IF('Open Int.'!E114=0,0,'Open Int.'!H114/'Open Int.'!E114)</f>
        <v>0</v>
      </c>
      <c r="G114" s="156">
        <v>0</v>
      </c>
      <c r="H114" s="171">
        <f t="shared" si="2"/>
        <v>0</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81</v>
      </c>
      <c r="B115" s="191">
        <f>'Open Int.'!E115</f>
        <v>10800</v>
      </c>
      <c r="C115" s="192">
        <f>'Open Int.'!F115</f>
        <v>1200</v>
      </c>
      <c r="D115" s="193">
        <f>'Open Int.'!H115</f>
        <v>0</v>
      </c>
      <c r="E115" s="335">
        <f>'Open Int.'!I115</f>
        <v>0</v>
      </c>
      <c r="F115" s="194">
        <f>IF('Open Int.'!E115=0,0,'Open Int.'!H115/'Open Int.'!E115)</f>
        <v>0</v>
      </c>
      <c r="G115" s="156">
        <v>0</v>
      </c>
      <c r="H115" s="171">
        <f t="shared" si="2"/>
        <v>0</v>
      </c>
      <c r="I115" s="188">
        <f>IF(Volume!D115=0,0,Volume!F115/Volume!D115)</f>
        <v>0</v>
      </c>
      <c r="J115" s="179">
        <v>0</v>
      </c>
      <c r="K115" s="171">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80" t="s">
        <v>226</v>
      </c>
      <c r="B116" s="191">
        <f>'Open Int.'!E116</f>
        <v>820400</v>
      </c>
      <c r="C116" s="192">
        <f>'Open Int.'!F116</f>
        <v>-2800</v>
      </c>
      <c r="D116" s="193">
        <f>'Open Int.'!H116</f>
        <v>140000</v>
      </c>
      <c r="E116" s="335">
        <f>'Open Int.'!I116</f>
        <v>8400</v>
      </c>
      <c r="F116" s="194">
        <f>IF('Open Int.'!E116=0,0,'Open Int.'!H116/'Open Int.'!E116)</f>
        <v>0.17064846416382254</v>
      </c>
      <c r="G116" s="156">
        <v>0.1598639455782313</v>
      </c>
      <c r="H116" s="171">
        <f t="shared" si="2"/>
        <v>0.06746060562050687</v>
      </c>
      <c r="I116" s="188">
        <f>IF(Volume!D116=0,0,Volume!F116/Volume!D116)</f>
        <v>0.10126582278481013</v>
      </c>
      <c r="J116" s="179">
        <v>0.14423076923076922</v>
      </c>
      <c r="K116" s="171">
        <f t="shared" si="3"/>
        <v>-0.29789029535864975</v>
      </c>
      <c r="L116" s="60"/>
      <c r="M116" s="6"/>
      <c r="N116" s="59"/>
      <c r="O116" s="3"/>
      <c r="P116" s="3"/>
      <c r="Q116" s="3"/>
      <c r="R116" s="3"/>
      <c r="S116" s="3"/>
      <c r="T116" s="3"/>
      <c r="U116" s="61"/>
      <c r="V116" s="3"/>
      <c r="W116" s="3"/>
      <c r="X116" s="3"/>
      <c r="Y116" s="3"/>
      <c r="Z116" s="3"/>
      <c r="AA116" s="2"/>
      <c r="AB116" s="78"/>
      <c r="AC116" s="77"/>
    </row>
    <row r="117" spans="1:27" s="7" customFormat="1" ht="15">
      <c r="A117" s="180" t="s">
        <v>301</v>
      </c>
      <c r="B117" s="191">
        <f>'Open Int.'!E117</f>
        <v>86900</v>
      </c>
      <c r="C117" s="192">
        <f>'Open Int.'!F117</f>
        <v>16500</v>
      </c>
      <c r="D117" s="193">
        <f>'Open Int.'!H117</f>
        <v>48400</v>
      </c>
      <c r="E117" s="335">
        <f>'Open Int.'!I117</f>
        <v>34100</v>
      </c>
      <c r="F117" s="194">
        <f>IF('Open Int.'!E117=0,0,'Open Int.'!H117/'Open Int.'!E117)</f>
        <v>0.5569620253164557</v>
      </c>
      <c r="G117" s="156">
        <v>0.203125</v>
      </c>
      <c r="H117" s="171">
        <f t="shared" si="2"/>
        <v>1.7419668938656279</v>
      </c>
      <c r="I117" s="188">
        <f>IF(Volume!D117=0,0,Volume!F117/Volume!D117)</f>
        <v>1.5</v>
      </c>
      <c r="J117" s="179">
        <v>0</v>
      </c>
      <c r="K117" s="171">
        <f t="shared" si="3"/>
        <v>0</v>
      </c>
      <c r="L117" s="60"/>
      <c r="M117" s="6"/>
      <c r="N117" s="59"/>
      <c r="O117" s="3"/>
      <c r="P117" s="3"/>
      <c r="Q117" s="3"/>
      <c r="R117" s="3"/>
      <c r="S117" s="3"/>
      <c r="T117" s="3"/>
      <c r="U117" s="61"/>
      <c r="V117" s="3"/>
      <c r="W117" s="3"/>
      <c r="X117" s="3"/>
      <c r="Y117" s="3"/>
      <c r="Z117" s="3"/>
      <c r="AA117" s="2"/>
    </row>
    <row r="118" spans="1:27" s="7" customFormat="1" ht="15">
      <c r="A118" s="180" t="s">
        <v>227</v>
      </c>
      <c r="B118" s="191">
        <f>'Open Int.'!E118</f>
        <v>12000</v>
      </c>
      <c r="C118" s="192">
        <f>'Open Int.'!F118</f>
        <v>900</v>
      </c>
      <c r="D118" s="193">
        <f>'Open Int.'!H118</f>
        <v>0</v>
      </c>
      <c r="E118" s="335">
        <f>'Open Int.'!I118</f>
        <v>0</v>
      </c>
      <c r="F118" s="194">
        <f>IF('Open Int.'!E118=0,0,'Open Int.'!H118/'Open Int.'!E118)</f>
        <v>0</v>
      </c>
      <c r="G118" s="156">
        <v>0</v>
      </c>
      <c r="H118" s="171">
        <f t="shared" si="2"/>
        <v>0</v>
      </c>
      <c r="I118" s="188">
        <f>IF(Volume!D118=0,0,Volume!F118/Volume!D118)</f>
        <v>0</v>
      </c>
      <c r="J118" s="179">
        <v>0</v>
      </c>
      <c r="K118" s="171">
        <f t="shared" si="3"/>
        <v>0</v>
      </c>
      <c r="L118" s="60"/>
      <c r="M118" s="6"/>
      <c r="N118" s="59"/>
      <c r="O118" s="3"/>
      <c r="P118" s="3"/>
      <c r="Q118" s="3"/>
      <c r="R118" s="3"/>
      <c r="S118" s="3"/>
      <c r="T118" s="3"/>
      <c r="U118" s="61"/>
      <c r="V118" s="3"/>
      <c r="W118" s="3"/>
      <c r="X118" s="3"/>
      <c r="Y118" s="3"/>
      <c r="Z118" s="3"/>
      <c r="AA118" s="2"/>
    </row>
    <row r="119" spans="1:27" s="7" customFormat="1" ht="15">
      <c r="A119" s="180" t="s">
        <v>228</v>
      </c>
      <c r="B119" s="191">
        <f>'Open Int.'!E119</f>
        <v>442400</v>
      </c>
      <c r="C119" s="192">
        <f>'Open Int.'!F119</f>
        <v>24800</v>
      </c>
      <c r="D119" s="193">
        <f>'Open Int.'!H119</f>
        <v>54400</v>
      </c>
      <c r="E119" s="335">
        <f>'Open Int.'!I119</f>
        <v>2400</v>
      </c>
      <c r="F119" s="194">
        <f>IF('Open Int.'!E119=0,0,'Open Int.'!H119/'Open Int.'!E119)</f>
        <v>0.12296564195298372</v>
      </c>
      <c r="G119" s="156">
        <v>0.12452107279693486</v>
      </c>
      <c r="H119" s="171">
        <f t="shared" si="2"/>
        <v>-0.012491306162192245</v>
      </c>
      <c r="I119" s="188">
        <f>IF(Volume!D119=0,0,Volume!F119/Volume!D119)</f>
        <v>0.10256410256410256</v>
      </c>
      <c r="J119" s="179">
        <v>0.10256410256410256</v>
      </c>
      <c r="K119" s="171">
        <f t="shared" si="3"/>
        <v>0</v>
      </c>
      <c r="L119" s="60"/>
      <c r="M119" s="6"/>
      <c r="N119" s="59"/>
      <c r="O119" s="3"/>
      <c r="P119" s="3"/>
      <c r="Q119" s="3"/>
      <c r="R119" s="3"/>
      <c r="S119" s="3"/>
      <c r="T119" s="3"/>
      <c r="U119" s="61"/>
      <c r="V119" s="3"/>
      <c r="W119" s="3"/>
      <c r="X119" s="3"/>
      <c r="Y119" s="3"/>
      <c r="Z119" s="3"/>
      <c r="AA119" s="2"/>
    </row>
    <row r="120" spans="1:27" s="7" customFormat="1" ht="15">
      <c r="A120" s="180" t="s">
        <v>235</v>
      </c>
      <c r="B120" s="191">
        <f>'Open Int.'!E120</f>
        <v>2172100</v>
      </c>
      <c r="C120" s="192">
        <f>'Open Int.'!F120</f>
        <v>-45500</v>
      </c>
      <c r="D120" s="193">
        <f>'Open Int.'!H120</f>
        <v>380800</v>
      </c>
      <c r="E120" s="335">
        <f>'Open Int.'!I120</f>
        <v>3500</v>
      </c>
      <c r="F120" s="194">
        <f>IF('Open Int.'!E120=0,0,'Open Int.'!H120/'Open Int.'!E120)</f>
        <v>0.17531421205285208</v>
      </c>
      <c r="G120" s="156">
        <v>0.1701388888888889</v>
      </c>
      <c r="H120" s="171">
        <f t="shared" si="2"/>
        <v>0.030418225943293825</v>
      </c>
      <c r="I120" s="188">
        <f>IF(Volume!D120=0,0,Volume!F120/Volume!D120)</f>
        <v>0.16145833333333334</v>
      </c>
      <c r="J120" s="179">
        <v>0.13466666666666666</v>
      </c>
      <c r="K120" s="171">
        <f t="shared" si="3"/>
        <v>0.19894801980198035</v>
      </c>
      <c r="L120" s="60"/>
      <c r="M120" s="6"/>
      <c r="N120" s="59"/>
      <c r="O120" s="3"/>
      <c r="P120" s="3"/>
      <c r="Q120" s="3"/>
      <c r="R120" s="3"/>
      <c r="S120" s="3"/>
      <c r="T120" s="3"/>
      <c r="U120" s="61"/>
      <c r="V120" s="3"/>
      <c r="W120" s="3"/>
      <c r="X120" s="3"/>
      <c r="Y120" s="3"/>
      <c r="Z120" s="3"/>
      <c r="AA120" s="2"/>
    </row>
    <row r="121" spans="1:27" s="7" customFormat="1" ht="15">
      <c r="A121" s="180" t="s">
        <v>98</v>
      </c>
      <c r="B121" s="191">
        <f>'Open Int.'!E121</f>
        <v>187000</v>
      </c>
      <c r="C121" s="192">
        <f>'Open Int.'!F121</f>
        <v>-2750</v>
      </c>
      <c r="D121" s="193">
        <f>'Open Int.'!H121</f>
        <v>23100</v>
      </c>
      <c r="E121" s="335">
        <f>'Open Int.'!I121</f>
        <v>-1650</v>
      </c>
      <c r="F121" s="194">
        <f>IF('Open Int.'!E121=0,0,'Open Int.'!H121/'Open Int.'!E121)</f>
        <v>0.12352941176470589</v>
      </c>
      <c r="G121" s="156">
        <v>0.13043478260869565</v>
      </c>
      <c r="H121" s="171">
        <f t="shared" si="2"/>
        <v>-0.05294117647058817</v>
      </c>
      <c r="I121" s="188">
        <f>IF(Volume!D121=0,0,Volume!F121/Volume!D121)</f>
        <v>0.6875</v>
      </c>
      <c r="J121" s="179">
        <v>0</v>
      </c>
      <c r="K121" s="171">
        <f t="shared" si="3"/>
        <v>0</v>
      </c>
      <c r="L121" s="60"/>
      <c r="M121" s="6"/>
      <c r="N121" s="59"/>
      <c r="O121" s="3"/>
      <c r="P121" s="3"/>
      <c r="Q121" s="3"/>
      <c r="R121" s="3"/>
      <c r="S121" s="3"/>
      <c r="T121" s="3"/>
      <c r="U121" s="61"/>
      <c r="V121" s="3"/>
      <c r="W121" s="3"/>
      <c r="X121" s="3"/>
      <c r="Y121" s="3"/>
      <c r="Z121" s="3"/>
      <c r="AA121" s="2"/>
    </row>
    <row r="122" spans="1:27" s="7" customFormat="1" ht="15">
      <c r="A122" s="180" t="s">
        <v>149</v>
      </c>
      <c r="B122" s="191">
        <f>'Open Int.'!E122</f>
        <v>226600</v>
      </c>
      <c r="C122" s="192">
        <f>'Open Int.'!F122</f>
        <v>3850</v>
      </c>
      <c r="D122" s="193">
        <f>'Open Int.'!H122</f>
        <v>86350</v>
      </c>
      <c r="E122" s="335">
        <f>'Open Int.'!I122</f>
        <v>-51700</v>
      </c>
      <c r="F122" s="194">
        <f>IF('Open Int.'!E122=0,0,'Open Int.'!H122/'Open Int.'!E122)</f>
        <v>0.38106796116504854</v>
      </c>
      <c r="G122" s="156">
        <v>0.6197530864197531</v>
      </c>
      <c r="H122" s="171">
        <f t="shared" si="2"/>
        <v>-0.38512938537113683</v>
      </c>
      <c r="I122" s="188">
        <f>IF(Volume!D122=0,0,Volume!F122/Volume!D122)</f>
        <v>1.162162162162162</v>
      </c>
      <c r="J122" s="179">
        <v>0.9861111111111112</v>
      </c>
      <c r="K122" s="171">
        <f t="shared" si="3"/>
        <v>0.17853064331937554</v>
      </c>
      <c r="L122" s="60"/>
      <c r="M122" s="6"/>
      <c r="N122" s="59"/>
      <c r="O122" s="3"/>
      <c r="P122" s="3"/>
      <c r="Q122" s="3"/>
      <c r="R122" s="3"/>
      <c r="S122" s="3"/>
      <c r="T122" s="3"/>
      <c r="U122" s="61"/>
      <c r="V122" s="3"/>
      <c r="W122" s="3"/>
      <c r="X122" s="3"/>
      <c r="Y122" s="3"/>
      <c r="Z122" s="3"/>
      <c r="AA122" s="2"/>
    </row>
    <row r="123" spans="1:29" s="58" customFormat="1" ht="15">
      <c r="A123" s="180" t="s">
        <v>203</v>
      </c>
      <c r="B123" s="191">
        <f>'Open Int.'!E123</f>
        <v>2228700</v>
      </c>
      <c r="C123" s="192">
        <f>'Open Int.'!F123</f>
        <v>171300</v>
      </c>
      <c r="D123" s="193">
        <f>'Open Int.'!H123</f>
        <v>676500</v>
      </c>
      <c r="E123" s="335">
        <f>'Open Int.'!I123</f>
        <v>129300</v>
      </c>
      <c r="F123" s="194">
        <f>IF('Open Int.'!E123=0,0,'Open Int.'!H123/'Open Int.'!E123)</f>
        <v>0.30354018037420916</v>
      </c>
      <c r="G123" s="156">
        <v>0.2659667541557305</v>
      </c>
      <c r="H123" s="171">
        <f t="shared" si="2"/>
        <v>0.14127113870960886</v>
      </c>
      <c r="I123" s="188">
        <f>IF(Volume!D123=0,0,Volume!F123/Volume!D123)</f>
        <v>0.22285819793205316</v>
      </c>
      <c r="J123" s="179">
        <v>0.1620291095890411</v>
      </c>
      <c r="K123" s="171">
        <f t="shared" si="3"/>
        <v>0.3754207407378499</v>
      </c>
      <c r="L123" s="60"/>
      <c r="M123" s="6"/>
      <c r="N123" s="59"/>
      <c r="O123" s="3"/>
      <c r="P123" s="3"/>
      <c r="Q123" s="3"/>
      <c r="R123" s="3"/>
      <c r="S123" s="3"/>
      <c r="T123" s="3"/>
      <c r="U123" s="61"/>
      <c r="V123" s="3"/>
      <c r="W123" s="3"/>
      <c r="X123" s="3"/>
      <c r="Y123" s="3"/>
      <c r="Z123" s="3"/>
      <c r="AA123" s="2"/>
      <c r="AB123" s="78"/>
      <c r="AC123" s="77"/>
    </row>
    <row r="124" spans="1:27" s="7" customFormat="1" ht="15">
      <c r="A124" s="180" t="s">
        <v>302</v>
      </c>
      <c r="B124" s="191">
        <f>'Open Int.'!E124</f>
        <v>13500</v>
      </c>
      <c r="C124" s="192">
        <f>'Open Int.'!F124</f>
        <v>0</v>
      </c>
      <c r="D124" s="193">
        <f>'Open Int.'!H124</f>
        <v>0</v>
      </c>
      <c r="E124" s="335">
        <f>'Open Int.'!I124</f>
        <v>0</v>
      </c>
      <c r="F124" s="194">
        <f>IF('Open Int.'!E124=0,0,'Open Int.'!H124/'Open Int.'!E124)</f>
        <v>0</v>
      </c>
      <c r="G124" s="156">
        <v>0</v>
      </c>
      <c r="H124" s="171">
        <f t="shared" si="2"/>
        <v>0</v>
      </c>
      <c r="I124" s="188">
        <f>IF(Volume!D124=0,0,Volume!F124/Volume!D124)</f>
        <v>0</v>
      </c>
      <c r="J124" s="179">
        <v>0</v>
      </c>
      <c r="K124" s="171">
        <f t="shared" si="3"/>
        <v>0</v>
      </c>
      <c r="L124" s="60"/>
      <c r="M124" s="6"/>
      <c r="N124" s="59"/>
      <c r="O124" s="3"/>
      <c r="P124" s="3"/>
      <c r="Q124" s="3"/>
      <c r="R124" s="3"/>
      <c r="S124" s="3"/>
      <c r="T124" s="3"/>
      <c r="U124" s="61"/>
      <c r="V124" s="3"/>
      <c r="W124" s="3"/>
      <c r="X124" s="3"/>
      <c r="Y124" s="3"/>
      <c r="Z124" s="3"/>
      <c r="AA124" s="2"/>
    </row>
    <row r="125" spans="1:29" s="58" customFormat="1" ht="15">
      <c r="A125" s="180" t="s">
        <v>217</v>
      </c>
      <c r="B125" s="191">
        <f>'Open Int.'!E125</f>
        <v>6911050</v>
      </c>
      <c r="C125" s="192">
        <f>'Open Int.'!F125</f>
        <v>177550</v>
      </c>
      <c r="D125" s="193">
        <f>'Open Int.'!H125</f>
        <v>1675000</v>
      </c>
      <c r="E125" s="335">
        <f>'Open Int.'!I125</f>
        <v>301500</v>
      </c>
      <c r="F125" s="194">
        <f>IF('Open Int.'!E125=0,0,'Open Int.'!H125/'Open Int.'!E125)</f>
        <v>0.2423654871546292</v>
      </c>
      <c r="G125" s="156">
        <v>0.20398009950248755</v>
      </c>
      <c r="H125" s="171">
        <f t="shared" si="2"/>
        <v>0.18818202239220658</v>
      </c>
      <c r="I125" s="188">
        <f>IF(Volume!D125=0,0,Volume!F125/Volume!D125)</f>
        <v>0.11324119482835489</v>
      </c>
      <c r="J125" s="179">
        <v>0.35964912280701755</v>
      </c>
      <c r="K125" s="171">
        <f t="shared" si="3"/>
        <v>-0.6851342387699401</v>
      </c>
      <c r="L125" s="60"/>
      <c r="M125" s="6"/>
      <c r="N125" s="59"/>
      <c r="O125" s="3"/>
      <c r="P125" s="3"/>
      <c r="Q125" s="3"/>
      <c r="R125" s="3"/>
      <c r="S125" s="3"/>
      <c r="T125" s="3"/>
      <c r="U125" s="61"/>
      <c r="V125" s="3"/>
      <c r="W125" s="3"/>
      <c r="X125" s="3"/>
      <c r="Y125" s="3"/>
      <c r="Z125" s="3"/>
      <c r="AA125" s="2"/>
      <c r="AB125" s="78"/>
      <c r="AC125" s="77"/>
    </row>
    <row r="126" spans="1:29" s="58" customFormat="1" ht="15">
      <c r="A126" s="180" t="s">
        <v>236</v>
      </c>
      <c r="B126" s="191">
        <f>'Open Int.'!E126</f>
        <v>6145200</v>
      </c>
      <c r="C126" s="192">
        <f>'Open Int.'!F126</f>
        <v>483300</v>
      </c>
      <c r="D126" s="193">
        <f>'Open Int.'!H126</f>
        <v>2745900</v>
      </c>
      <c r="E126" s="335">
        <f>'Open Int.'!I126</f>
        <v>99900</v>
      </c>
      <c r="F126" s="194">
        <f>IF('Open Int.'!E126=0,0,'Open Int.'!H126/'Open Int.'!E126)</f>
        <v>0.4468365553602812</v>
      </c>
      <c r="G126" s="156">
        <v>0.4673342870767763</v>
      </c>
      <c r="H126" s="171">
        <f t="shared" si="2"/>
        <v>-0.04386096266274514</v>
      </c>
      <c r="I126" s="188">
        <f>IF(Volume!D126=0,0,Volume!F126/Volume!D126)</f>
        <v>0.22690763052208834</v>
      </c>
      <c r="J126" s="179">
        <v>0.20873598763046</v>
      </c>
      <c r="K126" s="171">
        <f t="shared" si="3"/>
        <v>0.08705562992711578</v>
      </c>
      <c r="L126" s="60"/>
      <c r="M126" s="6"/>
      <c r="N126" s="59"/>
      <c r="O126" s="3"/>
      <c r="P126" s="3"/>
      <c r="Q126" s="3"/>
      <c r="R126" s="3"/>
      <c r="S126" s="3"/>
      <c r="T126" s="3"/>
      <c r="U126" s="61"/>
      <c r="V126" s="3"/>
      <c r="W126" s="3"/>
      <c r="X126" s="3"/>
      <c r="Y126" s="3"/>
      <c r="Z126" s="3"/>
      <c r="AA126" s="2"/>
      <c r="AB126" s="78"/>
      <c r="AC126" s="77"/>
    </row>
    <row r="127" spans="1:29" s="58" customFormat="1" ht="15">
      <c r="A127" s="180" t="s">
        <v>204</v>
      </c>
      <c r="B127" s="191">
        <f>'Open Int.'!E127</f>
        <v>1337400</v>
      </c>
      <c r="C127" s="192">
        <f>'Open Int.'!F127</f>
        <v>-18000</v>
      </c>
      <c r="D127" s="193">
        <f>'Open Int.'!H127</f>
        <v>281400</v>
      </c>
      <c r="E127" s="335">
        <f>'Open Int.'!I127</f>
        <v>-1800</v>
      </c>
      <c r="F127" s="194">
        <f>IF('Open Int.'!E127=0,0,'Open Int.'!H127/'Open Int.'!E127)</f>
        <v>0.2104082548227905</v>
      </c>
      <c r="G127" s="156">
        <v>0.2089420097388225</v>
      </c>
      <c r="H127" s="171">
        <f t="shared" si="2"/>
        <v>0.007017473823482461</v>
      </c>
      <c r="I127" s="188">
        <f>IF(Volume!D127=0,0,Volume!F127/Volume!D127)</f>
        <v>0.32342007434944237</v>
      </c>
      <c r="J127" s="179">
        <v>0.23821339950372208</v>
      </c>
      <c r="K127" s="171">
        <f t="shared" si="3"/>
        <v>0.3576905204460966</v>
      </c>
      <c r="L127" s="60"/>
      <c r="M127" s="6"/>
      <c r="N127" s="59"/>
      <c r="O127" s="3"/>
      <c r="P127" s="3"/>
      <c r="Q127" s="3"/>
      <c r="R127" s="3"/>
      <c r="S127" s="3"/>
      <c r="T127" s="3"/>
      <c r="U127" s="61"/>
      <c r="V127" s="3"/>
      <c r="W127" s="3"/>
      <c r="X127" s="3"/>
      <c r="Y127" s="3"/>
      <c r="Z127" s="3"/>
      <c r="AA127" s="2"/>
      <c r="AB127" s="78"/>
      <c r="AC127" s="77"/>
    </row>
    <row r="128" spans="1:27" s="7" customFormat="1" ht="15">
      <c r="A128" s="180" t="s">
        <v>205</v>
      </c>
      <c r="B128" s="191">
        <f>'Open Int.'!E128</f>
        <v>1468000</v>
      </c>
      <c r="C128" s="192">
        <f>'Open Int.'!F128</f>
        <v>5500</v>
      </c>
      <c r="D128" s="193">
        <f>'Open Int.'!H128</f>
        <v>324500</v>
      </c>
      <c r="E128" s="335">
        <f>'Open Int.'!I128</f>
        <v>8500</v>
      </c>
      <c r="F128" s="194">
        <f>IF('Open Int.'!E128=0,0,'Open Int.'!H128/'Open Int.'!E128)</f>
        <v>0.2210490463215259</v>
      </c>
      <c r="G128" s="156">
        <v>0.21606837606837606</v>
      </c>
      <c r="H128" s="171">
        <f t="shared" si="2"/>
        <v>0.02305136153554311</v>
      </c>
      <c r="I128" s="188">
        <f>IF(Volume!D128=0,0,Volume!F128/Volume!D128)</f>
        <v>0.41965678627145087</v>
      </c>
      <c r="J128" s="179">
        <v>0.24915254237288137</v>
      </c>
      <c r="K128" s="171">
        <f t="shared" si="3"/>
        <v>0.684336761225551</v>
      </c>
      <c r="L128" s="60"/>
      <c r="M128" s="6"/>
      <c r="N128" s="59"/>
      <c r="O128" s="3"/>
      <c r="P128" s="3"/>
      <c r="Q128" s="3"/>
      <c r="R128" s="3"/>
      <c r="S128" s="3"/>
      <c r="T128" s="3"/>
      <c r="U128" s="61"/>
      <c r="V128" s="3"/>
      <c r="W128" s="3"/>
      <c r="X128" s="3"/>
      <c r="Y128" s="3"/>
      <c r="Z128" s="3"/>
      <c r="AA128" s="2"/>
    </row>
    <row r="129" spans="1:27" s="7" customFormat="1" ht="15">
      <c r="A129" s="180" t="s">
        <v>37</v>
      </c>
      <c r="B129" s="191">
        <f>'Open Int.'!E129</f>
        <v>244800</v>
      </c>
      <c r="C129" s="192">
        <f>'Open Int.'!F129</f>
        <v>0</v>
      </c>
      <c r="D129" s="193">
        <f>'Open Int.'!H129</f>
        <v>17600</v>
      </c>
      <c r="E129" s="335">
        <f>'Open Int.'!I129</f>
        <v>0</v>
      </c>
      <c r="F129" s="194">
        <f>IF('Open Int.'!E129=0,0,'Open Int.'!H129/'Open Int.'!E129)</f>
        <v>0.0718954248366013</v>
      </c>
      <c r="G129" s="156">
        <v>0.0718954248366013</v>
      </c>
      <c r="H129" s="171">
        <f t="shared" si="2"/>
        <v>0</v>
      </c>
      <c r="I129" s="188">
        <f>IF(Volume!D129=0,0,Volume!F129/Volume!D129)</f>
        <v>0</v>
      </c>
      <c r="J129" s="179">
        <v>0</v>
      </c>
      <c r="K129" s="171">
        <f t="shared" si="3"/>
        <v>0</v>
      </c>
      <c r="L129" s="60"/>
      <c r="M129" s="6"/>
      <c r="N129" s="59"/>
      <c r="O129" s="3"/>
      <c r="P129" s="3"/>
      <c r="Q129" s="3"/>
      <c r="R129" s="3"/>
      <c r="S129" s="3"/>
      <c r="T129" s="3"/>
      <c r="U129" s="61"/>
      <c r="V129" s="3"/>
      <c r="W129" s="3"/>
      <c r="X129" s="3"/>
      <c r="Y129" s="3"/>
      <c r="Z129" s="3"/>
      <c r="AA129" s="2"/>
    </row>
    <row r="130" spans="1:29" s="58" customFormat="1" ht="15">
      <c r="A130" s="180" t="s">
        <v>303</v>
      </c>
      <c r="B130" s="191">
        <f>'Open Int.'!E130</f>
        <v>18750</v>
      </c>
      <c r="C130" s="192">
        <f>'Open Int.'!F130</f>
        <v>0</v>
      </c>
      <c r="D130" s="193">
        <f>'Open Int.'!H130</f>
        <v>1500</v>
      </c>
      <c r="E130" s="335">
        <f>'Open Int.'!I130</f>
        <v>0</v>
      </c>
      <c r="F130" s="194">
        <f>IF('Open Int.'!E130=0,0,'Open Int.'!H130/'Open Int.'!E130)</f>
        <v>0.08</v>
      </c>
      <c r="G130" s="156">
        <v>0.08</v>
      </c>
      <c r="H130" s="171">
        <f t="shared" si="2"/>
        <v>0</v>
      </c>
      <c r="I130" s="188">
        <f>IF(Volume!D130=0,0,Volume!F130/Volume!D130)</f>
        <v>0</v>
      </c>
      <c r="J130" s="179">
        <v>0</v>
      </c>
      <c r="K130" s="171">
        <f t="shared" si="3"/>
        <v>0</v>
      </c>
      <c r="L130" s="60"/>
      <c r="M130" s="6"/>
      <c r="N130" s="59"/>
      <c r="O130" s="3"/>
      <c r="P130" s="3"/>
      <c r="Q130" s="3"/>
      <c r="R130" s="3"/>
      <c r="S130" s="3"/>
      <c r="T130" s="3"/>
      <c r="U130" s="61"/>
      <c r="V130" s="3"/>
      <c r="W130" s="3"/>
      <c r="X130" s="3"/>
      <c r="Y130" s="3"/>
      <c r="Z130" s="3"/>
      <c r="AA130" s="2"/>
      <c r="AB130" s="78"/>
      <c r="AC130" s="77"/>
    </row>
    <row r="131" spans="1:27" s="7" customFormat="1" ht="15">
      <c r="A131" s="180" t="s">
        <v>229</v>
      </c>
      <c r="B131" s="191">
        <f>'Open Int.'!E131</f>
        <v>82500</v>
      </c>
      <c r="C131" s="192">
        <f>'Open Int.'!F131</f>
        <v>-2625</v>
      </c>
      <c r="D131" s="193">
        <f>'Open Int.'!H131</f>
        <v>4500</v>
      </c>
      <c r="E131" s="335">
        <f>'Open Int.'!I131</f>
        <v>-750</v>
      </c>
      <c r="F131" s="194">
        <f>IF('Open Int.'!E131=0,0,'Open Int.'!H131/'Open Int.'!E131)</f>
        <v>0.05454545454545454</v>
      </c>
      <c r="G131" s="156">
        <v>0.06167400881057269</v>
      </c>
      <c r="H131" s="171">
        <f t="shared" si="2"/>
        <v>-0.11558441558441564</v>
      </c>
      <c r="I131" s="188">
        <f>IF(Volume!D131=0,0,Volume!F131/Volume!D131)</f>
        <v>0.06349206349206349</v>
      </c>
      <c r="J131" s="179">
        <v>0</v>
      </c>
      <c r="K131" s="171">
        <f t="shared" si="3"/>
        <v>0</v>
      </c>
      <c r="L131" s="60"/>
      <c r="M131" s="6"/>
      <c r="N131" s="59"/>
      <c r="O131" s="3"/>
      <c r="P131" s="3"/>
      <c r="Q131" s="3"/>
      <c r="R131" s="3"/>
      <c r="S131" s="3"/>
      <c r="T131" s="3"/>
      <c r="U131" s="61"/>
      <c r="V131" s="3"/>
      <c r="W131" s="3"/>
      <c r="X131" s="3"/>
      <c r="Y131" s="3"/>
      <c r="Z131" s="3"/>
      <c r="AA131" s="2"/>
    </row>
    <row r="132" spans="1:29" s="58" customFormat="1" ht="15">
      <c r="A132" s="180" t="s">
        <v>278</v>
      </c>
      <c r="B132" s="191">
        <f>'Open Int.'!E132</f>
        <v>5600</v>
      </c>
      <c r="C132" s="192">
        <f>'Open Int.'!F132</f>
        <v>0</v>
      </c>
      <c r="D132" s="193">
        <f>'Open Int.'!H132</f>
        <v>3500</v>
      </c>
      <c r="E132" s="335">
        <f>'Open Int.'!I132</f>
        <v>0</v>
      </c>
      <c r="F132" s="194">
        <f>IF('Open Int.'!E132=0,0,'Open Int.'!H132/'Open Int.'!E132)</f>
        <v>0.625</v>
      </c>
      <c r="G132" s="156">
        <v>0.625</v>
      </c>
      <c r="H132" s="171">
        <f t="shared" si="2"/>
        <v>0</v>
      </c>
      <c r="I132" s="188">
        <f>IF(Volume!D132=0,0,Volume!F132/Volume!D132)</f>
        <v>0</v>
      </c>
      <c r="J132" s="179">
        <v>0</v>
      </c>
      <c r="K132" s="171">
        <f t="shared" si="3"/>
        <v>0</v>
      </c>
      <c r="L132" s="60"/>
      <c r="M132" s="6"/>
      <c r="N132" s="59"/>
      <c r="O132" s="3"/>
      <c r="P132" s="3"/>
      <c r="Q132" s="3"/>
      <c r="R132" s="3"/>
      <c r="S132" s="3"/>
      <c r="T132" s="3"/>
      <c r="U132" s="61"/>
      <c r="V132" s="3"/>
      <c r="W132" s="3"/>
      <c r="X132" s="3"/>
      <c r="Y132" s="3"/>
      <c r="Z132" s="3"/>
      <c r="AA132" s="2"/>
      <c r="AB132" s="78"/>
      <c r="AC132" s="77"/>
    </row>
    <row r="133" spans="1:27" s="7" customFormat="1" ht="15">
      <c r="A133" s="180" t="s">
        <v>180</v>
      </c>
      <c r="B133" s="191">
        <f>'Open Int.'!E133</f>
        <v>256500</v>
      </c>
      <c r="C133" s="192">
        <f>'Open Int.'!F133</f>
        <v>4500</v>
      </c>
      <c r="D133" s="193">
        <f>'Open Int.'!H133</f>
        <v>13500</v>
      </c>
      <c r="E133" s="335">
        <f>'Open Int.'!I133</f>
        <v>0</v>
      </c>
      <c r="F133" s="194">
        <f>IF('Open Int.'!E133=0,0,'Open Int.'!H133/'Open Int.'!E133)</f>
        <v>0.05263157894736842</v>
      </c>
      <c r="G133" s="156">
        <v>0.05357142857142857</v>
      </c>
      <c r="H133" s="171">
        <f aca="true" t="shared" si="4" ref="H133:H158">IF(G133=0,0,(F133-G133)/G133)</f>
        <v>-0.017543859649122806</v>
      </c>
      <c r="I133" s="188">
        <f>IF(Volume!D133=0,0,Volume!F133/Volume!D133)</f>
        <v>0</v>
      </c>
      <c r="J133" s="179">
        <v>0</v>
      </c>
      <c r="K133" s="171">
        <f aca="true" t="shared" si="5" ref="K133:K158">IF(J133=0,0,(I133-J133)/J133)</f>
        <v>0</v>
      </c>
      <c r="L133" s="60"/>
      <c r="M133" s="6"/>
      <c r="N133" s="59"/>
      <c r="O133" s="3"/>
      <c r="P133" s="3"/>
      <c r="Q133" s="3"/>
      <c r="R133" s="3"/>
      <c r="S133" s="3"/>
      <c r="T133" s="3"/>
      <c r="U133" s="61"/>
      <c r="V133" s="3"/>
      <c r="W133" s="3"/>
      <c r="X133" s="3"/>
      <c r="Y133" s="3"/>
      <c r="Z133" s="3"/>
      <c r="AA133" s="2"/>
    </row>
    <row r="134" spans="1:27" s="7" customFormat="1" ht="15">
      <c r="A134" s="180" t="s">
        <v>181</v>
      </c>
      <c r="B134" s="191">
        <f>'Open Int.'!E134</f>
        <v>850</v>
      </c>
      <c r="C134" s="192">
        <f>'Open Int.'!F134</f>
        <v>0</v>
      </c>
      <c r="D134" s="193">
        <f>'Open Int.'!H134</f>
        <v>0</v>
      </c>
      <c r="E134" s="335">
        <f>'Open Int.'!I134</f>
        <v>0</v>
      </c>
      <c r="F134" s="194">
        <f>IF('Open Int.'!E134=0,0,'Open Int.'!H134/'Open Int.'!E134)</f>
        <v>0</v>
      </c>
      <c r="G134" s="156">
        <v>0</v>
      </c>
      <c r="H134" s="171">
        <f t="shared" si="4"/>
        <v>0</v>
      </c>
      <c r="I134" s="188">
        <f>IF(Volume!D134=0,0,Volume!F134/Volume!D134)</f>
        <v>0</v>
      </c>
      <c r="J134" s="179">
        <v>0</v>
      </c>
      <c r="K134" s="171">
        <f t="shared" si="5"/>
        <v>0</v>
      </c>
      <c r="L134" s="60"/>
      <c r="M134" s="6"/>
      <c r="N134" s="59"/>
      <c r="O134" s="3"/>
      <c r="P134" s="3"/>
      <c r="Q134" s="3"/>
      <c r="R134" s="3"/>
      <c r="S134" s="3"/>
      <c r="T134" s="3"/>
      <c r="U134" s="61"/>
      <c r="V134" s="3"/>
      <c r="W134" s="3"/>
      <c r="X134" s="3"/>
      <c r="Y134" s="3"/>
      <c r="Z134" s="3"/>
      <c r="AA134" s="2"/>
    </row>
    <row r="135" spans="1:27" s="7" customFormat="1" ht="15">
      <c r="A135" s="180" t="s">
        <v>150</v>
      </c>
      <c r="B135" s="191">
        <f>'Open Int.'!E135</f>
        <v>205625</v>
      </c>
      <c r="C135" s="192">
        <f>'Open Int.'!F135</f>
        <v>-9625</v>
      </c>
      <c r="D135" s="193">
        <f>'Open Int.'!H135</f>
        <v>82250</v>
      </c>
      <c r="E135" s="335">
        <f>'Open Int.'!I135</f>
        <v>-4375</v>
      </c>
      <c r="F135" s="194">
        <f>IF('Open Int.'!E135=0,0,'Open Int.'!H135/'Open Int.'!E135)</f>
        <v>0.4</v>
      </c>
      <c r="G135" s="156">
        <v>0.4024390243902439</v>
      </c>
      <c r="H135" s="171">
        <f t="shared" si="4"/>
        <v>-0.006060606060606066</v>
      </c>
      <c r="I135" s="188">
        <f>IF(Volume!D135=0,0,Volume!F135/Volume!D135)</f>
        <v>0.12857142857142856</v>
      </c>
      <c r="J135" s="179">
        <v>1.3571428571428572</v>
      </c>
      <c r="K135" s="171">
        <f t="shared" si="5"/>
        <v>-0.9052631578947369</v>
      </c>
      <c r="L135" s="60"/>
      <c r="M135" s="6"/>
      <c r="N135" s="59"/>
      <c r="O135" s="3"/>
      <c r="P135" s="3"/>
      <c r="Q135" s="3"/>
      <c r="R135" s="3"/>
      <c r="S135" s="3"/>
      <c r="T135" s="3"/>
      <c r="U135" s="61"/>
      <c r="V135" s="3"/>
      <c r="W135" s="3"/>
      <c r="X135" s="3"/>
      <c r="Y135" s="3"/>
      <c r="Z135" s="3"/>
      <c r="AA135" s="2"/>
    </row>
    <row r="136" spans="1:27" s="7" customFormat="1" ht="15">
      <c r="A136" s="180" t="s">
        <v>151</v>
      </c>
      <c r="B136" s="191">
        <f>'Open Int.'!E136</f>
        <v>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7" s="7" customFormat="1" ht="15">
      <c r="A137" s="180" t="s">
        <v>215</v>
      </c>
      <c r="B137" s="191">
        <f>'Open Int.'!E137</f>
        <v>750</v>
      </c>
      <c r="C137" s="192">
        <f>'Open Int.'!F137</f>
        <v>0</v>
      </c>
      <c r="D137" s="193">
        <f>'Open Int.'!H137</f>
        <v>0</v>
      </c>
      <c r="E137" s="335">
        <f>'Open Int.'!I137</f>
        <v>0</v>
      </c>
      <c r="F137" s="194">
        <f>IF('Open Int.'!E137=0,0,'Open Int.'!H137/'Open Int.'!E137)</f>
        <v>0</v>
      </c>
      <c r="G137" s="156">
        <v>0</v>
      </c>
      <c r="H137" s="171">
        <f t="shared" si="4"/>
        <v>0</v>
      </c>
      <c r="I137" s="188">
        <f>IF(Volume!D137=0,0,Volume!F137/Volume!D137)</f>
        <v>0</v>
      </c>
      <c r="J137" s="179">
        <v>0</v>
      </c>
      <c r="K137" s="171">
        <f t="shared" si="5"/>
        <v>0</v>
      </c>
      <c r="L137" s="60"/>
      <c r="M137" s="6"/>
      <c r="N137" s="59"/>
      <c r="O137" s="3"/>
      <c r="P137" s="3"/>
      <c r="Q137" s="3"/>
      <c r="R137" s="3"/>
      <c r="S137" s="3"/>
      <c r="T137" s="3"/>
      <c r="U137" s="61"/>
      <c r="V137" s="3"/>
      <c r="W137" s="3"/>
      <c r="X137" s="3"/>
      <c r="Y137" s="3"/>
      <c r="Z137" s="3"/>
      <c r="AA137" s="2"/>
    </row>
    <row r="138" spans="1:29" s="58" customFormat="1" ht="15">
      <c r="A138" s="180" t="s">
        <v>230</v>
      </c>
      <c r="B138" s="191">
        <f>'Open Int.'!E138</f>
        <v>64400</v>
      </c>
      <c r="C138" s="192">
        <f>'Open Int.'!F138</f>
        <v>4800</v>
      </c>
      <c r="D138" s="193">
        <f>'Open Int.'!H138</f>
        <v>9000</v>
      </c>
      <c r="E138" s="335">
        <f>'Open Int.'!I138</f>
        <v>1400</v>
      </c>
      <c r="F138" s="194">
        <f>IF('Open Int.'!E138=0,0,'Open Int.'!H138/'Open Int.'!E138)</f>
        <v>0.13975155279503104</v>
      </c>
      <c r="G138" s="156">
        <v>0.12751677852348994</v>
      </c>
      <c r="H138" s="171">
        <f t="shared" si="4"/>
        <v>0.09594638770840125</v>
      </c>
      <c r="I138" s="188">
        <f>IF(Volume!D138=0,0,Volume!F138/Volume!D138)</f>
        <v>0.2222222222222222</v>
      </c>
      <c r="J138" s="179">
        <v>0.07692307692307693</v>
      </c>
      <c r="K138" s="171">
        <f t="shared" si="5"/>
        <v>1.8888888888888886</v>
      </c>
      <c r="L138" s="60"/>
      <c r="M138" s="6"/>
      <c r="N138" s="59"/>
      <c r="O138" s="3"/>
      <c r="P138" s="3"/>
      <c r="Q138" s="3"/>
      <c r="R138" s="3"/>
      <c r="S138" s="3"/>
      <c r="T138" s="3"/>
      <c r="U138" s="61"/>
      <c r="V138" s="3"/>
      <c r="W138" s="3"/>
      <c r="X138" s="3"/>
      <c r="Y138" s="3"/>
      <c r="Z138" s="3"/>
      <c r="AA138" s="2"/>
      <c r="AB138" s="78"/>
      <c r="AC138" s="77"/>
    </row>
    <row r="139" spans="1:27" s="7" customFormat="1" ht="15">
      <c r="A139" s="180" t="s">
        <v>91</v>
      </c>
      <c r="B139" s="191">
        <f>'Open Int.'!E139</f>
        <v>2857600</v>
      </c>
      <c r="C139" s="192">
        <f>'Open Int.'!F139</f>
        <v>-22800</v>
      </c>
      <c r="D139" s="193">
        <f>'Open Int.'!H139</f>
        <v>304000</v>
      </c>
      <c r="E139" s="335">
        <f>'Open Int.'!I139</f>
        <v>0</v>
      </c>
      <c r="F139" s="194">
        <f>IF('Open Int.'!E139=0,0,'Open Int.'!H139/'Open Int.'!E139)</f>
        <v>0.10638297872340426</v>
      </c>
      <c r="G139" s="156">
        <v>0.10554089709762533</v>
      </c>
      <c r="H139" s="171">
        <f t="shared" si="4"/>
        <v>0.007978723404255298</v>
      </c>
      <c r="I139" s="188">
        <f>IF(Volume!D139=0,0,Volume!F139/Volume!D139)</f>
        <v>0</v>
      </c>
      <c r="J139" s="179">
        <v>0.07692307692307693</v>
      </c>
      <c r="K139" s="171">
        <f t="shared" si="5"/>
        <v>-1</v>
      </c>
      <c r="L139" s="60"/>
      <c r="M139" s="6"/>
      <c r="N139" s="59"/>
      <c r="O139" s="3"/>
      <c r="P139" s="3"/>
      <c r="Q139" s="3"/>
      <c r="R139" s="3"/>
      <c r="S139" s="3"/>
      <c r="T139" s="3"/>
      <c r="U139" s="61"/>
      <c r="V139" s="3"/>
      <c r="W139" s="3"/>
      <c r="X139" s="3"/>
      <c r="Y139" s="3"/>
      <c r="Z139" s="3"/>
      <c r="AA139" s="2"/>
    </row>
    <row r="140" spans="1:27" s="7" customFormat="1" ht="15">
      <c r="A140" s="180" t="s">
        <v>152</v>
      </c>
      <c r="B140" s="191">
        <f>'Open Int.'!E140</f>
        <v>110700</v>
      </c>
      <c r="C140" s="192">
        <f>'Open Int.'!F140</f>
        <v>1350</v>
      </c>
      <c r="D140" s="193">
        <f>'Open Int.'!H140</f>
        <v>20250</v>
      </c>
      <c r="E140" s="335">
        <f>'Open Int.'!I140</f>
        <v>0</v>
      </c>
      <c r="F140" s="194">
        <f>IF('Open Int.'!E140=0,0,'Open Int.'!H140/'Open Int.'!E140)</f>
        <v>0.18292682926829268</v>
      </c>
      <c r="G140" s="156">
        <v>0.18518518518518517</v>
      </c>
      <c r="H140" s="171">
        <f t="shared" si="4"/>
        <v>-0.01219512195121948</v>
      </c>
      <c r="I140" s="188">
        <f>IF(Volume!D140=0,0,Volume!F140/Volume!D140)</f>
        <v>0</v>
      </c>
      <c r="J140" s="179">
        <v>0.6666666666666666</v>
      </c>
      <c r="K140" s="171">
        <f t="shared" si="5"/>
        <v>-1</v>
      </c>
      <c r="L140" s="60"/>
      <c r="M140" s="6"/>
      <c r="N140" s="59"/>
      <c r="O140" s="3"/>
      <c r="P140" s="3"/>
      <c r="Q140" s="3"/>
      <c r="R140" s="3"/>
      <c r="S140" s="3"/>
      <c r="T140" s="3"/>
      <c r="U140" s="61"/>
      <c r="V140" s="3"/>
      <c r="W140" s="3"/>
      <c r="X140" s="3"/>
      <c r="Y140" s="3"/>
      <c r="Z140" s="3"/>
      <c r="AA140" s="2"/>
    </row>
    <row r="141" spans="1:29" s="58" customFormat="1" ht="15">
      <c r="A141" s="180" t="s">
        <v>208</v>
      </c>
      <c r="B141" s="191">
        <f>'Open Int.'!E141</f>
        <v>138844</v>
      </c>
      <c r="C141" s="192">
        <f>'Open Int.'!F141</f>
        <v>-4944</v>
      </c>
      <c r="D141" s="193">
        <f>'Open Int.'!H141</f>
        <v>21836</v>
      </c>
      <c r="E141" s="335">
        <f>'Open Int.'!I141</f>
        <v>824</v>
      </c>
      <c r="F141" s="194">
        <f>IF('Open Int.'!E141=0,0,'Open Int.'!H141/'Open Int.'!E141)</f>
        <v>0.1572700296735905</v>
      </c>
      <c r="G141" s="156">
        <v>0.14613180515759314</v>
      </c>
      <c r="H141" s="171">
        <f t="shared" si="4"/>
        <v>0.07622039913888387</v>
      </c>
      <c r="I141" s="188">
        <f>IF(Volume!D141=0,0,Volume!F141/Volume!D141)</f>
        <v>0.05405405405405406</v>
      </c>
      <c r="J141" s="179">
        <v>0.15555555555555556</v>
      </c>
      <c r="K141" s="171">
        <f t="shared" si="5"/>
        <v>-0.6525096525096525</v>
      </c>
      <c r="L141" s="60"/>
      <c r="M141" s="6"/>
      <c r="N141" s="59"/>
      <c r="O141" s="3"/>
      <c r="P141" s="3"/>
      <c r="Q141" s="3"/>
      <c r="R141" s="3"/>
      <c r="S141" s="3"/>
      <c r="T141" s="3"/>
      <c r="U141" s="61"/>
      <c r="V141" s="3"/>
      <c r="W141" s="3"/>
      <c r="X141" s="3"/>
      <c r="Y141" s="3"/>
      <c r="Z141" s="3"/>
      <c r="AA141" s="2"/>
      <c r="AB141" s="78"/>
      <c r="AC141" s="77"/>
    </row>
    <row r="142" spans="1:27" s="7" customFormat="1" ht="15">
      <c r="A142" s="180" t="s">
        <v>231</v>
      </c>
      <c r="B142" s="191">
        <f>'Open Int.'!E142</f>
        <v>24000</v>
      </c>
      <c r="C142" s="192">
        <f>'Open Int.'!F142</f>
        <v>0</v>
      </c>
      <c r="D142" s="193">
        <f>'Open Int.'!H142</f>
        <v>8800</v>
      </c>
      <c r="E142" s="335">
        <f>'Open Int.'!I142</f>
        <v>0</v>
      </c>
      <c r="F142" s="194">
        <f>IF('Open Int.'!E142=0,0,'Open Int.'!H142/'Open Int.'!E142)</f>
        <v>0.36666666666666664</v>
      </c>
      <c r="G142" s="156">
        <v>0.36666666666666664</v>
      </c>
      <c r="H142" s="171">
        <f t="shared" si="4"/>
        <v>0</v>
      </c>
      <c r="I142" s="188">
        <f>IF(Volume!D142=0,0,Volume!F142/Volume!D142)</f>
        <v>0</v>
      </c>
      <c r="J142" s="179">
        <v>11</v>
      </c>
      <c r="K142" s="171">
        <f t="shared" si="5"/>
        <v>-1</v>
      </c>
      <c r="L142" s="60"/>
      <c r="M142" s="6"/>
      <c r="N142" s="59"/>
      <c r="O142" s="3"/>
      <c r="P142" s="3"/>
      <c r="Q142" s="3"/>
      <c r="R142" s="3"/>
      <c r="S142" s="3"/>
      <c r="T142" s="3"/>
      <c r="U142" s="61"/>
      <c r="V142" s="3"/>
      <c r="W142" s="3"/>
      <c r="X142" s="3"/>
      <c r="Y142" s="3"/>
      <c r="Z142" s="3"/>
      <c r="AA142" s="2"/>
    </row>
    <row r="143" spans="1:27" s="7" customFormat="1" ht="15">
      <c r="A143" s="180" t="s">
        <v>185</v>
      </c>
      <c r="B143" s="191">
        <f>'Open Int.'!E143</f>
        <v>6963300</v>
      </c>
      <c r="C143" s="192">
        <f>'Open Int.'!F143</f>
        <v>48600</v>
      </c>
      <c r="D143" s="193">
        <f>'Open Int.'!H143</f>
        <v>1094850</v>
      </c>
      <c r="E143" s="335">
        <f>'Open Int.'!I143</f>
        <v>-47925</v>
      </c>
      <c r="F143" s="194">
        <f>IF('Open Int.'!E143=0,0,'Open Int.'!H143/'Open Int.'!E143)</f>
        <v>0.15723148507173323</v>
      </c>
      <c r="G143" s="156">
        <v>0.16526747364310815</v>
      </c>
      <c r="H143" s="171">
        <f t="shared" si="4"/>
        <v>-0.04862413876264892</v>
      </c>
      <c r="I143" s="188">
        <f>IF(Volume!D143=0,0,Volume!F143/Volume!D143)</f>
        <v>0.1965230536659108</v>
      </c>
      <c r="J143" s="179">
        <v>0.37817258883248733</v>
      </c>
      <c r="K143" s="171">
        <f t="shared" si="5"/>
        <v>-0.4803350124539003</v>
      </c>
      <c r="L143" s="60"/>
      <c r="M143" s="6"/>
      <c r="N143" s="59"/>
      <c r="O143" s="3"/>
      <c r="P143" s="3"/>
      <c r="Q143" s="3"/>
      <c r="R143" s="3"/>
      <c r="S143" s="3"/>
      <c r="T143" s="3"/>
      <c r="U143" s="61"/>
      <c r="V143" s="3"/>
      <c r="W143" s="3"/>
      <c r="X143" s="3"/>
      <c r="Y143" s="3"/>
      <c r="Z143" s="3"/>
      <c r="AA143" s="2"/>
    </row>
    <row r="144" spans="1:29" s="58" customFormat="1" ht="15">
      <c r="A144" s="180" t="s">
        <v>206</v>
      </c>
      <c r="B144" s="191">
        <f>'Open Int.'!E144</f>
        <v>18425</v>
      </c>
      <c r="C144" s="192">
        <f>'Open Int.'!F144</f>
        <v>0</v>
      </c>
      <c r="D144" s="193">
        <f>'Open Int.'!H144</f>
        <v>275</v>
      </c>
      <c r="E144" s="335">
        <f>'Open Int.'!I144</f>
        <v>0</v>
      </c>
      <c r="F144" s="194">
        <f>IF('Open Int.'!E144=0,0,'Open Int.'!H144/'Open Int.'!E144)</f>
        <v>0.014925373134328358</v>
      </c>
      <c r="G144" s="156">
        <v>0.014925373134328358</v>
      </c>
      <c r="H144" s="171">
        <f t="shared" si="4"/>
        <v>0</v>
      </c>
      <c r="I144" s="188">
        <f>IF(Volume!D144=0,0,Volume!F144/Volume!D144)</f>
        <v>0</v>
      </c>
      <c r="J144" s="179">
        <v>0</v>
      </c>
      <c r="K144" s="171">
        <f t="shared" si="5"/>
        <v>0</v>
      </c>
      <c r="L144" s="60"/>
      <c r="M144" s="6"/>
      <c r="N144" s="59"/>
      <c r="O144" s="3"/>
      <c r="P144" s="3"/>
      <c r="Q144" s="3"/>
      <c r="R144" s="3"/>
      <c r="S144" s="3"/>
      <c r="T144" s="3"/>
      <c r="U144" s="61"/>
      <c r="V144" s="3"/>
      <c r="W144" s="3"/>
      <c r="X144" s="3"/>
      <c r="Y144" s="3"/>
      <c r="Z144" s="3"/>
      <c r="AA144" s="2"/>
      <c r="AB144" s="78"/>
      <c r="AC144" s="77"/>
    </row>
    <row r="145" spans="1:27" s="7" customFormat="1" ht="15">
      <c r="A145" s="180" t="s">
        <v>118</v>
      </c>
      <c r="B145" s="191">
        <f>'Open Int.'!E145</f>
        <v>221500</v>
      </c>
      <c r="C145" s="192">
        <f>'Open Int.'!F145</f>
        <v>4250</v>
      </c>
      <c r="D145" s="193">
        <f>'Open Int.'!H145</f>
        <v>9000</v>
      </c>
      <c r="E145" s="335">
        <f>'Open Int.'!I145</f>
        <v>0</v>
      </c>
      <c r="F145" s="194">
        <f>IF('Open Int.'!E145=0,0,'Open Int.'!H145/'Open Int.'!E145)</f>
        <v>0.040632054176072234</v>
      </c>
      <c r="G145" s="156">
        <v>0.04142692750287687</v>
      </c>
      <c r="H145" s="171">
        <f t="shared" si="4"/>
        <v>-0.019187358916478516</v>
      </c>
      <c r="I145" s="188">
        <f>IF(Volume!D145=0,0,Volume!F145/Volume!D145)</f>
        <v>0.05726872246696035</v>
      </c>
      <c r="J145" s="179">
        <v>0.05337078651685393</v>
      </c>
      <c r="K145" s="171">
        <f t="shared" si="5"/>
        <v>0.07303501043357297</v>
      </c>
      <c r="L145" s="60"/>
      <c r="M145" s="6"/>
      <c r="N145" s="59"/>
      <c r="O145" s="3"/>
      <c r="P145" s="3"/>
      <c r="Q145" s="3"/>
      <c r="R145" s="3"/>
      <c r="S145" s="3"/>
      <c r="T145" s="3"/>
      <c r="U145" s="61"/>
      <c r="V145" s="3"/>
      <c r="W145" s="3"/>
      <c r="X145" s="3"/>
      <c r="Y145" s="3"/>
      <c r="Z145" s="3"/>
      <c r="AA145" s="2"/>
    </row>
    <row r="146" spans="1:29" s="58" customFormat="1" ht="15">
      <c r="A146" s="180" t="s">
        <v>232</v>
      </c>
      <c r="B146" s="191">
        <f>'Open Int.'!E146</f>
        <v>16029</v>
      </c>
      <c r="C146" s="192">
        <f>'Open Int.'!F146</f>
        <v>0</v>
      </c>
      <c r="D146" s="193">
        <f>'Open Int.'!H146</f>
        <v>411</v>
      </c>
      <c r="E146" s="335">
        <f>'Open Int.'!I146</f>
        <v>0</v>
      </c>
      <c r="F146" s="194">
        <f>IF('Open Int.'!E146=0,0,'Open Int.'!H146/'Open Int.'!E146)</f>
        <v>0.02564102564102564</v>
      </c>
      <c r="G146" s="156">
        <v>0.02564102564102564</v>
      </c>
      <c r="H146" s="171">
        <f t="shared" si="4"/>
        <v>0</v>
      </c>
      <c r="I146" s="188">
        <f>IF(Volume!D146=0,0,Volume!F146/Volume!D146)</f>
        <v>0</v>
      </c>
      <c r="J146" s="179">
        <v>0</v>
      </c>
      <c r="K146" s="171">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80" t="s">
        <v>304</v>
      </c>
      <c r="B147" s="191">
        <f>'Open Int.'!E147</f>
        <v>192500</v>
      </c>
      <c r="C147" s="192">
        <f>'Open Int.'!F147</f>
        <v>0</v>
      </c>
      <c r="D147" s="193">
        <f>'Open Int.'!H147</f>
        <v>15400</v>
      </c>
      <c r="E147" s="335">
        <f>'Open Int.'!I147</f>
        <v>0</v>
      </c>
      <c r="F147" s="194">
        <f>IF('Open Int.'!E147=0,0,'Open Int.'!H147/'Open Int.'!E147)</f>
        <v>0.08</v>
      </c>
      <c r="G147" s="156">
        <v>0.08</v>
      </c>
      <c r="H147" s="171">
        <f t="shared" si="4"/>
        <v>0</v>
      </c>
      <c r="I147" s="188">
        <f>IF(Volume!D147=0,0,Volume!F147/Volume!D147)</f>
        <v>0</v>
      </c>
      <c r="J147" s="179">
        <v>0.8</v>
      </c>
      <c r="K147" s="171">
        <f t="shared" si="5"/>
        <v>-1</v>
      </c>
      <c r="L147" s="60"/>
      <c r="M147" s="6"/>
      <c r="N147" s="59"/>
      <c r="O147" s="3"/>
      <c r="P147" s="3"/>
      <c r="Q147" s="3"/>
      <c r="R147" s="3"/>
      <c r="S147" s="3"/>
      <c r="T147" s="3"/>
      <c r="U147" s="61"/>
      <c r="V147" s="3"/>
      <c r="W147" s="3"/>
      <c r="X147" s="3"/>
      <c r="Y147" s="3"/>
      <c r="Z147" s="3"/>
      <c r="AA147" s="2"/>
    </row>
    <row r="148" spans="1:27" s="7" customFormat="1" ht="15">
      <c r="A148" s="180" t="s">
        <v>305</v>
      </c>
      <c r="B148" s="191">
        <f>'Open Int.'!E148</f>
        <v>13031150</v>
      </c>
      <c r="C148" s="192">
        <f>'Open Int.'!F148</f>
        <v>491150</v>
      </c>
      <c r="D148" s="193">
        <f>'Open Int.'!H148</f>
        <v>2476650</v>
      </c>
      <c r="E148" s="335">
        <f>'Open Int.'!I148</f>
        <v>52250</v>
      </c>
      <c r="F148" s="194">
        <f>IF('Open Int.'!E148=0,0,'Open Int.'!H148/'Open Int.'!E148)</f>
        <v>0.19005613472333602</v>
      </c>
      <c r="G148" s="156">
        <v>0.19333333333333333</v>
      </c>
      <c r="H148" s="171">
        <f t="shared" si="4"/>
        <v>-0.016951027293089543</v>
      </c>
      <c r="I148" s="188">
        <f>IF(Volume!D148=0,0,Volume!F148/Volume!D148)</f>
        <v>0.07065217391304347</v>
      </c>
      <c r="J148" s="179">
        <v>0.13178294573643412</v>
      </c>
      <c r="K148" s="171">
        <f t="shared" si="5"/>
        <v>-0.4638746803069055</v>
      </c>
      <c r="L148" s="60"/>
      <c r="M148" s="6"/>
      <c r="N148" s="59"/>
      <c r="O148" s="3"/>
      <c r="P148" s="3"/>
      <c r="Q148" s="3"/>
      <c r="R148" s="3"/>
      <c r="S148" s="3"/>
      <c r="T148" s="3"/>
      <c r="U148" s="61"/>
      <c r="V148" s="3"/>
      <c r="W148" s="3"/>
      <c r="X148" s="3"/>
      <c r="Y148" s="3"/>
      <c r="Z148" s="3"/>
      <c r="AA148" s="2"/>
    </row>
    <row r="149" spans="1:27" s="7" customFormat="1" ht="15">
      <c r="A149" s="180" t="s">
        <v>173</v>
      </c>
      <c r="B149" s="191">
        <f>'Open Int.'!E149</f>
        <v>985300</v>
      </c>
      <c r="C149" s="192">
        <f>'Open Int.'!F149</f>
        <v>-8850</v>
      </c>
      <c r="D149" s="193">
        <f>'Open Int.'!H149</f>
        <v>82600</v>
      </c>
      <c r="E149" s="335">
        <f>'Open Int.'!I149</f>
        <v>0</v>
      </c>
      <c r="F149" s="194">
        <f>IF('Open Int.'!E149=0,0,'Open Int.'!H149/'Open Int.'!E149)</f>
        <v>0.08383233532934131</v>
      </c>
      <c r="G149" s="156">
        <v>0.0830860534124629</v>
      </c>
      <c r="H149" s="171">
        <f t="shared" si="4"/>
        <v>0.008982035928143697</v>
      </c>
      <c r="I149" s="188">
        <f>IF(Volume!D149=0,0,Volume!F149/Volume!D149)</f>
        <v>0.2222222222222222</v>
      </c>
      <c r="J149" s="179">
        <v>0.46153846153846156</v>
      </c>
      <c r="K149" s="171">
        <f t="shared" si="5"/>
        <v>-0.5185185185185186</v>
      </c>
      <c r="L149" s="60"/>
      <c r="M149" s="6"/>
      <c r="N149" s="59"/>
      <c r="O149" s="3"/>
      <c r="P149" s="3"/>
      <c r="Q149" s="3"/>
      <c r="R149" s="3"/>
      <c r="S149" s="3"/>
      <c r="T149" s="3"/>
      <c r="U149" s="61"/>
      <c r="V149" s="3"/>
      <c r="W149" s="3"/>
      <c r="X149" s="3"/>
      <c r="Y149" s="3"/>
      <c r="Z149" s="3"/>
      <c r="AA149" s="2"/>
    </row>
    <row r="150" spans="1:29" s="58" customFormat="1" ht="15">
      <c r="A150" s="180" t="s">
        <v>306</v>
      </c>
      <c r="B150" s="191">
        <f>'Open Int.'!E150</f>
        <v>0</v>
      </c>
      <c r="C150" s="192">
        <f>'Open Int.'!F150</f>
        <v>0</v>
      </c>
      <c r="D150" s="193">
        <f>'Open Int.'!H150</f>
        <v>0</v>
      </c>
      <c r="E150" s="335">
        <f>'Open Int.'!I150</f>
        <v>0</v>
      </c>
      <c r="F150" s="194">
        <f>IF('Open Int.'!E150=0,0,'Open Int.'!H150/'Open Int.'!E150)</f>
        <v>0</v>
      </c>
      <c r="G150" s="156">
        <v>0</v>
      </c>
      <c r="H150" s="171">
        <f t="shared" si="4"/>
        <v>0</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9" s="58" customFormat="1" ht="15">
      <c r="A151" s="180" t="s">
        <v>82</v>
      </c>
      <c r="B151" s="191">
        <f>'Open Int.'!E151</f>
        <v>193200</v>
      </c>
      <c r="C151" s="192">
        <f>'Open Int.'!F151</f>
        <v>-4200</v>
      </c>
      <c r="D151" s="193">
        <f>'Open Int.'!H151</f>
        <v>12600</v>
      </c>
      <c r="E151" s="335">
        <f>'Open Int.'!I151</f>
        <v>0</v>
      </c>
      <c r="F151" s="194">
        <f>IF('Open Int.'!E151=0,0,'Open Int.'!H151/'Open Int.'!E151)</f>
        <v>0.06521739130434782</v>
      </c>
      <c r="G151" s="156">
        <v>0.06382978723404255</v>
      </c>
      <c r="H151" s="171">
        <f t="shared" si="4"/>
        <v>0.02173913043478266</v>
      </c>
      <c r="I151" s="188">
        <f>IF(Volume!D151=0,0,Volume!F151/Volume!D151)</f>
        <v>0</v>
      </c>
      <c r="J151" s="179">
        <v>0</v>
      </c>
      <c r="K151" s="171">
        <f t="shared" si="5"/>
        <v>0</v>
      </c>
      <c r="L151" s="60"/>
      <c r="M151" s="6"/>
      <c r="N151" s="59"/>
      <c r="O151" s="3"/>
      <c r="P151" s="3"/>
      <c r="Q151" s="3"/>
      <c r="R151" s="3"/>
      <c r="S151" s="3"/>
      <c r="T151" s="3"/>
      <c r="U151" s="61"/>
      <c r="V151" s="3"/>
      <c r="W151" s="3"/>
      <c r="X151" s="3"/>
      <c r="Y151" s="3"/>
      <c r="Z151" s="3"/>
      <c r="AA151" s="2"/>
      <c r="AB151" s="78"/>
      <c r="AC151" s="77"/>
    </row>
    <row r="152" spans="1:27" s="7" customFormat="1" ht="15">
      <c r="A152" s="180" t="s">
        <v>153</v>
      </c>
      <c r="B152" s="191">
        <f>'Open Int.'!E152</f>
        <v>11700</v>
      </c>
      <c r="C152" s="192">
        <f>'Open Int.'!F152</f>
        <v>0</v>
      </c>
      <c r="D152" s="193">
        <f>'Open Int.'!H152</f>
        <v>900</v>
      </c>
      <c r="E152" s="335">
        <f>'Open Int.'!I152</f>
        <v>0</v>
      </c>
      <c r="F152" s="194">
        <f>IF('Open Int.'!E152=0,0,'Open Int.'!H152/'Open Int.'!E152)</f>
        <v>0.07692307692307693</v>
      </c>
      <c r="G152" s="156">
        <v>0.07692307692307693</v>
      </c>
      <c r="H152" s="171">
        <f t="shared" si="4"/>
        <v>0</v>
      </c>
      <c r="I152" s="188">
        <f>IF(Volume!D152=0,0,Volume!F152/Volume!D152)</f>
        <v>0</v>
      </c>
      <c r="J152" s="179">
        <v>0</v>
      </c>
      <c r="K152" s="171">
        <f t="shared" si="5"/>
        <v>0</v>
      </c>
      <c r="L152" s="60"/>
      <c r="M152" s="6"/>
      <c r="N152" s="59"/>
      <c r="O152" s="3"/>
      <c r="P152" s="3"/>
      <c r="Q152" s="3"/>
      <c r="R152" s="3"/>
      <c r="S152" s="3"/>
      <c r="T152" s="3"/>
      <c r="U152" s="61"/>
      <c r="V152" s="3"/>
      <c r="W152" s="3"/>
      <c r="X152" s="3"/>
      <c r="Y152" s="3"/>
      <c r="Z152" s="3"/>
      <c r="AA152" s="2"/>
    </row>
    <row r="153" spans="1:29" s="58" customFormat="1" ht="15">
      <c r="A153" s="180" t="s">
        <v>154</v>
      </c>
      <c r="B153" s="191">
        <f>'Open Int.'!E153</f>
        <v>621000</v>
      </c>
      <c r="C153" s="192">
        <f>'Open Int.'!F153</f>
        <v>-6900</v>
      </c>
      <c r="D153" s="193">
        <f>'Open Int.'!H153</f>
        <v>34500</v>
      </c>
      <c r="E153" s="335">
        <f>'Open Int.'!I153</f>
        <v>0</v>
      </c>
      <c r="F153" s="194">
        <f>IF('Open Int.'!E153=0,0,'Open Int.'!H153/'Open Int.'!E153)</f>
        <v>0.05555555555555555</v>
      </c>
      <c r="G153" s="156">
        <v>0.054945054945054944</v>
      </c>
      <c r="H153" s="171">
        <f t="shared" si="4"/>
        <v>0.011111111111111072</v>
      </c>
      <c r="I153" s="188">
        <f>IF(Volume!D153=0,0,Volume!F153/Volume!D153)</f>
        <v>0</v>
      </c>
      <c r="J153" s="179">
        <v>2</v>
      </c>
      <c r="K153" s="171">
        <f t="shared" si="5"/>
        <v>-1</v>
      </c>
      <c r="L153" s="60"/>
      <c r="M153" s="6"/>
      <c r="N153" s="59"/>
      <c r="O153" s="3"/>
      <c r="P153" s="3"/>
      <c r="Q153" s="3"/>
      <c r="R153" s="3"/>
      <c r="S153" s="3"/>
      <c r="T153" s="3"/>
      <c r="U153" s="61"/>
      <c r="V153" s="3"/>
      <c r="W153" s="3"/>
      <c r="X153" s="3"/>
      <c r="Y153" s="3"/>
      <c r="Z153" s="3"/>
      <c r="AA153" s="2"/>
      <c r="AB153" s="78"/>
      <c r="AC153" s="77"/>
    </row>
    <row r="154" spans="1:29" s="58" customFormat="1" ht="15">
      <c r="A154" s="180" t="s">
        <v>307</v>
      </c>
      <c r="B154" s="191">
        <f>'Open Int.'!E154</f>
        <v>149400</v>
      </c>
      <c r="C154" s="192">
        <f>'Open Int.'!F154</f>
        <v>7200</v>
      </c>
      <c r="D154" s="193">
        <f>'Open Int.'!H154</f>
        <v>18000</v>
      </c>
      <c r="E154" s="335">
        <f>'Open Int.'!I154</f>
        <v>0</v>
      </c>
      <c r="F154" s="194">
        <f>IF('Open Int.'!E154=0,0,'Open Int.'!H154/'Open Int.'!E154)</f>
        <v>0.12048192771084337</v>
      </c>
      <c r="G154" s="156">
        <v>0.12658227848101267</v>
      </c>
      <c r="H154" s="171">
        <f t="shared" si="4"/>
        <v>-0.04819277108433742</v>
      </c>
      <c r="I154" s="188">
        <f>IF(Volume!D154=0,0,Volume!F154/Volume!D154)</f>
        <v>0</v>
      </c>
      <c r="J154" s="179">
        <v>0.045454545454545456</v>
      </c>
      <c r="K154" s="171">
        <f t="shared" si="5"/>
        <v>-1</v>
      </c>
      <c r="L154" s="60"/>
      <c r="M154" s="6"/>
      <c r="N154" s="59"/>
      <c r="O154" s="3"/>
      <c r="P154" s="3"/>
      <c r="Q154" s="3"/>
      <c r="R154" s="3"/>
      <c r="S154" s="3"/>
      <c r="T154" s="3"/>
      <c r="U154" s="61"/>
      <c r="V154" s="3"/>
      <c r="W154" s="3"/>
      <c r="X154" s="3"/>
      <c r="Y154" s="3"/>
      <c r="Z154" s="3"/>
      <c r="AA154" s="2"/>
      <c r="AB154" s="78"/>
      <c r="AC154" s="77"/>
    </row>
    <row r="155" spans="1:27" s="7" customFormat="1" ht="15">
      <c r="A155" s="180" t="s">
        <v>155</v>
      </c>
      <c r="B155" s="191">
        <f>'Open Int.'!E155</f>
        <v>221025</v>
      </c>
      <c r="C155" s="192">
        <f>'Open Int.'!F155</f>
        <v>525</v>
      </c>
      <c r="D155" s="193">
        <f>'Open Int.'!H155</f>
        <v>8925</v>
      </c>
      <c r="E155" s="335">
        <f>'Open Int.'!I155</f>
        <v>0</v>
      </c>
      <c r="F155" s="194">
        <f>IF('Open Int.'!E155=0,0,'Open Int.'!H155/'Open Int.'!E155)</f>
        <v>0.040380047505938245</v>
      </c>
      <c r="G155" s="156">
        <v>0.04047619047619048</v>
      </c>
      <c r="H155" s="171">
        <f t="shared" si="4"/>
        <v>-0.002375296912113996</v>
      </c>
      <c r="I155" s="188">
        <f>IF(Volume!D155=0,0,Volume!F155/Volume!D155)</f>
        <v>0</v>
      </c>
      <c r="J155" s="179">
        <v>0.034482758620689655</v>
      </c>
      <c r="K155" s="171">
        <f t="shared" si="5"/>
        <v>-1</v>
      </c>
      <c r="L155" s="60"/>
      <c r="M155" s="6"/>
      <c r="N155" s="59"/>
      <c r="O155" s="3"/>
      <c r="P155" s="3"/>
      <c r="Q155" s="3"/>
      <c r="R155" s="3"/>
      <c r="S155" s="3"/>
      <c r="T155" s="3"/>
      <c r="U155" s="61"/>
      <c r="V155" s="3"/>
      <c r="W155" s="3"/>
      <c r="X155" s="3"/>
      <c r="Y155" s="3"/>
      <c r="Z155" s="3"/>
      <c r="AA155" s="2"/>
    </row>
    <row r="156" spans="1:29" s="58" customFormat="1" ht="15">
      <c r="A156" s="180" t="s">
        <v>38</v>
      </c>
      <c r="B156" s="191">
        <f>'Open Int.'!E156</f>
        <v>48000</v>
      </c>
      <c r="C156" s="192">
        <f>'Open Int.'!F156</f>
        <v>1200</v>
      </c>
      <c r="D156" s="193">
        <f>'Open Int.'!H156</f>
        <v>6600</v>
      </c>
      <c r="E156" s="335">
        <f>'Open Int.'!I156</f>
        <v>0</v>
      </c>
      <c r="F156" s="194">
        <f>IF('Open Int.'!E156=0,0,'Open Int.'!H156/'Open Int.'!E156)</f>
        <v>0.1375</v>
      </c>
      <c r="G156" s="156">
        <v>0.14102564102564102</v>
      </c>
      <c r="H156" s="171">
        <f t="shared" si="4"/>
        <v>-0.02499999999999991</v>
      </c>
      <c r="I156" s="188">
        <f>IF(Volume!D156=0,0,Volume!F156/Volume!D156)</f>
        <v>0.05555555555555555</v>
      </c>
      <c r="J156" s="179">
        <v>0.13157894736842105</v>
      </c>
      <c r="K156" s="171">
        <f t="shared" si="5"/>
        <v>-0.5777777777777777</v>
      </c>
      <c r="L156" s="60"/>
      <c r="M156" s="6"/>
      <c r="N156" s="59"/>
      <c r="O156" s="3"/>
      <c r="P156" s="3"/>
      <c r="Q156" s="3"/>
      <c r="R156" s="3"/>
      <c r="S156" s="3"/>
      <c r="T156" s="3"/>
      <c r="U156" s="61"/>
      <c r="V156" s="3"/>
      <c r="W156" s="3"/>
      <c r="X156" s="3"/>
      <c r="Y156" s="3"/>
      <c r="Z156" s="3"/>
      <c r="AA156" s="2"/>
      <c r="AB156" s="78"/>
      <c r="AC156" s="77"/>
    </row>
    <row r="157" spans="1:29" s="58" customFormat="1" ht="15">
      <c r="A157" s="180" t="s">
        <v>156</v>
      </c>
      <c r="B157" s="191">
        <f>'Open Int.'!E157</f>
        <v>5400</v>
      </c>
      <c r="C157" s="192">
        <f>'Open Int.'!F157</f>
        <v>1200</v>
      </c>
      <c r="D157" s="193">
        <f>'Open Int.'!H157</f>
        <v>0</v>
      </c>
      <c r="E157" s="335">
        <f>'Open Int.'!I157</f>
        <v>0</v>
      </c>
      <c r="F157" s="194">
        <f>IF('Open Int.'!E157=0,0,'Open Int.'!H157/'Open Int.'!E157)</f>
        <v>0</v>
      </c>
      <c r="G157" s="156">
        <v>0</v>
      </c>
      <c r="H157" s="171">
        <f t="shared" si="4"/>
        <v>0</v>
      </c>
      <c r="I157" s="188">
        <f>IF(Volume!D157=0,0,Volume!F157/Volume!D157)</f>
        <v>0</v>
      </c>
      <c r="J157" s="179">
        <v>0</v>
      </c>
      <c r="K157" s="171">
        <f t="shared" si="5"/>
        <v>0</v>
      </c>
      <c r="L157" s="60"/>
      <c r="M157" s="6"/>
      <c r="N157" s="59"/>
      <c r="O157" s="3"/>
      <c r="P157" s="3"/>
      <c r="Q157" s="3"/>
      <c r="R157" s="3"/>
      <c r="S157" s="3"/>
      <c r="T157" s="3"/>
      <c r="U157" s="61"/>
      <c r="V157" s="3"/>
      <c r="W157" s="3"/>
      <c r="X157" s="3"/>
      <c r="Y157" s="3"/>
      <c r="Z157" s="3"/>
      <c r="AA157" s="2"/>
      <c r="AB157" s="78"/>
      <c r="AC157" s="77"/>
    </row>
    <row r="158" spans="1:29" s="58" customFormat="1" ht="15">
      <c r="A158" s="180" t="s">
        <v>211</v>
      </c>
      <c r="B158" s="191">
        <f>'Open Int.'!E158</f>
        <v>70700</v>
      </c>
      <c r="C158" s="192">
        <f>'Open Int.'!F158</f>
        <v>-18200</v>
      </c>
      <c r="D158" s="193">
        <f>'Open Int.'!H158</f>
        <v>15400</v>
      </c>
      <c r="E158" s="335">
        <f>'Open Int.'!I158</f>
        <v>14000</v>
      </c>
      <c r="F158" s="194">
        <f>IF('Open Int.'!E158=0,0,'Open Int.'!H158/'Open Int.'!E158)</f>
        <v>0.21782178217821782</v>
      </c>
      <c r="G158" s="156">
        <v>0.015748031496062992</v>
      </c>
      <c r="H158" s="171">
        <f t="shared" si="4"/>
        <v>12.831683168316832</v>
      </c>
      <c r="I158" s="188">
        <f>IF(Volume!D158=0,0,Volume!F158/Volume!D158)</f>
        <v>0.5128205128205128</v>
      </c>
      <c r="J158" s="179">
        <v>0</v>
      </c>
      <c r="K158" s="171">
        <f t="shared" si="5"/>
        <v>0</v>
      </c>
      <c r="L158" s="60"/>
      <c r="M158" s="6"/>
      <c r="N158" s="59"/>
      <c r="O158" s="3"/>
      <c r="P158" s="3"/>
      <c r="Q158" s="3"/>
      <c r="R158" s="3"/>
      <c r="S158" s="3"/>
      <c r="T158" s="3"/>
      <c r="U158" s="61"/>
      <c r="V158" s="3"/>
      <c r="W158" s="3"/>
      <c r="X158" s="3"/>
      <c r="Y158" s="3"/>
      <c r="Z158" s="3"/>
      <c r="AA158" s="2"/>
      <c r="AB158" s="78"/>
      <c r="AC158" s="77"/>
    </row>
    <row r="159" spans="1:28" s="2" customFormat="1" ht="15" customHeight="1" hidden="1">
      <c r="A159" s="72"/>
      <c r="B159" s="141">
        <f>SUM(B4:B158)</f>
        <v>187792666</v>
      </c>
      <c r="C159" s="142">
        <f>SUM(C4:C158)</f>
        <v>3669237</v>
      </c>
      <c r="D159" s="143"/>
      <c r="E159" s="144"/>
      <c r="F159" s="60"/>
      <c r="G159" s="6"/>
      <c r="H159" s="59"/>
      <c r="I159" s="6"/>
      <c r="J159" s="6"/>
      <c r="K159" s="59"/>
      <c r="L159" s="60"/>
      <c r="M159" s="6"/>
      <c r="N159" s="59"/>
      <c r="O159" s="3"/>
      <c r="P159" s="3"/>
      <c r="Q159" s="3"/>
      <c r="R159" s="3"/>
      <c r="S159" s="3"/>
      <c r="T159" s="3"/>
      <c r="U159" s="61"/>
      <c r="V159" s="3"/>
      <c r="W159" s="3"/>
      <c r="X159" s="3"/>
      <c r="Y159" s="3"/>
      <c r="Z159" s="3"/>
      <c r="AB159" s="75"/>
    </row>
    <row r="160" spans="2:28" s="2" customFormat="1" ht="15" customHeight="1">
      <c r="B160" s="5"/>
      <c r="C160" s="5"/>
      <c r="D160" s="144"/>
      <c r="E160" s="144"/>
      <c r="F160" s="60"/>
      <c r="G160" s="6"/>
      <c r="H160" s="59"/>
      <c r="I160" s="6"/>
      <c r="J160" s="6"/>
      <c r="K160" s="59"/>
      <c r="L160" s="60"/>
      <c r="M160" s="6"/>
      <c r="N160" s="59"/>
      <c r="O160" s="3"/>
      <c r="P160" s="3"/>
      <c r="Q160" s="3"/>
      <c r="R160" s="3"/>
      <c r="S160" s="3"/>
      <c r="T160" s="3"/>
      <c r="U160" s="61"/>
      <c r="V160" s="3"/>
      <c r="W160" s="3"/>
      <c r="X160" s="3"/>
      <c r="Y160" s="3"/>
      <c r="Z160" s="3"/>
      <c r="AB160" s="1"/>
    </row>
    <row r="161" spans="1:5" ht="12.75">
      <c r="A161" s="2"/>
      <c r="B161" s="5"/>
      <c r="C161" s="5"/>
      <c r="D161" s="144"/>
      <c r="E161" s="144"/>
    </row>
    <row r="162" spans="1:5" ht="12.75">
      <c r="A162" s="138"/>
      <c r="B162" s="145"/>
      <c r="C162" s="146"/>
      <c r="D162" s="147"/>
      <c r="E162" s="147"/>
    </row>
    <row r="163" spans="1:5" ht="12.75">
      <c r="A163" s="139"/>
      <c r="B163" s="148"/>
      <c r="C163" s="149"/>
      <c r="D163" s="149"/>
      <c r="E163" s="149"/>
    </row>
    <row r="164" spans="1:5" ht="12.75">
      <c r="A164" s="140"/>
      <c r="B164" s="150"/>
      <c r="C164" s="151"/>
      <c r="D164" s="152"/>
      <c r="E164" s="152"/>
    </row>
    <row r="165" spans="1:5" ht="12.75">
      <c r="A165" s="138"/>
      <c r="B165" s="150"/>
      <c r="C165" s="151"/>
      <c r="D165" s="152"/>
      <c r="E165" s="152"/>
    </row>
    <row r="166" spans="1:5" ht="12.75">
      <c r="A166" s="140"/>
      <c r="B166" s="150"/>
      <c r="C166" s="151"/>
      <c r="D166" s="152"/>
      <c r="E166" s="152"/>
    </row>
    <row r="167" spans="1:5" ht="12.75">
      <c r="A167" s="138"/>
      <c r="B167" s="150"/>
      <c r="C167" s="151"/>
      <c r="D167" s="152"/>
      <c r="E167" s="152"/>
    </row>
    <row r="168" spans="1:5" ht="12.75">
      <c r="A168" s="4"/>
      <c r="B168" s="153"/>
      <c r="C168" s="153"/>
      <c r="D168" s="154"/>
      <c r="E168" s="154"/>
    </row>
    <row r="169" spans="1:5" ht="12.75">
      <c r="A169" s="4"/>
      <c r="B169" s="153"/>
      <c r="C169" s="153"/>
      <c r="D169" s="154"/>
      <c r="E169" s="154"/>
    </row>
    <row r="170" spans="1:5" ht="12.75">
      <c r="A170" s="4"/>
      <c r="B170" s="153"/>
      <c r="C170" s="153"/>
      <c r="D170" s="154"/>
      <c r="E170" s="154"/>
    </row>
    <row r="201" ht="12.75">
      <c r="B201"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7"/>
  <sheetViews>
    <sheetView workbookViewId="0" topLeftCell="A1">
      <selection activeCell="D249" sqref="D249"/>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8" t="s">
        <v>126</v>
      </c>
      <c r="B1" s="419"/>
      <c r="C1" s="419"/>
      <c r="D1" s="419"/>
      <c r="E1" s="419"/>
      <c r="F1" s="419"/>
      <c r="G1" s="419"/>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5841.25</v>
      </c>
      <c r="C3" s="272">
        <v>5841.55</v>
      </c>
      <c r="D3" s="266">
        <f>C3-B3</f>
        <v>0.3000000000001819</v>
      </c>
      <c r="E3" s="338">
        <f>D3/B3</f>
        <v>5.1358870104888834E-05</v>
      </c>
      <c r="F3" s="266">
        <v>6.300000000000182</v>
      </c>
      <c r="G3" s="161">
        <f aca="true" t="shared" si="0" ref="G3:G68">D3-F3</f>
        <v>-6</v>
      </c>
    </row>
    <row r="4" spans="1:7" s="69" customFormat="1" ht="13.5">
      <c r="A4" s="196" t="s">
        <v>74</v>
      </c>
      <c r="B4" s="275">
        <f>Volume!J5</f>
        <v>5766.1</v>
      </c>
      <c r="C4" s="2">
        <v>5765.5</v>
      </c>
      <c r="D4" s="267">
        <f aca="true" t="shared" si="1" ref="D4:D67">C4-B4</f>
        <v>-0.6000000000003638</v>
      </c>
      <c r="E4" s="337">
        <f aca="true" t="shared" si="2" ref="E4:E67">D4/B4</f>
        <v>-0.00010405646797668507</v>
      </c>
      <c r="F4" s="267">
        <v>2.5999999999994543</v>
      </c>
      <c r="G4" s="160">
        <f t="shared" si="0"/>
        <v>-3.199999999999818</v>
      </c>
    </row>
    <row r="5" spans="1:7" s="69" customFormat="1" ht="13.5">
      <c r="A5" s="196" t="s">
        <v>9</v>
      </c>
      <c r="B5" s="275">
        <f>Volume!J6</f>
        <v>4106.95</v>
      </c>
      <c r="C5" s="2">
        <v>4118.6</v>
      </c>
      <c r="D5" s="267">
        <f t="shared" si="1"/>
        <v>11.650000000000546</v>
      </c>
      <c r="E5" s="337">
        <f t="shared" si="2"/>
        <v>0.0028366549385798576</v>
      </c>
      <c r="F5" s="267">
        <v>11.899999999999636</v>
      </c>
      <c r="G5" s="160">
        <f t="shared" si="0"/>
        <v>-0.2499999999990905</v>
      </c>
    </row>
    <row r="6" spans="1:7" s="69" customFormat="1" ht="13.5">
      <c r="A6" s="196" t="s">
        <v>282</v>
      </c>
      <c r="B6" s="275">
        <f>Volume!J7</f>
        <v>1896.05</v>
      </c>
      <c r="C6" s="70">
        <v>1896.5</v>
      </c>
      <c r="D6" s="267">
        <f t="shared" si="1"/>
        <v>0.4500000000000455</v>
      </c>
      <c r="E6" s="337">
        <f t="shared" si="2"/>
        <v>0.00023733551330399805</v>
      </c>
      <c r="F6" s="267">
        <v>5.9500000000000455</v>
      </c>
      <c r="G6" s="160">
        <f t="shared" si="0"/>
        <v>-5.5</v>
      </c>
    </row>
    <row r="7" spans="1:10" s="69" customFormat="1" ht="13.5">
      <c r="A7" s="196" t="s">
        <v>134</v>
      </c>
      <c r="B7" s="275">
        <f>Volume!J8</f>
        <v>3818.9</v>
      </c>
      <c r="C7" s="70">
        <v>3825.55</v>
      </c>
      <c r="D7" s="267">
        <f t="shared" si="1"/>
        <v>6.650000000000091</v>
      </c>
      <c r="E7" s="337">
        <f t="shared" si="2"/>
        <v>0.0017413391290686036</v>
      </c>
      <c r="F7" s="267">
        <v>4.449999999999818</v>
      </c>
      <c r="G7" s="160">
        <f t="shared" si="0"/>
        <v>2.200000000000273</v>
      </c>
      <c r="H7" s="136"/>
      <c r="I7" s="137"/>
      <c r="J7" s="78"/>
    </row>
    <row r="8" spans="1:7" s="69" customFormat="1" ht="13.5">
      <c r="A8" s="196" t="s">
        <v>0</v>
      </c>
      <c r="B8" s="275">
        <f>Volume!J9</f>
        <v>1013.8</v>
      </c>
      <c r="C8" s="70">
        <v>1009.65</v>
      </c>
      <c r="D8" s="267">
        <f t="shared" si="1"/>
        <v>-4.149999999999977</v>
      </c>
      <c r="E8" s="337">
        <f t="shared" si="2"/>
        <v>-0.0040935095679621005</v>
      </c>
      <c r="F8" s="267">
        <v>1.6000000000000227</v>
      </c>
      <c r="G8" s="160">
        <f t="shared" si="0"/>
        <v>-5.75</v>
      </c>
    </row>
    <row r="9" spans="1:8" s="25" customFormat="1" ht="13.5">
      <c r="A9" s="196" t="s">
        <v>135</v>
      </c>
      <c r="B9" s="275">
        <f>Volume!J10</f>
        <v>82</v>
      </c>
      <c r="C9" s="70">
        <v>82.2</v>
      </c>
      <c r="D9" s="267">
        <f t="shared" si="1"/>
        <v>0.20000000000000284</v>
      </c>
      <c r="E9" s="337">
        <f t="shared" si="2"/>
        <v>0.002439024390243937</v>
      </c>
      <c r="F9" s="267">
        <v>0.5999999999999943</v>
      </c>
      <c r="G9" s="160">
        <f t="shared" si="0"/>
        <v>-0.3999999999999915</v>
      </c>
      <c r="H9" s="69"/>
    </row>
    <row r="10" spans="1:7" s="69" customFormat="1" ht="13.5">
      <c r="A10" s="196" t="s">
        <v>174</v>
      </c>
      <c r="B10" s="275">
        <f>Volume!J11</f>
        <v>66</v>
      </c>
      <c r="C10" s="70">
        <v>66.3</v>
      </c>
      <c r="D10" s="267">
        <f t="shared" si="1"/>
        <v>0.29999999999999716</v>
      </c>
      <c r="E10" s="337">
        <f t="shared" si="2"/>
        <v>0.004545454545454503</v>
      </c>
      <c r="F10" s="267">
        <v>0.3500000000000085</v>
      </c>
      <c r="G10" s="160">
        <f t="shared" si="0"/>
        <v>-0.05000000000001137</v>
      </c>
    </row>
    <row r="11" spans="1:7" s="69" customFormat="1" ht="13.5">
      <c r="A11" s="196" t="s">
        <v>283</v>
      </c>
      <c r="B11" s="275">
        <f>Volume!J12</f>
        <v>398.45</v>
      </c>
      <c r="C11" s="70">
        <v>393.2</v>
      </c>
      <c r="D11" s="267">
        <f t="shared" si="1"/>
        <v>-5.25</v>
      </c>
      <c r="E11" s="337">
        <f t="shared" si="2"/>
        <v>-0.013176057221734221</v>
      </c>
      <c r="F11" s="267">
        <v>-7.850000000000023</v>
      </c>
      <c r="G11" s="160">
        <f t="shared" si="0"/>
        <v>2.6000000000000227</v>
      </c>
    </row>
    <row r="12" spans="1:7" s="69" customFormat="1" ht="13.5">
      <c r="A12" s="196" t="s">
        <v>75</v>
      </c>
      <c r="B12" s="275">
        <f>Volume!J13</f>
        <v>80</v>
      </c>
      <c r="C12" s="70">
        <v>80.4</v>
      </c>
      <c r="D12" s="267">
        <f t="shared" si="1"/>
        <v>0.4000000000000057</v>
      </c>
      <c r="E12" s="337">
        <f t="shared" si="2"/>
        <v>0.005000000000000071</v>
      </c>
      <c r="F12" s="267">
        <v>0.7000000000000028</v>
      </c>
      <c r="G12" s="160">
        <f t="shared" si="0"/>
        <v>-0.29999999999999716</v>
      </c>
    </row>
    <row r="13" spans="1:7" s="69" customFormat="1" ht="13.5">
      <c r="A13" s="196" t="s">
        <v>88</v>
      </c>
      <c r="B13" s="275">
        <f>Volume!J14</f>
        <v>53.5</v>
      </c>
      <c r="C13" s="70">
        <v>53.75</v>
      </c>
      <c r="D13" s="267">
        <f t="shared" si="1"/>
        <v>0.25</v>
      </c>
      <c r="E13" s="337">
        <f t="shared" si="2"/>
        <v>0.004672897196261682</v>
      </c>
      <c r="F13" s="267">
        <v>0.30000000000000426</v>
      </c>
      <c r="G13" s="160">
        <f t="shared" si="0"/>
        <v>-0.05000000000000426</v>
      </c>
    </row>
    <row r="14" spans="1:7" s="69" customFormat="1" ht="13.5">
      <c r="A14" s="196" t="s">
        <v>136</v>
      </c>
      <c r="B14" s="275">
        <f>Volume!J15</f>
        <v>44.6</v>
      </c>
      <c r="C14" s="70">
        <v>44.85</v>
      </c>
      <c r="D14" s="267">
        <f t="shared" si="1"/>
        <v>0.25</v>
      </c>
      <c r="E14" s="337">
        <f t="shared" si="2"/>
        <v>0.005605381165919282</v>
      </c>
      <c r="F14" s="267">
        <v>0.04999999999999716</v>
      </c>
      <c r="G14" s="160">
        <f t="shared" si="0"/>
        <v>0.20000000000000284</v>
      </c>
    </row>
    <row r="15" spans="1:7" s="69" customFormat="1" ht="13.5">
      <c r="A15" s="196" t="s">
        <v>157</v>
      </c>
      <c r="B15" s="275">
        <f>Volume!J16</f>
        <v>700.35</v>
      </c>
      <c r="C15" s="70">
        <v>700.6</v>
      </c>
      <c r="D15" s="267">
        <f t="shared" si="1"/>
        <v>0.25</v>
      </c>
      <c r="E15" s="337">
        <f t="shared" si="2"/>
        <v>0.00035696437495537944</v>
      </c>
      <c r="F15" s="267">
        <v>2.75</v>
      </c>
      <c r="G15" s="160">
        <f t="shared" si="0"/>
        <v>-2.5</v>
      </c>
    </row>
    <row r="16" spans="1:7" s="69" customFormat="1" ht="13.5">
      <c r="A16" s="196" t="s">
        <v>193</v>
      </c>
      <c r="B16" s="275">
        <f>Volume!J17</f>
        <v>2996.85</v>
      </c>
      <c r="C16" s="70">
        <v>2997.45</v>
      </c>
      <c r="D16" s="267">
        <f t="shared" si="1"/>
        <v>0.599999999999909</v>
      </c>
      <c r="E16" s="337">
        <f t="shared" si="2"/>
        <v>0.00020021022073173802</v>
      </c>
      <c r="F16" s="267">
        <v>8.400000000000091</v>
      </c>
      <c r="G16" s="160">
        <f t="shared" si="0"/>
        <v>-7.800000000000182</v>
      </c>
    </row>
    <row r="17" spans="1:7" s="69" customFormat="1" ht="13.5">
      <c r="A17" s="196" t="s">
        <v>284</v>
      </c>
      <c r="B17" s="275">
        <f>Volume!J18</f>
        <v>159.3</v>
      </c>
      <c r="C17" s="70">
        <v>157.8</v>
      </c>
      <c r="D17" s="267">
        <f t="shared" si="1"/>
        <v>-1.5</v>
      </c>
      <c r="E17" s="337">
        <f t="shared" si="2"/>
        <v>-0.009416195856873822</v>
      </c>
      <c r="F17" s="267">
        <v>-5.349999999999994</v>
      </c>
      <c r="G17" s="160">
        <f t="shared" si="0"/>
        <v>3.8499999999999943</v>
      </c>
    </row>
    <row r="18" spans="1:7" s="14" customFormat="1" ht="13.5">
      <c r="A18" s="196" t="s">
        <v>285</v>
      </c>
      <c r="B18" s="275">
        <f>Volume!J19</f>
        <v>58.65</v>
      </c>
      <c r="C18" s="70">
        <v>59.05</v>
      </c>
      <c r="D18" s="267">
        <f t="shared" si="1"/>
        <v>0.3999999999999986</v>
      </c>
      <c r="E18" s="337">
        <f t="shared" si="2"/>
        <v>0.006820119352088637</v>
      </c>
      <c r="F18" s="267">
        <v>0.14999999999999858</v>
      </c>
      <c r="G18" s="160">
        <f t="shared" si="0"/>
        <v>0.25</v>
      </c>
    </row>
    <row r="19" spans="1:7" s="14" customFormat="1" ht="13.5">
      <c r="A19" s="196" t="s">
        <v>76</v>
      </c>
      <c r="B19" s="275">
        <f>Volume!J20</f>
        <v>226.05</v>
      </c>
      <c r="C19" s="70">
        <v>226.1</v>
      </c>
      <c r="D19" s="267">
        <f t="shared" si="1"/>
        <v>0.04999999999998295</v>
      </c>
      <c r="E19" s="337">
        <f t="shared" si="2"/>
        <v>0.00022119000221182457</v>
      </c>
      <c r="F19" s="267">
        <v>-2.4000000000000057</v>
      </c>
      <c r="G19" s="160">
        <f t="shared" si="0"/>
        <v>2.4499999999999886</v>
      </c>
    </row>
    <row r="20" spans="1:7" s="69" customFormat="1" ht="13.5">
      <c r="A20" s="196" t="s">
        <v>77</v>
      </c>
      <c r="B20" s="275">
        <f>Volume!J21</f>
        <v>175.8</v>
      </c>
      <c r="C20" s="70">
        <v>175.95</v>
      </c>
      <c r="D20" s="267">
        <f t="shared" si="1"/>
        <v>0.14999999999997726</v>
      </c>
      <c r="E20" s="337">
        <f t="shared" si="2"/>
        <v>0.0008532423208189832</v>
      </c>
      <c r="F20" s="267">
        <v>0.25</v>
      </c>
      <c r="G20" s="160">
        <f t="shared" si="0"/>
        <v>-0.10000000000002274</v>
      </c>
    </row>
    <row r="21" spans="1:7" s="69" customFormat="1" ht="13.5">
      <c r="A21" s="196" t="s">
        <v>286</v>
      </c>
      <c r="B21" s="275">
        <f>Volume!J22</f>
        <v>194.35</v>
      </c>
      <c r="C21" s="70">
        <v>194.45</v>
      </c>
      <c r="D21" s="267">
        <f t="shared" si="1"/>
        <v>0.09999999999999432</v>
      </c>
      <c r="E21" s="337">
        <f t="shared" si="2"/>
        <v>0.0005145356315924586</v>
      </c>
      <c r="F21" s="267">
        <v>0.15000000000000568</v>
      </c>
      <c r="G21" s="160">
        <f t="shared" si="0"/>
        <v>-0.05000000000001137</v>
      </c>
    </row>
    <row r="22" spans="1:7" s="69" customFormat="1" ht="13.5">
      <c r="A22" s="196" t="s">
        <v>34</v>
      </c>
      <c r="B22" s="275">
        <f>Volume!J23</f>
        <v>1655.7</v>
      </c>
      <c r="C22" s="70">
        <v>1662.85</v>
      </c>
      <c r="D22" s="267">
        <f t="shared" si="1"/>
        <v>7.149999999999864</v>
      </c>
      <c r="E22" s="337">
        <f t="shared" si="2"/>
        <v>0.004318415171830563</v>
      </c>
      <c r="F22" s="267">
        <v>8</v>
      </c>
      <c r="G22" s="160">
        <f t="shared" si="0"/>
        <v>-0.8500000000001364</v>
      </c>
    </row>
    <row r="23" spans="1:7" s="69" customFormat="1" ht="13.5">
      <c r="A23" s="196" t="s">
        <v>287</v>
      </c>
      <c r="B23" s="275">
        <f>Volume!J24</f>
        <v>1137</v>
      </c>
      <c r="C23" s="70">
        <v>1137.15</v>
      </c>
      <c r="D23" s="267">
        <f t="shared" si="1"/>
        <v>0.15000000000009095</v>
      </c>
      <c r="E23" s="337">
        <f t="shared" si="2"/>
        <v>0.00013192612137211164</v>
      </c>
      <c r="F23" s="267">
        <v>-3.5499999999999545</v>
      </c>
      <c r="G23" s="160">
        <f t="shared" si="0"/>
        <v>3.7000000000000455</v>
      </c>
    </row>
    <row r="24" spans="1:7" s="69" customFormat="1" ht="13.5">
      <c r="A24" s="196" t="s">
        <v>137</v>
      </c>
      <c r="B24" s="275">
        <f>Volume!J25</f>
        <v>330.5</v>
      </c>
      <c r="C24" s="70">
        <v>330.7</v>
      </c>
      <c r="D24" s="267">
        <f t="shared" si="1"/>
        <v>0.19999999999998863</v>
      </c>
      <c r="E24" s="337">
        <f t="shared" si="2"/>
        <v>0.0006051437216338536</v>
      </c>
      <c r="F24" s="267">
        <v>0.6499999999999773</v>
      </c>
      <c r="G24" s="160">
        <f t="shared" si="0"/>
        <v>-0.44999999999998863</v>
      </c>
    </row>
    <row r="25" spans="1:7" s="69" customFormat="1" ht="13.5">
      <c r="A25" s="196" t="s">
        <v>233</v>
      </c>
      <c r="B25" s="275">
        <f>Volume!J26</f>
        <v>791.65</v>
      </c>
      <c r="C25" s="70">
        <v>791.4</v>
      </c>
      <c r="D25" s="267">
        <f t="shared" si="1"/>
        <v>-0.25</v>
      </c>
      <c r="E25" s="337">
        <f t="shared" si="2"/>
        <v>-0.00031579612202362154</v>
      </c>
      <c r="F25" s="267">
        <v>0</v>
      </c>
      <c r="G25" s="160">
        <f t="shared" si="0"/>
        <v>-0.25</v>
      </c>
    </row>
    <row r="26" spans="1:7" s="69" customFormat="1" ht="13.5">
      <c r="A26" s="196" t="s">
        <v>1</v>
      </c>
      <c r="B26" s="275">
        <f>Volume!J27</f>
        <v>2359.65</v>
      </c>
      <c r="C26" s="70">
        <v>2368.3</v>
      </c>
      <c r="D26" s="267">
        <f t="shared" si="1"/>
        <v>8.650000000000091</v>
      </c>
      <c r="E26" s="337">
        <f t="shared" si="2"/>
        <v>0.0036657978937554682</v>
      </c>
      <c r="F26" s="267">
        <v>14.700000000000273</v>
      </c>
      <c r="G26" s="160">
        <f t="shared" si="0"/>
        <v>-6.050000000000182</v>
      </c>
    </row>
    <row r="27" spans="1:7" s="69" customFormat="1" ht="13.5">
      <c r="A27" s="196" t="s">
        <v>158</v>
      </c>
      <c r="B27" s="275">
        <f>Volume!J28</f>
        <v>114.4</v>
      </c>
      <c r="C27" s="70">
        <v>114.5</v>
      </c>
      <c r="D27" s="267">
        <f t="shared" si="1"/>
        <v>0.09999999999999432</v>
      </c>
      <c r="E27" s="337">
        <f t="shared" si="2"/>
        <v>0.0008741258741258244</v>
      </c>
      <c r="F27" s="267">
        <v>0.5999999999999943</v>
      </c>
      <c r="G27" s="160">
        <f t="shared" si="0"/>
        <v>-0.5</v>
      </c>
    </row>
    <row r="28" spans="1:7" s="69" customFormat="1" ht="13.5">
      <c r="A28" s="196" t="s">
        <v>288</v>
      </c>
      <c r="B28" s="275">
        <f>Volume!J29</f>
        <v>605.45</v>
      </c>
      <c r="C28" s="70">
        <v>606.6</v>
      </c>
      <c r="D28" s="267">
        <f t="shared" si="1"/>
        <v>1.1499999999999773</v>
      </c>
      <c r="E28" s="337">
        <f t="shared" si="2"/>
        <v>0.0018994136592616684</v>
      </c>
      <c r="F28" s="267">
        <v>2.400000000000091</v>
      </c>
      <c r="G28" s="160">
        <f t="shared" si="0"/>
        <v>-1.2500000000001137</v>
      </c>
    </row>
    <row r="29" spans="1:7" s="69" customFormat="1" ht="13.5">
      <c r="A29" s="196" t="s">
        <v>159</v>
      </c>
      <c r="B29" s="275">
        <f>Volume!J30</f>
        <v>44.8</v>
      </c>
      <c r="C29" s="70">
        <v>44.9</v>
      </c>
      <c r="D29" s="267">
        <f t="shared" si="1"/>
        <v>0.10000000000000142</v>
      </c>
      <c r="E29" s="337">
        <f t="shared" si="2"/>
        <v>0.002232142857142889</v>
      </c>
      <c r="F29" s="267">
        <v>0.14999999999999858</v>
      </c>
      <c r="G29" s="160">
        <f t="shared" si="0"/>
        <v>-0.04999999999999716</v>
      </c>
    </row>
    <row r="30" spans="1:7" s="69" customFormat="1" ht="13.5">
      <c r="A30" s="196" t="s">
        <v>2</v>
      </c>
      <c r="B30" s="275">
        <f>Volume!J31</f>
        <v>331.85</v>
      </c>
      <c r="C30" s="70">
        <v>333.6</v>
      </c>
      <c r="D30" s="267">
        <f t="shared" si="1"/>
        <v>1.75</v>
      </c>
      <c r="E30" s="337">
        <f t="shared" si="2"/>
        <v>0.005273466927828838</v>
      </c>
      <c r="F30" s="267">
        <v>1.5</v>
      </c>
      <c r="G30" s="160">
        <f t="shared" si="0"/>
        <v>0.25</v>
      </c>
    </row>
    <row r="31" spans="1:7" s="69" customFormat="1" ht="13.5">
      <c r="A31" s="196" t="s">
        <v>395</v>
      </c>
      <c r="B31" s="275">
        <f>Volume!J32</f>
        <v>132</v>
      </c>
      <c r="C31" s="70">
        <v>132.05</v>
      </c>
      <c r="D31" s="267">
        <f t="shared" si="1"/>
        <v>0.05000000000001137</v>
      </c>
      <c r="E31" s="337">
        <f t="shared" si="2"/>
        <v>0.00037878787878796493</v>
      </c>
      <c r="F31" s="267">
        <v>0.75</v>
      </c>
      <c r="G31" s="160">
        <f t="shared" si="0"/>
        <v>-0.6999999999999886</v>
      </c>
    </row>
    <row r="32" spans="1:7" s="69" customFormat="1" ht="13.5">
      <c r="A32" s="196" t="s">
        <v>78</v>
      </c>
      <c r="B32" s="275">
        <f>Volume!J33</f>
        <v>216</v>
      </c>
      <c r="C32" s="70">
        <v>216.3</v>
      </c>
      <c r="D32" s="267">
        <f t="shared" si="1"/>
        <v>0.30000000000001137</v>
      </c>
      <c r="E32" s="337">
        <f t="shared" si="2"/>
        <v>0.0013888888888889414</v>
      </c>
      <c r="F32" s="267">
        <v>0.5</v>
      </c>
      <c r="G32" s="160">
        <f t="shared" si="0"/>
        <v>-0.19999999999998863</v>
      </c>
    </row>
    <row r="33" spans="1:7" s="69" customFormat="1" ht="13.5">
      <c r="A33" s="196" t="s">
        <v>138</v>
      </c>
      <c r="B33" s="275">
        <f>Volume!J34</f>
        <v>587.6</v>
      </c>
      <c r="C33" s="70">
        <v>588.9</v>
      </c>
      <c r="D33" s="267">
        <f t="shared" si="1"/>
        <v>1.2999999999999545</v>
      </c>
      <c r="E33" s="337">
        <f t="shared" si="2"/>
        <v>0.002212389380530896</v>
      </c>
      <c r="F33" s="267">
        <v>-0.14999999999997726</v>
      </c>
      <c r="G33" s="160">
        <f t="shared" si="0"/>
        <v>1.4499999999999318</v>
      </c>
    </row>
    <row r="34" spans="1:7" s="69" customFormat="1" ht="13.5">
      <c r="A34" s="196" t="s">
        <v>160</v>
      </c>
      <c r="B34" s="275">
        <f>Volume!J35</f>
        <v>359.75</v>
      </c>
      <c r="C34" s="70">
        <v>359.4</v>
      </c>
      <c r="D34" s="267">
        <f t="shared" si="1"/>
        <v>-0.35000000000002274</v>
      </c>
      <c r="E34" s="337">
        <f t="shared" si="2"/>
        <v>-0.0009728978457262619</v>
      </c>
      <c r="F34" s="267">
        <v>1.6999999999999886</v>
      </c>
      <c r="G34" s="160">
        <f t="shared" si="0"/>
        <v>-2.0500000000000114</v>
      </c>
    </row>
    <row r="35" spans="1:7" s="69" customFormat="1" ht="13.5">
      <c r="A35" s="196" t="s">
        <v>161</v>
      </c>
      <c r="B35" s="275">
        <f>Volume!J36</f>
        <v>35.75</v>
      </c>
      <c r="C35" s="70">
        <v>35.9</v>
      </c>
      <c r="D35" s="267">
        <f t="shared" si="1"/>
        <v>0.14999999999999858</v>
      </c>
      <c r="E35" s="337">
        <f t="shared" si="2"/>
        <v>0.004195804195804156</v>
      </c>
      <c r="F35" s="267">
        <v>-0.05000000000000426</v>
      </c>
      <c r="G35" s="160">
        <f t="shared" si="0"/>
        <v>0.20000000000000284</v>
      </c>
    </row>
    <row r="36" spans="1:7" s="69" customFormat="1" ht="13.5">
      <c r="A36" s="196" t="s">
        <v>397</v>
      </c>
      <c r="B36" s="275">
        <f>Volume!J37</f>
        <v>199.8</v>
      </c>
      <c r="C36" s="70">
        <v>199.9</v>
      </c>
      <c r="D36" s="267">
        <f t="shared" si="1"/>
        <v>0.09999999999999432</v>
      </c>
      <c r="E36" s="337">
        <f t="shared" si="2"/>
        <v>0.000500500500500472</v>
      </c>
      <c r="F36" s="267">
        <v>0.15000000000000568</v>
      </c>
      <c r="G36" s="160">
        <f t="shared" si="0"/>
        <v>-0.05000000000001137</v>
      </c>
    </row>
    <row r="37" spans="1:8" s="25" customFormat="1" ht="13.5">
      <c r="A37" s="196" t="s">
        <v>3</v>
      </c>
      <c r="B37" s="275">
        <f>Volume!J38</f>
        <v>254.65</v>
      </c>
      <c r="C37" s="70">
        <v>255.45</v>
      </c>
      <c r="D37" s="267">
        <f t="shared" si="1"/>
        <v>0.799999999999983</v>
      </c>
      <c r="E37" s="337">
        <f t="shared" si="2"/>
        <v>0.003141566856469597</v>
      </c>
      <c r="F37" s="267">
        <v>-0.8000000000000114</v>
      </c>
      <c r="G37" s="160">
        <f t="shared" si="0"/>
        <v>1.5999999999999943</v>
      </c>
      <c r="H37" s="69"/>
    </row>
    <row r="38" spans="1:7" s="69" customFormat="1" ht="13.5">
      <c r="A38" s="196" t="s">
        <v>219</v>
      </c>
      <c r="B38" s="275">
        <f>Volume!J39</f>
        <v>324.05</v>
      </c>
      <c r="C38" s="70">
        <v>325.85</v>
      </c>
      <c r="D38" s="267">
        <f t="shared" si="1"/>
        <v>1.8000000000000114</v>
      </c>
      <c r="E38" s="337">
        <f t="shared" si="2"/>
        <v>0.005554698349020248</v>
      </c>
      <c r="F38" s="267">
        <v>1.400000000000034</v>
      </c>
      <c r="G38" s="160">
        <f t="shared" si="0"/>
        <v>0.39999999999997726</v>
      </c>
    </row>
    <row r="39" spans="1:7" s="69" customFormat="1" ht="13.5">
      <c r="A39" s="196" t="s">
        <v>162</v>
      </c>
      <c r="B39" s="275">
        <f>Volume!J40</f>
        <v>287.7</v>
      </c>
      <c r="C39" s="70">
        <v>288.1</v>
      </c>
      <c r="D39" s="267">
        <f t="shared" si="1"/>
        <v>0.4000000000000341</v>
      </c>
      <c r="E39" s="337">
        <f t="shared" si="2"/>
        <v>0.001390337156760633</v>
      </c>
      <c r="F39" s="267">
        <v>0.44999999999998863</v>
      </c>
      <c r="G39" s="160">
        <f t="shared" si="0"/>
        <v>-0.049999999999954525</v>
      </c>
    </row>
    <row r="40" spans="1:7" s="69" customFormat="1" ht="13.5">
      <c r="A40" s="196" t="s">
        <v>289</v>
      </c>
      <c r="B40" s="275">
        <f>Volume!J41</f>
        <v>201.45</v>
      </c>
      <c r="C40" s="70">
        <v>202.1</v>
      </c>
      <c r="D40" s="267">
        <f t="shared" si="1"/>
        <v>0.6500000000000057</v>
      </c>
      <c r="E40" s="337">
        <f t="shared" si="2"/>
        <v>0.003226607098535645</v>
      </c>
      <c r="F40" s="267">
        <v>0</v>
      </c>
      <c r="G40" s="160">
        <f t="shared" si="0"/>
        <v>0.6500000000000057</v>
      </c>
    </row>
    <row r="41" spans="1:7" s="69" customFormat="1" ht="13.5">
      <c r="A41" s="196" t="s">
        <v>183</v>
      </c>
      <c r="B41" s="275">
        <f>Volume!J42</f>
        <v>276.6</v>
      </c>
      <c r="C41" s="70">
        <v>277.8</v>
      </c>
      <c r="D41" s="267">
        <f t="shared" si="1"/>
        <v>1.1999999999999886</v>
      </c>
      <c r="E41" s="337">
        <f t="shared" si="2"/>
        <v>0.004338394793926206</v>
      </c>
      <c r="F41" s="267">
        <v>1.25</v>
      </c>
      <c r="G41" s="160">
        <f t="shared" si="0"/>
        <v>-0.05000000000001137</v>
      </c>
    </row>
    <row r="42" spans="1:7" s="69" customFormat="1" ht="13.5">
      <c r="A42" s="196" t="s">
        <v>220</v>
      </c>
      <c r="B42" s="275">
        <f>Volume!J43</f>
        <v>102.25</v>
      </c>
      <c r="C42" s="70">
        <v>102.65</v>
      </c>
      <c r="D42" s="267">
        <f t="shared" si="1"/>
        <v>0.4000000000000057</v>
      </c>
      <c r="E42" s="337">
        <f t="shared" si="2"/>
        <v>0.0039119804400978555</v>
      </c>
      <c r="F42" s="267">
        <v>-0.7000000000000028</v>
      </c>
      <c r="G42" s="160">
        <f t="shared" si="0"/>
        <v>1.1000000000000085</v>
      </c>
    </row>
    <row r="43" spans="1:7" s="69" customFormat="1" ht="13.5">
      <c r="A43" s="196" t="s">
        <v>163</v>
      </c>
      <c r="B43" s="275">
        <f>Volume!J44</f>
        <v>3393.55</v>
      </c>
      <c r="C43" s="70">
        <v>3407.1</v>
      </c>
      <c r="D43" s="267">
        <f t="shared" si="1"/>
        <v>13.549999999999727</v>
      </c>
      <c r="E43" s="337">
        <f t="shared" si="2"/>
        <v>0.003992868824682037</v>
      </c>
      <c r="F43" s="267">
        <v>11.849999999999909</v>
      </c>
      <c r="G43" s="160">
        <f t="shared" si="0"/>
        <v>1.699999999999818</v>
      </c>
    </row>
    <row r="44" spans="1:7" s="69" customFormat="1" ht="13.5">
      <c r="A44" s="196" t="s">
        <v>194</v>
      </c>
      <c r="B44" s="275">
        <f>Volume!J45</f>
        <v>729.2</v>
      </c>
      <c r="C44" s="70">
        <v>729.8</v>
      </c>
      <c r="D44" s="267">
        <f t="shared" si="1"/>
        <v>0.599999999999909</v>
      </c>
      <c r="E44" s="337">
        <f t="shared" si="2"/>
        <v>0.0008228195282500123</v>
      </c>
      <c r="F44" s="267">
        <v>5</v>
      </c>
      <c r="G44" s="160">
        <f t="shared" si="0"/>
        <v>-4.400000000000091</v>
      </c>
    </row>
    <row r="45" spans="1:7" s="69" customFormat="1" ht="13.5">
      <c r="A45" s="196" t="s">
        <v>221</v>
      </c>
      <c r="B45" s="275">
        <f>Volume!J46</f>
        <v>140.65</v>
      </c>
      <c r="C45" s="70">
        <v>141</v>
      </c>
      <c r="D45" s="267">
        <f t="shared" si="1"/>
        <v>0.3499999999999943</v>
      </c>
      <c r="E45" s="337">
        <f t="shared" si="2"/>
        <v>0.002488446498400244</v>
      </c>
      <c r="F45" s="267">
        <v>0.75</v>
      </c>
      <c r="G45" s="160">
        <f t="shared" si="0"/>
        <v>-0.4000000000000057</v>
      </c>
    </row>
    <row r="46" spans="1:7" s="69" customFormat="1" ht="13.5">
      <c r="A46" s="196" t="s">
        <v>164</v>
      </c>
      <c r="B46" s="275">
        <f>Volume!J47</f>
        <v>58.95</v>
      </c>
      <c r="C46" s="70">
        <v>59.2</v>
      </c>
      <c r="D46" s="267">
        <f t="shared" si="1"/>
        <v>0.25</v>
      </c>
      <c r="E46" s="337">
        <f t="shared" si="2"/>
        <v>0.004240882103477523</v>
      </c>
      <c r="F46" s="267">
        <v>0.10000000000000142</v>
      </c>
      <c r="G46" s="160">
        <f t="shared" si="0"/>
        <v>0.14999999999999858</v>
      </c>
    </row>
    <row r="47" spans="1:7" s="69" customFormat="1" ht="13.5">
      <c r="A47" s="196" t="s">
        <v>165</v>
      </c>
      <c r="B47" s="275">
        <f>Volume!J48</f>
        <v>236.75</v>
      </c>
      <c r="C47" s="70">
        <v>236.85</v>
      </c>
      <c r="D47" s="267">
        <f t="shared" si="1"/>
        <v>0.09999999999999432</v>
      </c>
      <c r="E47" s="337">
        <f t="shared" si="2"/>
        <v>0.00042238648363249973</v>
      </c>
      <c r="F47" s="267">
        <v>0.09999999999999432</v>
      </c>
      <c r="G47" s="160">
        <f t="shared" si="0"/>
        <v>0</v>
      </c>
    </row>
    <row r="48" spans="1:7" s="69" customFormat="1" ht="13.5">
      <c r="A48" s="196" t="s">
        <v>89</v>
      </c>
      <c r="B48" s="275">
        <f>Volume!J49</f>
        <v>295.4</v>
      </c>
      <c r="C48" s="70">
        <v>296.85</v>
      </c>
      <c r="D48" s="267">
        <f t="shared" si="1"/>
        <v>1.4500000000000455</v>
      </c>
      <c r="E48" s="337">
        <f t="shared" si="2"/>
        <v>0.0049085985104943995</v>
      </c>
      <c r="F48" s="267">
        <v>-0.39999999999997726</v>
      </c>
      <c r="G48" s="160">
        <f t="shared" si="0"/>
        <v>1.8500000000000227</v>
      </c>
    </row>
    <row r="49" spans="1:7" s="69" customFormat="1" ht="13.5">
      <c r="A49" s="196" t="s">
        <v>290</v>
      </c>
      <c r="B49" s="275">
        <f>Volume!J50</f>
        <v>174</v>
      </c>
      <c r="C49" s="70">
        <v>174.7</v>
      </c>
      <c r="D49" s="267">
        <f t="shared" si="1"/>
        <v>0.6999999999999886</v>
      </c>
      <c r="E49" s="337">
        <f t="shared" si="2"/>
        <v>0.004022988505747061</v>
      </c>
      <c r="F49" s="267">
        <v>0.15000000000000568</v>
      </c>
      <c r="G49" s="160">
        <f t="shared" si="0"/>
        <v>0.549999999999983</v>
      </c>
    </row>
    <row r="50" spans="1:7" s="69" customFormat="1" ht="13.5">
      <c r="A50" s="196" t="s">
        <v>272</v>
      </c>
      <c r="B50" s="275">
        <f>Volume!J51</f>
        <v>208.3</v>
      </c>
      <c r="C50" s="70">
        <v>208.4</v>
      </c>
      <c r="D50" s="267">
        <f t="shared" si="1"/>
        <v>0.09999999999999432</v>
      </c>
      <c r="E50" s="337">
        <f t="shared" si="2"/>
        <v>0.0004800768122899391</v>
      </c>
      <c r="F50" s="267">
        <v>-0.799999999999983</v>
      </c>
      <c r="G50" s="160">
        <f t="shared" si="0"/>
        <v>0.8999999999999773</v>
      </c>
    </row>
    <row r="51" spans="1:7" s="69" customFormat="1" ht="13.5">
      <c r="A51" s="196" t="s">
        <v>222</v>
      </c>
      <c r="B51" s="275">
        <f>Volume!J52</f>
        <v>1147.95</v>
      </c>
      <c r="C51" s="70">
        <v>1152.05</v>
      </c>
      <c r="D51" s="267">
        <f t="shared" si="1"/>
        <v>4.099999999999909</v>
      </c>
      <c r="E51" s="337">
        <f t="shared" si="2"/>
        <v>0.003571584128228502</v>
      </c>
      <c r="F51" s="267">
        <v>5.4500000000000455</v>
      </c>
      <c r="G51" s="160">
        <f t="shared" si="0"/>
        <v>-1.3500000000001364</v>
      </c>
    </row>
    <row r="52" spans="1:7" s="69" customFormat="1" ht="13.5">
      <c r="A52" s="196" t="s">
        <v>234</v>
      </c>
      <c r="B52" s="275">
        <f>Volume!J53</f>
        <v>407.3</v>
      </c>
      <c r="C52" s="70">
        <v>408.55</v>
      </c>
      <c r="D52" s="267">
        <f t="shared" si="1"/>
        <v>1.25</v>
      </c>
      <c r="E52" s="337">
        <f t="shared" si="2"/>
        <v>0.003068990915786889</v>
      </c>
      <c r="F52" s="267">
        <v>1.9499999999999886</v>
      </c>
      <c r="G52" s="160">
        <f t="shared" si="0"/>
        <v>-0.6999999999999886</v>
      </c>
    </row>
    <row r="53" spans="1:7" s="69" customFormat="1" ht="13.5">
      <c r="A53" s="196" t="s">
        <v>166</v>
      </c>
      <c r="B53" s="275">
        <f>Volume!J54</f>
        <v>103.15</v>
      </c>
      <c r="C53" s="70">
        <v>103.4</v>
      </c>
      <c r="D53" s="267">
        <f t="shared" si="1"/>
        <v>0.25</v>
      </c>
      <c r="E53" s="337">
        <f t="shared" si="2"/>
        <v>0.0024236548715462916</v>
      </c>
      <c r="F53" s="267">
        <v>0.3500000000000085</v>
      </c>
      <c r="G53" s="160">
        <f t="shared" si="0"/>
        <v>-0.10000000000000853</v>
      </c>
    </row>
    <row r="54" spans="1:7" s="69" customFormat="1" ht="13.5">
      <c r="A54" s="196" t="s">
        <v>223</v>
      </c>
      <c r="B54" s="275">
        <f>Volume!J55</f>
        <v>2570.3</v>
      </c>
      <c r="C54" s="70">
        <v>2585.2</v>
      </c>
      <c r="D54" s="267">
        <f t="shared" si="1"/>
        <v>14.899999999999636</v>
      </c>
      <c r="E54" s="337">
        <f t="shared" si="2"/>
        <v>0.005796988678364251</v>
      </c>
      <c r="F54" s="267">
        <v>11.700000000000273</v>
      </c>
      <c r="G54" s="160">
        <f t="shared" si="0"/>
        <v>3.1999999999993634</v>
      </c>
    </row>
    <row r="55" spans="1:7" s="69" customFormat="1" ht="13.5">
      <c r="A55" s="196" t="s">
        <v>291</v>
      </c>
      <c r="B55" s="275">
        <f>Volume!J56</f>
        <v>146.25</v>
      </c>
      <c r="C55" s="70">
        <v>146.75</v>
      </c>
      <c r="D55" s="267">
        <f t="shared" si="1"/>
        <v>0.5</v>
      </c>
      <c r="E55" s="337">
        <f t="shared" si="2"/>
        <v>0.003418803418803419</v>
      </c>
      <c r="F55" s="267">
        <v>0.8499999999999943</v>
      </c>
      <c r="G55" s="160">
        <f t="shared" si="0"/>
        <v>-0.3499999999999943</v>
      </c>
    </row>
    <row r="56" spans="1:7" s="69" customFormat="1" ht="13.5">
      <c r="A56" s="196" t="s">
        <v>292</v>
      </c>
      <c r="B56" s="275">
        <f>Volume!J57</f>
        <v>131.35</v>
      </c>
      <c r="C56" s="70">
        <v>132</v>
      </c>
      <c r="D56" s="267">
        <f t="shared" si="1"/>
        <v>0.6500000000000057</v>
      </c>
      <c r="E56" s="337">
        <f t="shared" si="2"/>
        <v>0.004948610582413443</v>
      </c>
      <c r="F56" s="267">
        <v>0.799999999999983</v>
      </c>
      <c r="G56" s="160">
        <f t="shared" si="0"/>
        <v>-0.14999999999997726</v>
      </c>
    </row>
    <row r="57" spans="1:7" s="69" customFormat="1" ht="13.5">
      <c r="A57" s="196" t="s">
        <v>195</v>
      </c>
      <c r="B57" s="275">
        <f>Volume!J58</f>
        <v>129.95</v>
      </c>
      <c r="C57" s="70">
        <v>129.7</v>
      </c>
      <c r="D57" s="267">
        <f t="shared" si="1"/>
        <v>-0.25</v>
      </c>
      <c r="E57" s="337">
        <f t="shared" si="2"/>
        <v>-0.0019238168526356293</v>
      </c>
      <c r="F57" s="267">
        <v>-0.19999999999998863</v>
      </c>
      <c r="G57" s="160">
        <f t="shared" si="0"/>
        <v>-0.05000000000001137</v>
      </c>
    </row>
    <row r="58" spans="1:8" s="25" customFormat="1" ht="13.5">
      <c r="A58" s="196" t="s">
        <v>293</v>
      </c>
      <c r="B58" s="275">
        <f>Volume!J59</f>
        <v>123.5</v>
      </c>
      <c r="C58" s="70">
        <v>123.65</v>
      </c>
      <c r="D58" s="267">
        <f t="shared" si="1"/>
        <v>0.15000000000000568</v>
      </c>
      <c r="E58" s="337">
        <f t="shared" si="2"/>
        <v>0.0012145748987854711</v>
      </c>
      <c r="F58" s="267">
        <v>0.15000000000000568</v>
      </c>
      <c r="G58" s="160">
        <f t="shared" si="0"/>
        <v>0</v>
      </c>
      <c r="H58" s="69"/>
    </row>
    <row r="59" spans="1:7" s="69" customFormat="1" ht="13.5">
      <c r="A59" s="196" t="s">
        <v>197</v>
      </c>
      <c r="B59" s="275">
        <f>Volume!J60</f>
        <v>693.6</v>
      </c>
      <c r="C59" s="70">
        <v>694.7</v>
      </c>
      <c r="D59" s="267">
        <f t="shared" si="1"/>
        <v>1.1000000000000227</v>
      </c>
      <c r="E59" s="337">
        <f t="shared" si="2"/>
        <v>0.0015859284890427086</v>
      </c>
      <c r="F59" s="267">
        <v>2.1000000000000227</v>
      </c>
      <c r="G59" s="160">
        <f t="shared" si="0"/>
        <v>-1</v>
      </c>
    </row>
    <row r="60" spans="1:8" s="25" customFormat="1" ht="13.5">
      <c r="A60" s="196" t="s">
        <v>4</v>
      </c>
      <c r="B60" s="275">
        <f>Volume!J61</f>
        <v>1653</v>
      </c>
      <c r="C60" s="70">
        <v>1660.35</v>
      </c>
      <c r="D60" s="267">
        <f t="shared" si="1"/>
        <v>7.349999999999909</v>
      </c>
      <c r="E60" s="337">
        <f t="shared" si="2"/>
        <v>0.004446460980036242</v>
      </c>
      <c r="F60" s="267">
        <v>6.900000000000091</v>
      </c>
      <c r="G60" s="160">
        <f t="shared" si="0"/>
        <v>0.4499999999998181</v>
      </c>
      <c r="H60" s="69"/>
    </row>
    <row r="61" spans="1:7" s="69" customFormat="1" ht="13.5">
      <c r="A61" s="196" t="s">
        <v>79</v>
      </c>
      <c r="B61" s="275">
        <f>Volume!J62</f>
        <v>1031.6</v>
      </c>
      <c r="C61" s="70">
        <v>1034.05</v>
      </c>
      <c r="D61" s="267">
        <f t="shared" si="1"/>
        <v>2.4500000000000455</v>
      </c>
      <c r="E61" s="337">
        <f t="shared" si="2"/>
        <v>0.00237495153160144</v>
      </c>
      <c r="F61" s="267">
        <v>5.150000000000091</v>
      </c>
      <c r="G61" s="160">
        <f t="shared" si="0"/>
        <v>-2.7000000000000455</v>
      </c>
    </row>
    <row r="62" spans="1:7" s="69" customFormat="1" ht="13.5">
      <c r="A62" s="196" t="s">
        <v>196</v>
      </c>
      <c r="B62" s="275">
        <f>Volume!J63</f>
        <v>718.45</v>
      </c>
      <c r="C62" s="70">
        <v>719.5</v>
      </c>
      <c r="D62" s="267">
        <f t="shared" si="1"/>
        <v>1.0499999999999545</v>
      </c>
      <c r="E62" s="337">
        <f t="shared" si="2"/>
        <v>0.001461479574083032</v>
      </c>
      <c r="F62" s="267">
        <v>4.0499999999999545</v>
      </c>
      <c r="G62" s="160">
        <f t="shared" si="0"/>
        <v>-3</v>
      </c>
    </row>
    <row r="63" spans="1:7" s="69" customFormat="1" ht="13.5">
      <c r="A63" s="196" t="s">
        <v>5</v>
      </c>
      <c r="B63" s="275">
        <f>Volume!J64</f>
        <v>148.4</v>
      </c>
      <c r="C63" s="70">
        <v>148.3</v>
      </c>
      <c r="D63" s="267">
        <f t="shared" si="1"/>
        <v>-0.09999999999999432</v>
      </c>
      <c r="E63" s="337">
        <f t="shared" si="2"/>
        <v>-0.0006738544474393148</v>
      </c>
      <c r="F63" s="267">
        <v>0.3499999999999943</v>
      </c>
      <c r="G63" s="160">
        <f t="shared" si="0"/>
        <v>-0.44999999999998863</v>
      </c>
    </row>
    <row r="64" spans="1:7" s="69" customFormat="1" ht="13.5">
      <c r="A64" s="196" t="s">
        <v>198</v>
      </c>
      <c r="B64" s="275">
        <f>Volume!J65</f>
        <v>199.6</v>
      </c>
      <c r="C64" s="70">
        <v>200.3</v>
      </c>
      <c r="D64" s="267">
        <f t="shared" si="1"/>
        <v>0.700000000000017</v>
      </c>
      <c r="E64" s="337">
        <f t="shared" si="2"/>
        <v>0.0035070140280561977</v>
      </c>
      <c r="F64" s="267">
        <v>1.1000000000000227</v>
      </c>
      <c r="G64" s="160">
        <f t="shared" si="0"/>
        <v>-0.4000000000000057</v>
      </c>
    </row>
    <row r="65" spans="1:7" s="69" customFormat="1" ht="13.5">
      <c r="A65" s="196" t="s">
        <v>199</v>
      </c>
      <c r="B65" s="275">
        <f>Volume!J66</f>
        <v>287.8</v>
      </c>
      <c r="C65" s="70">
        <v>289.15</v>
      </c>
      <c r="D65" s="267">
        <f t="shared" si="1"/>
        <v>1.349999999999966</v>
      </c>
      <c r="E65" s="337">
        <f t="shared" si="2"/>
        <v>0.004690757470465483</v>
      </c>
      <c r="F65" s="267">
        <v>1.5</v>
      </c>
      <c r="G65" s="160">
        <f t="shared" si="0"/>
        <v>-0.1500000000000341</v>
      </c>
    </row>
    <row r="66" spans="1:7" s="69" customFormat="1" ht="13.5">
      <c r="A66" s="196" t="s">
        <v>294</v>
      </c>
      <c r="B66" s="275">
        <f>Volume!J67</f>
        <v>616.05</v>
      </c>
      <c r="C66" s="70">
        <v>617.1</v>
      </c>
      <c r="D66" s="267">
        <f t="shared" si="1"/>
        <v>1.0500000000000682</v>
      </c>
      <c r="E66" s="337">
        <f t="shared" si="2"/>
        <v>0.001704407109812626</v>
      </c>
      <c r="F66" s="267">
        <v>3.9500000000000455</v>
      </c>
      <c r="G66" s="160">
        <f t="shared" si="0"/>
        <v>-2.8999999999999773</v>
      </c>
    </row>
    <row r="67" spans="1:8" s="25" customFormat="1" ht="13.5">
      <c r="A67" s="196" t="s">
        <v>43</v>
      </c>
      <c r="B67" s="275">
        <f>Volume!J68</f>
        <v>1964.95</v>
      </c>
      <c r="C67" s="70">
        <v>1974.05</v>
      </c>
      <c r="D67" s="267">
        <f t="shared" si="1"/>
        <v>9.099999999999909</v>
      </c>
      <c r="E67" s="337">
        <f t="shared" si="2"/>
        <v>0.004631161098246728</v>
      </c>
      <c r="F67" s="267">
        <v>9.25</v>
      </c>
      <c r="G67" s="160">
        <f t="shared" si="0"/>
        <v>-0.15000000000009095</v>
      </c>
      <c r="H67" s="69"/>
    </row>
    <row r="68" spans="1:7" s="69" customFormat="1" ht="13.5">
      <c r="A68" s="196" t="s">
        <v>200</v>
      </c>
      <c r="B68" s="275">
        <f>Volume!J69</f>
        <v>969.45</v>
      </c>
      <c r="C68" s="70">
        <v>968.1</v>
      </c>
      <c r="D68" s="267">
        <f aca="true" t="shared" si="3" ref="D68:D131">C68-B68</f>
        <v>-1.3500000000000227</v>
      </c>
      <c r="E68" s="337">
        <f aca="true" t="shared" si="4" ref="E68:E131">D68/B68</f>
        <v>-0.0013925421630821835</v>
      </c>
      <c r="F68" s="267">
        <v>-0.15000000000009095</v>
      </c>
      <c r="G68" s="160">
        <f t="shared" si="0"/>
        <v>-1.1999999999999318</v>
      </c>
    </row>
    <row r="69" spans="1:7" s="69" customFormat="1" ht="13.5">
      <c r="A69" s="196" t="s">
        <v>141</v>
      </c>
      <c r="B69" s="275">
        <f>Volume!J70</f>
        <v>93.75</v>
      </c>
      <c r="C69" s="70">
        <v>93.9</v>
      </c>
      <c r="D69" s="267">
        <f t="shared" si="3"/>
        <v>0.15000000000000568</v>
      </c>
      <c r="E69" s="337">
        <f t="shared" si="4"/>
        <v>0.0016000000000000606</v>
      </c>
      <c r="F69" s="267">
        <v>0.45000000000000284</v>
      </c>
      <c r="G69" s="160">
        <f aca="true" t="shared" si="5" ref="G69:G132">D69-F69</f>
        <v>-0.29999999999999716</v>
      </c>
    </row>
    <row r="70" spans="1:7" s="69" customFormat="1" ht="13.5">
      <c r="A70" s="196" t="s">
        <v>184</v>
      </c>
      <c r="B70" s="275">
        <f>Volume!J71</f>
        <v>100.65</v>
      </c>
      <c r="C70" s="70">
        <v>100.95</v>
      </c>
      <c r="D70" s="267">
        <f t="shared" si="3"/>
        <v>0.29999999999999716</v>
      </c>
      <c r="E70" s="337">
        <f t="shared" si="4"/>
        <v>0.0029806259314455754</v>
      </c>
      <c r="F70" s="267">
        <v>0.6500000000000057</v>
      </c>
      <c r="G70" s="160">
        <f t="shared" si="5"/>
        <v>-0.3500000000000085</v>
      </c>
    </row>
    <row r="71" spans="1:7" s="69" customFormat="1" ht="13.5">
      <c r="A71" s="196" t="s">
        <v>175</v>
      </c>
      <c r="B71" s="275">
        <f>Volume!J72</f>
        <v>28.9</v>
      </c>
      <c r="C71" s="70">
        <v>28.95</v>
      </c>
      <c r="D71" s="267">
        <f t="shared" si="3"/>
        <v>0.05000000000000071</v>
      </c>
      <c r="E71" s="337">
        <f t="shared" si="4"/>
        <v>0.0017301038062283985</v>
      </c>
      <c r="F71" s="267">
        <v>0</v>
      </c>
      <c r="G71" s="160">
        <f t="shared" si="5"/>
        <v>0.05000000000000071</v>
      </c>
    </row>
    <row r="72" spans="1:7" s="69" customFormat="1" ht="13.5">
      <c r="A72" s="196" t="s">
        <v>142</v>
      </c>
      <c r="B72" s="275">
        <f>Volume!J73</f>
        <v>151</v>
      </c>
      <c r="C72" s="70">
        <v>151</v>
      </c>
      <c r="D72" s="267">
        <f t="shared" si="3"/>
        <v>0</v>
      </c>
      <c r="E72" s="337">
        <f t="shared" si="4"/>
        <v>0</v>
      </c>
      <c r="F72" s="267">
        <v>0.6999999999999886</v>
      </c>
      <c r="G72" s="160">
        <f t="shared" si="5"/>
        <v>-0.6999999999999886</v>
      </c>
    </row>
    <row r="73" spans="1:8" s="25" customFormat="1" ht="13.5">
      <c r="A73" s="196" t="s">
        <v>176</v>
      </c>
      <c r="B73" s="275">
        <f>Volume!J74</f>
        <v>194.35</v>
      </c>
      <c r="C73" s="70">
        <v>194.85</v>
      </c>
      <c r="D73" s="267">
        <f t="shared" si="3"/>
        <v>0.5</v>
      </c>
      <c r="E73" s="337">
        <f t="shared" si="4"/>
        <v>0.002572678157962439</v>
      </c>
      <c r="F73" s="267">
        <v>0.6500000000000057</v>
      </c>
      <c r="G73" s="160">
        <f t="shared" si="5"/>
        <v>-0.15000000000000568</v>
      </c>
      <c r="H73" s="69"/>
    </row>
    <row r="74" spans="1:7" s="69" customFormat="1" ht="13.5">
      <c r="A74" s="196" t="s">
        <v>167</v>
      </c>
      <c r="B74" s="275">
        <f>Volume!J75</f>
        <v>51</v>
      </c>
      <c r="C74" s="70">
        <v>51</v>
      </c>
      <c r="D74" s="267">
        <f t="shared" si="3"/>
        <v>0</v>
      </c>
      <c r="E74" s="337">
        <f t="shared" si="4"/>
        <v>0</v>
      </c>
      <c r="F74" s="267">
        <v>0.14999999999999858</v>
      </c>
      <c r="G74" s="160">
        <f t="shared" si="5"/>
        <v>-0.14999999999999858</v>
      </c>
    </row>
    <row r="75" spans="1:7" s="69" customFormat="1" ht="13.5">
      <c r="A75" s="196" t="s">
        <v>201</v>
      </c>
      <c r="B75" s="275">
        <f>Volume!J76</f>
        <v>2359.95</v>
      </c>
      <c r="C75" s="70">
        <v>2365.6</v>
      </c>
      <c r="D75" s="267">
        <f t="shared" si="3"/>
        <v>5.650000000000091</v>
      </c>
      <c r="E75" s="337">
        <f t="shared" si="4"/>
        <v>0.002394118519460197</v>
      </c>
      <c r="F75" s="267">
        <v>3.599999999999909</v>
      </c>
      <c r="G75" s="160">
        <f t="shared" si="5"/>
        <v>2.050000000000182</v>
      </c>
    </row>
    <row r="76" spans="1:7" s="69" customFormat="1" ht="13.5">
      <c r="A76" s="196" t="s">
        <v>143</v>
      </c>
      <c r="B76" s="275">
        <f>Volume!J77</f>
        <v>105.85</v>
      </c>
      <c r="C76" s="70">
        <v>106.2</v>
      </c>
      <c r="D76" s="267">
        <f t="shared" si="3"/>
        <v>0.3500000000000085</v>
      </c>
      <c r="E76" s="337">
        <f t="shared" si="4"/>
        <v>0.003306565895134705</v>
      </c>
      <c r="F76" s="267">
        <v>0.29999999999999716</v>
      </c>
      <c r="G76" s="160">
        <f t="shared" si="5"/>
        <v>0.05000000000001137</v>
      </c>
    </row>
    <row r="77" spans="1:7" s="69" customFormat="1" ht="13.5">
      <c r="A77" s="196" t="s">
        <v>90</v>
      </c>
      <c r="B77" s="275">
        <f>Volume!J78</f>
        <v>445.4</v>
      </c>
      <c r="C77" s="70">
        <v>442.1</v>
      </c>
      <c r="D77" s="267">
        <f t="shared" si="3"/>
        <v>-3.2999999999999545</v>
      </c>
      <c r="E77" s="337">
        <f t="shared" si="4"/>
        <v>-0.007409070498428277</v>
      </c>
      <c r="F77" s="267">
        <v>-6.2000000000000455</v>
      </c>
      <c r="G77" s="160">
        <f t="shared" si="5"/>
        <v>2.900000000000091</v>
      </c>
    </row>
    <row r="78" spans="1:7" s="69" customFormat="1" ht="13.5">
      <c r="A78" s="196" t="s">
        <v>35</v>
      </c>
      <c r="B78" s="275">
        <f>Volume!J79</f>
        <v>267.25</v>
      </c>
      <c r="C78" s="70">
        <v>267.75</v>
      </c>
      <c r="D78" s="267">
        <f t="shared" si="3"/>
        <v>0.5</v>
      </c>
      <c r="E78" s="337">
        <f t="shared" si="4"/>
        <v>0.0018709073900841909</v>
      </c>
      <c r="F78" s="267">
        <v>0.14999999999997726</v>
      </c>
      <c r="G78" s="160">
        <f t="shared" si="5"/>
        <v>0.35000000000002274</v>
      </c>
    </row>
    <row r="79" spans="1:7" s="69" customFormat="1" ht="13.5">
      <c r="A79" s="196" t="s">
        <v>6</v>
      </c>
      <c r="B79" s="275">
        <f>Volume!J80</f>
        <v>175.85</v>
      </c>
      <c r="C79" s="70">
        <v>175.65</v>
      </c>
      <c r="D79" s="267">
        <f t="shared" si="3"/>
        <v>-0.19999999999998863</v>
      </c>
      <c r="E79" s="337">
        <f t="shared" si="4"/>
        <v>-0.0011373329542222839</v>
      </c>
      <c r="F79" s="267">
        <v>0.29999999999998295</v>
      </c>
      <c r="G79" s="160">
        <f t="shared" si="5"/>
        <v>-0.4999999999999716</v>
      </c>
    </row>
    <row r="80" spans="1:7" s="69" customFormat="1" ht="13.5">
      <c r="A80" s="196" t="s">
        <v>177</v>
      </c>
      <c r="B80" s="275">
        <f>Volume!J81</f>
        <v>361.95</v>
      </c>
      <c r="C80" s="70">
        <v>362.05</v>
      </c>
      <c r="D80" s="267">
        <f t="shared" si="3"/>
        <v>0.10000000000002274</v>
      </c>
      <c r="E80" s="337">
        <f t="shared" si="4"/>
        <v>0.00027628125431695743</v>
      </c>
      <c r="F80" s="267">
        <v>1.3000000000000114</v>
      </c>
      <c r="G80" s="160">
        <f t="shared" si="5"/>
        <v>-1.1999999999999886</v>
      </c>
    </row>
    <row r="81" spans="1:7" s="69" customFormat="1" ht="13.5">
      <c r="A81" s="196" t="s">
        <v>168</v>
      </c>
      <c r="B81" s="275">
        <f>Volume!J82</f>
        <v>650.55</v>
      </c>
      <c r="C81" s="70">
        <v>644.5</v>
      </c>
      <c r="D81" s="267">
        <f t="shared" si="3"/>
        <v>-6.0499999999999545</v>
      </c>
      <c r="E81" s="337">
        <f t="shared" si="4"/>
        <v>-0.009299823226500584</v>
      </c>
      <c r="F81" s="267">
        <v>-2.3999999999999773</v>
      </c>
      <c r="G81" s="160">
        <f t="shared" si="5"/>
        <v>-3.6499999999999773</v>
      </c>
    </row>
    <row r="82" spans="1:7" s="69" customFormat="1" ht="13.5">
      <c r="A82" s="196" t="s">
        <v>132</v>
      </c>
      <c r="B82" s="275">
        <f>Volume!J83</f>
        <v>724.8</v>
      </c>
      <c r="C82" s="70">
        <v>726.4</v>
      </c>
      <c r="D82" s="267">
        <f t="shared" si="3"/>
        <v>1.6000000000000227</v>
      </c>
      <c r="E82" s="337">
        <f t="shared" si="4"/>
        <v>0.0022075055187638286</v>
      </c>
      <c r="F82" s="267">
        <v>1.25</v>
      </c>
      <c r="G82" s="160">
        <f t="shared" si="5"/>
        <v>0.35000000000002274</v>
      </c>
    </row>
    <row r="83" spans="1:7" s="69" customFormat="1" ht="13.5">
      <c r="A83" s="196" t="s">
        <v>144</v>
      </c>
      <c r="B83" s="275">
        <f>Volume!J84</f>
        <v>2444.8</v>
      </c>
      <c r="C83" s="70">
        <v>2448.25</v>
      </c>
      <c r="D83" s="267">
        <f t="shared" si="3"/>
        <v>3.449999999999818</v>
      </c>
      <c r="E83" s="337">
        <f t="shared" si="4"/>
        <v>0.0014111583769632764</v>
      </c>
      <c r="F83" s="267">
        <v>16.40000000000009</v>
      </c>
      <c r="G83" s="160">
        <f t="shared" si="5"/>
        <v>-12.950000000000273</v>
      </c>
    </row>
    <row r="84" spans="1:8" s="25" customFormat="1" ht="13.5">
      <c r="A84" s="196" t="s">
        <v>295</v>
      </c>
      <c r="B84" s="275">
        <f>Volume!J85</f>
        <v>630.2</v>
      </c>
      <c r="C84" s="70">
        <v>630.5</v>
      </c>
      <c r="D84" s="267">
        <f t="shared" si="3"/>
        <v>0.2999999999999545</v>
      </c>
      <c r="E84" s="337">
        <f t="shared" si="4"/>
        <v>0.0004760393525864083</v>
      </c>
      <c r="F84" s="267">
        <v>0.75</v>
      </c>
      <c r="G84" s="160">
        <f t="shared" si="5"/>
        <v>-0.4500000000000455</v>
      </c>
      <c r="H84" s="69"/>
    </row>
    <row r="85" spans="1:7" s="69" customFormat="1" ht="13.5">
      <c r="A85" s="196" t="s">
        <v>133</v>
      </c>
      <c r="B85" s="275">
        <f>Volume!J86</f>
        <v>31.55</v>
      </c>
      <c r="C85" s="70">
        <v>31.6</v>
      </c>
      <c r="D85" s="267">
        <f t="shared" si="3"/>
        <v>0.05000000000000071</v>
      </c>
      <c r="E85" s="337">
        <f t="shared" si="4"/>
        <v>0.0015847860538827482</v>
      </c>
      <c r="F85" s="267">
        <v>0.14999999999999858</v>
      </c>
      <c r="G85" s="160">
        <f t="shared" si="5"/>
        <v>-0.09999999999999787</v>
      </c>
    </row>
    <row r="86" spans="1:7" s="69" customFormat="1" ht="13.5">
      <c r="A86" s="196" t="s">
        <v>169</v>
      </c>
      <c r="B86" s="275">
        <f>Volume!J87</f>
        <v>121.45</v>
      </c>
      <c r="C86" s="70">
        <v>122</v>
      </c>
      <c r="D86" s="267">
        <f t="shared" si="3"/>
        <v>0.5499999999999972</v>
      </c>
      <c r="E86" s="337">
        <f t="shared" si="4"/>
        <v>0.00452861259777684</v>
      </c>
      <c r="F86" s="267">
        <v>0.3499999999999943</v>
      </c>
      <c r="G86" s="160">
        <f t="shared" si="5"/>
        <v>0.20000000000000284</v>
      </c>
    </row>
    <row r="87" spans="1:7" s="69" customFormat="1" ht="13.5">
      <c r="A87" s="196" t="s">
        <v>296</v>
      </c>
      <c r="B87" s="275">
        <f>Volume!J88</f>
        <v>453.15</v>
      </c>
      <c r="C87" s="70">
        <v>454.6</v>
      </c>
      <c r="D87" s="267">
        <f t="shared" si="3"/>
        <v>1.4500000000000455</v>
      </c>
      <c r="E87" s="337">
        <f t="shared" si="4"/>
        <v>0.00319982345801621</v>
      </c>
      <c r="F87" s="267">
        <v>0.44999999999998863</v>
      </c>
      <c r="G87" s="160">
        <f t="shared" si="5"/>
        <v>1.0000000000000568</v>
      </c>
    </row>
    <row r="88" spans="1:7" s="69" customFormat="1" ht="13.5">
      <c r="A88" s="196" t="s">
        <v>297</v>
      </c>
      <c r="B88" s="275">
        <f>Volume!J89</f>
        <v>473.15</v>
      </c>
      <c r="C88" s="70">
        <v>473.9</v>
      </c>
      <c r="D88" s="267">
        <f t="shared" si="3"/>
        <v>0.75</v>
      </c>
      <c r="E88" s="337">
        <f t="shared" si="4"/>
        <v>0.0015851209975694812</v>
      </c>
      <c r="F88" s="267">
        <v>1.5500000000000114</v>
      </c>
      <c r="G88" s="160">
        <f t="shared" si="5"/>
        <v>-0.8000000000000114</v>
      </c>
    </row>
    <row r="89" spans="1:7" s="69" customFormat="1" ht="13.5">
      <c r="A89" s="196" t="s">
        <v>178</v>
      </c>
      <c r="B89" s="275">
        <f>Volume!J90</f>
        <v>176.25</v>
      </c>
      <c r="C89" s="70">
        <v>176.9</v>
      </c>
      <c r="D89" s="267">
        <f t="shared" si="3"/>
        <v>0.6500000000000057</v>
      </c>
      <c r="E89" s="337">
        <f t="shared" si="4"/>
        <v>0.00368794326241138</v>
      </c>
      <c r="F89" s="267">
        <v>0.5999999999999943</v>
      </c>
      <c r="G89" s="160">
        <f t="shared" si="5"/>
        <v>0.05000000000001137</v>
      </c>
    </row>
    <row r="90" spans="1:7" s="69" customFormat="1" ht="13.5">
      <c r="A90" s="196" t="s">
        <v>145</v>
      </c>
      <c r="B90" s="275">
        <f>Volume!J91</f>
        <v>156.35</v>
      </c>
      <c r="C90" s="70">
        <v>156.85</v>
      </c>
      <c r="D90" s="267">
        <f t="shared" si="3"/>
        <v>0.5</v>
      </c>
      <c r="E90" s="337">
        <f t="shared" si="4"/>
        <v>0.0031979533098816758</v>
      </c>
      <c r="F90" s="267">
        <v>0.6500000000000057</v>
      </c>
      <c r="G90" s="160">
        <f t="shared" si="5"/>
        <v>-0.15000000000000568</v>
      </c>
    </row>
    <row r="91" spans="1:7" s="69" customFormat="1" ht="13.5">
      <c r="A91" s="196" t="s">
        <v>273</v>
      </c>
      <c r="B91" s="275">
        <f>Volume!J92</f>
        <v>201.95</v>
      </c>
      <c r="C91" s="70">
        <v>201.75</v>
      </c>
      <c r="D91" s="267">
        <f t="shared" si="3"/>
        <v>-0.19999999999998863</v>
      </c>
      <c r="E91" s="337">
        <f t="shared" si="4"/>
        <v>-0.0009903441445901888</v>
      </c>
      <c r="F91" s="267">
        <v>0.5999999999999943</v>
      </c>
      <c r="G91" s="160">
        <f t="shared" si="5"/>
        <v>-0.799999999999983</v>
      </c>
    </row>
    <row r="92" spans="1:7" s="69" customFormat="1" ht="13.5">
      <c r="A92" s="196" t="s">
        <v>210</v>
      </c>
      <c r="B92" s="275">
        <f>Volume!J93</f>
        <v>1669.2</v>
      </c>
      <c r="C92" s="70">
        <v>1676.3</v>
      </c>
      <c r="D92" s="267">
        <f t="shared" si="3"/>
        <v>7.099999999999909</v>
      </c>
      <c r="E92" s="337">
        <f t="shared" si="4"/>
        <v>0.004253534627366349</v>
      </c>
      <c r="F92" s="267">
        <v>9.950000000000045</v>
      </c>
      <c r="G92" s="160">
        <f t="shared" si="5"/>
        <v>-2.8500000000001364</v>
      </c>
    </row>
    <row r="93" spans="1:7" s="69" customFormat="1" ht="13.5">
      <c r="A93" s="196" t="s">
        <v>298</v>
      </c>
      <c r="B93" s="372">
        <f>Volume!J94</f>
        <v>587.65</v>
      </c>
      <c r="C93" s="70">
        <v>584.25</v>
      </c>
      <c r="D93" s="371">
        <f t="shared" si="3"/>
        <v>-3.3999999999999773</v>
      </c>
      <c r="E93" s="337">
        <f t="shared" si="4"/>
        <v>-0.005785756828043865</v>
      </c>
      <c r="F93" s="371">
        <v>-1.7999999999999545</v>
      </c>
      <c r="G93" s="160">
        <f t="shared" si="5"/>
        <v>-1.6000000000000227</v>
      </c>
    </row>
    <row r="94" spans="1:7" s="69" customFormat="1" ht="13.5">
      <c r="A94" s="196" t="s">
        <v>7</v>
      </c>
      <c r="B94" s="275">
        <f>Volume!J95</f>
        <v>880.85</v>
      </c>
      <c r="C94" s="70">
        <v>880.65</v>
      </c>
      <c r="D94" s="267">
        <f t="shared" si="3"/>
        <v>-0.20000000000004547</v>
      </c>
      <c r="E94" s="337">
        <f t="shared" si="4"/>
        <v>-0.0002270534143157694</v>
      </c>
      <c r="F94" s="267">
        <v>0.5</v>
      </c>
      <c r="G94" s="160">
        <f t="shared" si="5"/>
        <v>-0.7000000000000455</v>
      </c>
    </row>
    <row r="95" spans="1:7" s="69" customFormat="1" ht="13.5">
      <c r="A95" s="196" t="s">
        <v>170</v>
      </c>
      <c r="B95" s="275">
        <f>Volume!J96</f>
        <v>509.95</v>
      </c>
      <c r="C95" s="70">
        <v>509.55</v>
      </c>
      <c r="D95" s="267">
        <f t="shared" si="3"/>
        <v>-0.39999999999997726</v>
      </c>
      <c r="E95" s="337">
        <f t="shared" si="4"/>
        <v>-0.0007843906265319684</v>
      </c>
      <c r="F95" s="267">
        <v>0.6999999999999886</v>
      </c>
      <c r="G95" s="160">
        <f t="shared" si="5"/>
        <v>-1.099999999999966</v>
      </c>
    </row>
    <row r="96" spans="1:7" s="69" customFormat="1" ht="13.5">
      <c r="A96" s="196" t="s">
        <v>224</v>
      </c>
      <c r="B96" s="275">
        <f>Volume!J97</f>
        <v>892.75</v>
      </c>
      <c r="C96" s="70">
        <v>894.9</v>
      </c>
      <c r="D96" s="267">
        <f t="shared" si="3"/>
        <v>2.1499999999999773</v>
      </c>
      <c r="E96" s="337">
        <f t="shared" si="4"/>
        <v>0.002408288994679336</v>
      </c>
      <c r="F96" s="267">
        <v>1.6000000000000227</v>
      </c>
      <c r="G96" s="160">
        <f t="shared" si="5"/>
        <v>0.5499999999999545</v>
      </c>
    </row>
    <row r="97" spans="1:7" s="69" customFormat="1" ht="13.5">
      <c r="A97" s="196" t="s">
        <v>207</v>
      </c>
      <c r="B97" s="275">
        <f>Volume!J98</f>
        <v>209.9</v>
      </c>
      <c r="C97" s="70">
        <v>210.3</v>
      </c>
      <c r="D97" s="267">
        <f t="shared" si="3"/>
        <v>0.4000000000000057</v>
      </c>
      <c r="E97" s="337">
        <f t="shared" si="4"/>
        <v>0.0019056693663649627</v>
      </c>
      <c r="F97" s="267">
        <v>0.45000000000001705</v>
      </c>
      <c r="G97" s="160">
        <f t="shared" si="5"/>
        <v>-0.05000000000001137</v>
      </c>
    </row>
    <row r="98" spans="1:7" s="69" customFormat="1" ht="13.5">
      <c r="A98" s="196" t="s">
        <v>299</v>
      </c>
      <c r="B98" s="275">
        <f>Volume!J99</f>
        <v>827.4</v>
      </c>
      <c r="C98" s="70">
        <v>828.35</v>
      </c>
      <c r="D98" s="267">
        <f t="shared" si="3"/>
        <v>0.9500000000000455</v>
      </c>
      <c r="E98" s="337">
        <f t="shared" si="4"/>
        <v>0.0011481750060430814</v>
      </c>
      <c r="F98" s="267">
        <v>4.25</v>
      </c>
      <c r="G98" s="160">
        <f t="shared" si="5"/>
        <v>-3.2999999999999545</v>
      </c>
    </row>
    <row r="99" spans="1:7" s="69" customFormat="1" ht="13.5">
      <c r="A99" s="196" t="s">
        <v>279</v>
      </c>
      <c r="B99" s="275">
        <f>Volume!J100</f>
        <v>292.6</v>
      </c>
      <c r="C99" s="70">
        <v>292.95</v>
      </c>
      <c r="D99" s="267">
        <f t="shared" si="3"/>
        <v>0.3499999999999659</v>
      </c>
      <c r="E99" s="337">
        <f t="shared" si="4"/>
        <v>0.001196172248803711</v>
      </c>
      <c r="F99" s="267">
        <v>0.5999999999999659</v>
      </c>
      <c r="G99" s="160">
        <f t="shared" si="5"/>
        <v>-0.25</v>
      </c>
    </row>
    <row r="100" spans="1:7" s="69" customFormat="1" ht="13.5">
      <c r="A100" s="196" t="s">
        <v>146</v>
      </c>
      <c r="B100" s="275">
        <f>Volume!J101</f>
        <v>40.05</v>
      </c>
      <c r="C100" s="70">
        <v>40.1</v>
      </c>
      <c r="D100" s="267">
        <f t="shared" si="3"/>
        <v>0.05000000000000426</v>
      </c>
      <c r="E100" s="337">
        <f t="shared" si="4"/>
        <v>0.0012484394506867482</v>
      </c>
      <c r="F100" s="267">
        <v>0.14999999999999858</v>
      </c>
      <c r="G100" s="160">
        <f t="shared" si="5"/>
        <v>-0.09999999999999432</v>
      </c>
    </row>
    <row r="101" spans="1:7" s="69" customFormat="1" ht="13.5">
      <c r="A101" s="196" t="s">
        <v>8</v>
      </c>
      <c r="B101" s="275">
        <f>Volume!J102</f>
        <v>144.85</v>
      </c>
      <c r="C101" s="70">
        <v>145.35</v>
      </c>
      <c r="D101" s="267">
        <f t="shared" si="3"/>
        <v>0.5</v>
      </c>
      <c r="E101" s="337">
        <f t="shared" si="4"/>
        <v>0.0034518467380048328</v>
      </c>
      <c r="F101" s="267">
        <v>0.29999999999998295</v>
      </c>
      <c r="G101" s="160">
        <f t="shared" si="5"/>
        <v>0.20000000000001705</v>
      </c>
    </row>
    <row r="102" spans="1:7" s="69" customFormat="1" ht="13.5">
      <c r="A102" s="196" t="s">
        <v>300</v>
      </c>
      <c r="B102" s="275">
        <f>Volume!J103</f>
        <v>191.75</v>
      </c>
      <c r="C102" s="70">
        <v>192.15</v>
      </c>
      <c r="D102" s="267">
        <f t="shared" si="3"/>
        <v>0.4000000000000057</v>
      </c>
      <c r="E102" s="337">
        <f t="shared" si="4"/>
        <v>0.0020860495436766918</v>
      </c>
      <c r="F102" s="267">
        <v>1.0500000000000114</v>
      </c>
      <c r="G102" s="160">
        <f t="shared" si="5"/>
        <v>-0.6500000000000057</v>
      </c>
    </row>
    <row r="103" spans="1:10" s="69" customFormat="1" ht="13.5">
      <c r="A103" s="196" t="s">
        <v>179</v>
      </c>
      <c r="B103" s="275">
        <f>Volume!J104</f>
        <v>16.9</v>
      </c>
      <c r="C103" s="70">
        <v>16.95</v>
      </c>
      <c r="D103" s="267">
        <f t="shared" si="3"/>
        <v>0.05000000000000071</v>
      </c>
      <c r="E103" s="337">
        <f t="shared" si="4"/>
        <v>0.002958579881656847</v>
      </c>
      <c r="F103" s="267">
        <v>0.10000000000000142</v>
      </c>
      <c r="G103" s="160">
        <f t="shared" si="5"/>
        <v>-0.05000000000000071</v>
      </c>
      <c r="J103" s="14"/>
    </row>
    <row r="104" spans="1:10" s="69" customFormat="1" ht="13.5">
      <c r="A104" s="196" t="s">
        <v>202</v>
      </c>
      <c r="B104" s="275">
        <f>Volume!J105</f>
        <v>238.4</v>
      </c>
      <c r="C104" s="70">
        <v>239</v>
      </c>
      <c r="D104" s="267">
        <f t="shared" si="3"/>
        <v>0.5999999999999943</v>
      </c>
      <c r="E104" s="337">
        <f t="shared" si="4"/>
        <v>0.002516778523489909</v>
      </c>
      <c r="F104" s="267">
        <v>1.5500000000000114</v>
      </c>
      <c r="G104" s="160">
        <f t="shared" si="5"/>
        <v>-0.950000000000017</v>
      </c>
      <c r="J104" s="14"/>
    </row>
    <row r="105" spans="1:7" s="69" customFormat="1" ht="13.5">
      <c r="A105" s="196" t="s">
        <v>171</v>
      </c>
      <c r="B105" s="275">
        <f>Volume!J106</f>
        <v>324.95</v>
      </c>
      <c r="C105" s="70">
        <v>325.2</v>
      </c>
      <c r="D105" s="267">
        <f t="shared" si="3"/>
        <v>0.25</v>
      </c>
      <c r="E105" s="337">
        <f t="shared" si="4"/>
        <v>0.0007693491306354824</v>
      </c>
      <c r="F105" s="267">
        <v>1.1499999999999773</v>
      </c>
      <c r="G105" s="160">
        <f t="shared" si="5"/>
        <v>-0.8999999999999773</v>
      </c>
    </row>
    <row r="106" spans="1:7" s="69" customFormat="1" ht="13.5">
      <c r="A106" s="196" t="s">
        <v>147</v>
      </c>
      <c r="B106" s="275">
        <f>Volume!J107</f>
        <v>57.55</v>
      </c>
      <c r="C106" s="70">
        <v>57.6</v>
      </c>
      <c r="D106" s="267">
        <f t="shared" si="3"/>
        <v>0.05000000000000426</v>
      </c>
      <c r="E106" s="337">
        <f t="shared" si="4"/>
        <v>0.0008688097306690576</v>
      </c>
      <c r="F106" s="267">
        <v>0.29999999999999716</v>
      </c>
      <c r="G106" s="160">
        <f t="shared" si="5"/>
        <v>-0.2499999999999929</v>
      </c>
    </row>
    <row r="107" spans="1:7" s="69" customFormat="1" ht="13.5">
      <c r="A107" s="196" t="s">
        <v>148</v>
      </c>
      <c r="B107" s="275">
        <f>Volume!J108</f>
        <v>246.2</v>
      </c>
      <c r="C107" s="70">
        <v>248.2</v>
      </c>
      <c r="D107" s="267">
        <f t="shared" si="3"/>
        <v>2</v>
      </c>
      <c r="E107" s="337">
        <f t="shared" si="4"/>
        <v>0.008123476848090984</v>
      </c>
      <c r="F107" s="267">
        <v>1.5999999999999943</v>
      </c>
      <c r="G107" s="160">
        <f t="shared" si="5"/>
        <v>0.4000000000000057</v>
      </c>
    </row>
    <row r="108" spans="1:8" s="25" customFormat="1" ht="13.5">
      <c r="A108" s="196" t="s">
        <v>122</v>
      </c>
      <c r="B108" s="275">
        <f>Volume!J109</f>
        <v>142.05</v>
      </c>
      <c r="C108" s="70">
        <v>142.2</v>
      </c>
      <c r="D108" s="267">
        <f t="shared" si="3"/>
        <v>0.14999999999997726</v>
      </c>
      <c r="E108" s="337">
        <f t="shared" si="4"/>
        <v>0.0010559662090811493</v>
      </c>
      <c r="F108" s="267">
        <v>0.6500000000000057</v>
      </c>
      <c r="G108" s="160">
        <f t="shared" si="5"/>
        <v>-0.5000000000000284</v>
      </c>
      <c r="H108" s="69"/>
    </row>
    <row r="109" spans="1:8" s="25" customFormat="1" ht="13.5">
      <c r="A109" s="204" t="s">
        <v>36</v>
      </c>
      <c r="B109" s="275">
        <f>Volume!J110</f>
        <v>876.15</v>
      </c>
      <c r="C109" s="70">
        <v>881.2</v>
      </c>
      <c r="D109" s="267">
        <f t="shared" si="3"/>
        <v>5.050000000000068</v>
      </c>
      <c r="E109" s="337">
        <f t="shared" si="4"/>
        <v>0.005763853221480418</v>
      </c>
      <c r="F109" s="267">
        <v>2.25</v>
      </c>
      <c r="G109" s="160">
        <f t="shared" si="5"/>
        <v>2.800000000000068</v>
      </c>
      <c r="H109" s="69"/>
    </row>
    <row r="110" spans="1:8" s="25" customFormat="1" ht="13.5">
      <c r="A110" s="196" t="s">
        <v>172</v>
      </c>
      <c r="B110" s="275">
        <f>Volume!J111</f>
        <v>260.5</v>
      </c>
      <c r="C110" s="70">
        <v>262.35</v>
      </c>
      <c r="D110" s="267">
        <f t="shared" si="3"/>
        <v>1.8500000000000227</v>
      </c>
      <c r="E110" s="337">
        <f t="shared" si="4"/>
        <v>0.007101727447216978</v>
      </c>
      <c r="F110" s="267">
        <v>1.6000000000000227</v>
      </c>
      <c r="G110" s="160">
        <f t="shared" si="5"/>
        <v>0.25</v>
      </c>
      <c r="H110" s="69"/>
    </row>
    <row r="111" spans="1:7" s="69" customFormat="1" ht="13.5">
      <c r="A111" s="196" t="s">
        <v>80</v>
      </c>
      <c r="B111" s="275">
        <f>Volume!J112</f>
        <v>224.75</v>
      </c>
      <c r="C111" s="70">
        <v>224.95</v>
      </c>
      <c r="D111" s="267">
        <f t="shared" si="3"/>
        <v>0.19999999999998863</v>
      </c>
      <c r="E111" s="337">
        <f t="shared" si="4"/>
        <v>0.0008898776418241986</v>
      </c>
      <c r="F111" s="267">
        <v>0.14999999999997726</v>
      </c>
      <c r="G111" s="160">
        <f t="shared" si="5"/>
        <v>0.05000000000001137</v>
      </c>
    </row>
    <row r="112" spans="1:7" s="69" customFormat="1" ht="13.5">
      <c r="A112" s="196" t="s">
        <v>275</v>
      </c>
      <c r="B112" s="275">
        <f>Volume!J113</f>
        <v>314</v>
      </c>
      <c r="C112" s="70">
        <v>314.25</v>
      </c>
      <c r="D112" s="267">
        <f t="shared" si="3"/>
        <v>0.25</v>
      </c>
      <c r="E112" s="337">
        <f t="shared" si="4"/>
        <v>0.0007961783439490446</v>
      </c>
      <c r="F112" s="267">
        <v>1.900000000000034</v>
      </c>
      <c r="G112" s="160">
        <f t="shared" si="5"/>
        <v>-1.650000000000034</v>
      </c>
    </row>
    <row r="113" spans="1:7" s="69" customFormat="1" ht="13.5">
      <c r="A113" s="196" t="s">
        <v>225</v>
      </c>
      <c r="B113" s="275">
        <f>Volume!J114</f>
        <v>417.05</v>
      </c>
      <c r="C113" s="70">
        <v>418.8</v>
      </c>
      <c r="D113" s="267">
        <f t="shared" si="3"/>
        <v>1.75</v>
      </c>
      <c r="E113" s="337">
        <f t="shared" si="4"/>
        <v>0.004196139551612517</v>
      </c>
      <c r="F113" s="267">
        <v>2.75</v>
      </c>
      <c r="G113" s="160">
        <f t="shared" si="5"/>
        <v>-1</v>
      </c>
    </row>
    <row r="114" spans="1:7" s="69" customFormat="1" ht="13.5">
      <c r="A114" s="196" t="s">
        <v>81</v>
      </c>
      <c r="B114" s="275">
        <f>Volume!J115</f>
        <v>467.65</v>
      </c>
      <c r="C114" s="70">
        <v>467.65</v>
      </c>
      <c r="D114" s="267">
        <f t="shared" si="3"/>
        <v>0</v>
      </c>
      <c r="E114" s="337">
        <f t="shared" si="4"/>
        <v>0</v>
      </c>
      <c r="F114" s="267">
        <v>1.8000000000000114</v>
      </c>
      <c r="G114" s="160">
        <f t="shared" si="5"/>
        <v>-1.8000000000000114</v>
      </c>
    </row>
    <row r="115" spans="1:7" s="69" customFormat="1" ht="13.5">
      <c r="A115" s="196" t="s">
        <v>226</v>
      </c>
      <c r="B115" s="275">
        <f>Volume!J116</f>
        <v>215.85</v>
      </c>
      <c r="C115" s="70">
        <v>216.45</v>
      </c>
      <c r="D115" s="267">
        <f t="shared" si="3"/>
        <v>0.5999999999999943</v>
      </c>
      <c r="E115" s="337">
        <f t="shared" si="4"/>
        <v>0.002779708130646256</v>
      </c>
      <c r="F115" s="267">
        <v>0.9000000000000057</v>
      </c>
      <c r="G115" s="160">
        <f t="shared" si="5"/>
        <v>-0.30000000000001137</v>
      </c>
    </row>
    <row r="116" spans="1:7" s="69" customFormat="1" ht="13.5">
      <c r="A116" s="196" t="s">
        <v>301</v>
      </c>
      <c r="B116" s="275">
        <f>Volume!J117</f>
        <v>393.05</v>
      </c>
      <c r="C116" s="70">
        <v>395.3</v>
      </c>
      <c r="D116" s="267">
        <f t="shared" si="3"/>
        <v>2.25</v>
      </c>
      <c r="E116" s="337">
        <f t="shared" si="4"/>
        <v>0.005724462536572955</v>
      </c>
      <c r="F116" s="267">
        <v>1.1999999999999886</v>
      </c>
      <c r="G116" s="160">
        <f t="shared" si="5"/>
        <v>1.0500000000000114</v>
      </c>
    </row>
    <row r="117" spans="1:7" s="69" customFormat="1" ht="13.5">
      <c r="A117" s="196" t="s">
        <v>227</v>
      </c>
      <c r="B117" s="275">
        <f>Volume!J118</f>
        <v>933.5</v>
      </c>
      <c r="C117" s="70">
        <v>938.95</v>
      </c>
      <c r="D117" s="267">
        <f t="shared" si="3"/>
        <v>5.4500000000000455</v>
      </c>
      <c r="E117" s="337">
        <f t="shared" si="4"/>
        <v>0.0058382431708623945</v>
      </c>
      <c r="F117" s="267">
        <v>4.5</v>
      </c>
      <c r="G117" s="160">
        <f t="shared" si="5"/>
        <v>0.9500000000000455</v>
      </c>
    </row>
    <row r="118" spans="1:7" s="69" customFormat="1" ht="13.5">
      <c r="A118" s="196" t="s">
        <v>228</v>
      </c>
      <c r="B118" s="275">
        <f>Volume!J119</f>
        <v>395.5</v>
      </c>
      <c r="C118" s="70">
        <v>396.85</v>
      </c>
      <c r="D118" s="267">
        <f t="shared" si="3"/>
        <v>1.3500000000000227</v>
      </c>
      <c r="E118" s="337">
        <f t="shared" si="4"/>
        <v>0.0034134007585335593</v>
      </c>
      <c r="F118" s="267">
        <v>2.349999999999966</v>
      </c>
      <c r="G118" s="160">
        <f t="shared" si="5"/>
        <v>-0.9999999999999432</v>
      </c>
    </row>
    <row r="119" spans="1:7" s="69" customFormat="1" ht="13.5">
      <c r="A119" s="196" t="s">
        <v>235</v>
      </c>
      <c r="B119" s="275">
        <f>Volume!J120</f>
        <v>451.8</v>
      </c>
      <c r="C119" s="70">
        <v>453.05</v>
      </c>
      <c r="D119" s="267">
        <f t="shared" si="3"/>
        <v>1.25</v>
      </c>
      <c r="E119" s="337">
        <f t="shared" si="4"/>
        <v>0.0027667109340416113</v>
      </c>
      <c r="F119" s="267">
        <v>-0.39999999999997726</v>
      </c>
      <c r="G119" s="160">
        <f t="shared" si="5"/>
        <v>1.6499999999999773</v>
      </c>
    </row>
    <row r="120" spans="1:7" s="69" customFormat="1" ht="13.5">
      <c r="A120" s="196" t="s">
        <v>98</v>
      </c>
      <c r="B120" s="275">
        <f>Volume!J121</f>
        <v>520.7</v>
      </c>
      <c r="C120" s="70">
        <v>521.85</v>
      </c>
      <c r="D120" s="267">
        <f t="shared" si="3"/>
        <v>1.1499999999999773</v>
      </c>
      <c r="E120" s="337">
        <f t="shared" si="4"/>
        <v>0.0022085653927404977</v>
      </c>
      <c r="F120" s="267">
        <v>2.150000000000091</v>
      </c>
      <c r="G120" s="160">
        <f t="shared" si="5"/>
        <v>-1.0000000000001137</v>
      </c>
    </row>
    <row r="121" spans="1:7" s="69" customFormat="1" ht="13.5">
      <c r="A121" s="196" t="s">
        <v>149</v>
      </c>
      <c r="B121" s="275">
        <f>Volume!J122</f>
        <v>678.05</v>
      </c>
      <c r="C121" s="70">
        <v>678.85</v>
      </c>
      <c r="D121" s="267">
        <f t="shared" si="3"/>
        <v>0.8000000000000682</v>
      </c>
      <c r="E121" s="337">
        <f t="shared" si="4"/>
        <v>0.0011798539930684584</v>
      </c>
      <c r="F121" s="267">
        <v>0.9500000000000455</v>
      </c>
      <c r="G121" s="160">
        <f t="shared" si="5"/>
        <v>-0.14999999999997726</v>
      </c>
    </row>
    <row r="122" spans="1:7" s="69" customFormat="1" ht="13.5">
      <c r="A122" s="196" t="s">
        <v>203</v>
      </c>
      <c r="B122" s="275">
        <f>Volume!J123</f>
        <v>1414.6</v>
      </c>
      <c r="C122" s="70">
        <v>1418.8</v>
      </c>
      <c r="D122" s="267">
        <f t="shared" si="3"/>
        <v>4.2000000000000455</v>
      </c>
      <c r="E122" s="337">
        <f t="shared" si="4"/>
        <v>0.0029690371836561895</v>
      </c>
      <c r="F122" s="267">
        <v>3.400000000000091</v>
      </c>
      <c r="G122" s="160">
        <f t="shared" si="5"/>
        <v>0.7999999999999545</v>
      </c>
    </row>
    <row r="123" spans="1:7" s="69" customFormat="1" ht="13.5">
      <c r="A123" s="196" t="s">
        <v>302</v>
      </c>
      <c r="B123" s="275">
        <f>Volume!J124</f>
        <v>293.55</v>
      </c>
      <c r="C123" s="70">
        <v>294.1</v>
      </c>
      <c r="D123" s="267">
        <f t="shared" si="3"/>
        <v>0.5500000000000114</v>
      </c>
      <c r="E123" s="337">
        <f t="shared" si="4"/>
        <v>0.0018736160790325715</v>
      </c>
      <c r="F123" s="267">
        <v>0.8500000000000227</v>
      </c>
      <c r="G123" s="160">
        <f t="shared" si="5"/>
        <v>-0.30000000000001137</v>
      </c>
    </row>
    <row r="124" spans="1:7" s="69" customFormat="1" ht="13.5">
      <c r="A124" s="196" t="s">
        <v>217</v>
      </c>
      <c r="B124" s="275">
        <f>Volume!J125</f>
        <v>69.5</v>
      </c>
      <c r="C124" s="70">
        <v>69.9</v>
      </c>
      <c r="D124" s="267">
        <f t="shared" si="3"/>
        <v>0.4000000000000057</v>
      </c>
      <c r="E124" s="337">
        <f t="shared" si="4"/>
        <v>0.005755395683453319</v>
      </c>
      <c r="F124" s="267">
        <v>0.15000000000000568</v>
      </c>
      <c r="G124" s="160">
        <f t="shared" si="5"/>
        <v>0.25</v>
      </c>
    </row>
    <row r="125" spans="1:7" s="69" customFormat="1" ht="13.5">
      <c r="A125" s="196" t="s">
        <v>236</v>
      </c>
      <c r="B125" s="275">
        <f>Volume!J126</f>
        <v>115.55</v>
      </c>
      <c r="C125" s="70">
        <v>115.95</v>
      </c>
      <c r="D125" s="267">
        <f t="shared" si="3"/>
        <v>0.4000000000000057</v>
      </c>
      <c r="E125" s="337">
        <f t="shared" si="4"/>
        <v>0.003461704889658206</v>
      </c>
      <c r="F125" s="267">
        <v>0.44999999999998863</v>
      </c>
      <c r="G125" s="160">
        <f t="shared" si="5"/>
        <v>-0.04999999999998295</v>
      </c>
    </row>
    <row r="126" spans="1:7" s="69" customFormat="1" ht="13.5">
      <c r="A126" s="196" t="s">
        <v>204</v>
      </c>
      <c r="B126" s="275">
        <f>Volume!J127</f>
        <v>477.7</v>
      </c>
      <c r="C126" s="70">
        <v>477.25</v>
      </c>
      <c r="D126" s="267">
        <f t="shared" si="3"/>
        <v>-0.44999999999998863</v>
      </c>
      <c r="E126" s="337">
        <f t="shared" si="4"/>
        <v>-0.0009420138162026139</v>
      </c>
      <c r="F126" s="267">
        <v>1.1999999999999886</v>
      </c>
      <c r="G126" s="160">
        <f t="shared" si="5"/>
        <v>-1.6499999999999773</v>
      </c>
    </row>
    <row r="127" spans="1:7" s="69" customFormat="1" ht="13.5">
      <c r="A127" s="196" t="s">
        <v>205</v>
      </c>
      <c r="B127" s="275">
        <f>Volume!J128</f>
        <v>1107.75</v>
      </c>
      <c r="C127" s="70">
        <v>1109.05</v>
      </c>
      <c r="D127" s="267">
        <f t="shared" si="3"/>
        <v>1.2999999999999545</v>
      </c>
      <c r="E127" s="337">
        <f t="shared" si="4"/>
        <v>0.0011735499887158243</v>
      </c>
      <c r="F127" s="267">
        <v>1.6000000000001364</v>
      </c>
      <c r="G127" s="160">
        <f t="shared" si="5"/>
        <v>-0.3000000000001819</v>
      </c>
    </row>
    <row r="128" spans="1:7" s="69" customFormat="1" ht="13.5">
      <c r="A128" s="196" t="s">
        <v>37</v>
      </c>
      <c r="B128" s="275">
        <f>Volume!J129</f>
        <v>180.05</v>
      </c>
      <c r="C128" s="70">
        <v>180.45</v>
      </c>
      <c r="D128" s="267">
        <f t="shared" si="3"/>
        <v>0.39999999999997726</v>
      </c>
      <c r="E128" s="337">
        <f t="shared" si="4"/>
        <v>0.0022216051096916258</v>
      </c>
      <c r="F128" s="267">
        <v>0.6500000000000057</v>
      </c>
      <c r="G128" s="160">
        <f t="shared" si="5"/>
        <v>-0.2500000000000284</v>
      </c>
    </row>
    <row r="129" spans="1:12" s="69" customFormat="1" ht="13.5">
      <c r="A129" s="196" t="s">
        <v>303</v>
      </c>
      <c r="B129" s="275">
        <f>Volume!J130</f>
        <v>1927.7</v>
      </c>
      <c r="C129" s="70">
        <v>1932.25</v>
      </c>
      <c r="D129" s="267">
        <f t="shared" si="3"/>
        <v>4.5499999999999545</v>
      </c>
      <c r="E129" s="337">
        <f t="shared" si="4"/>
        <v>0.002360325776832471</v>
      </c>
      <c r="F129" s="267">
        <v>8.950000000000045</v>
      </c>
      <c r="G129" s="160">
        <f t="shared" si="5"/>
        <v>-4.400000000000091</v>
      </c>
      <c r="L129" s="270"/>
    </row>
    <row r="130" spans="1:12" s="69" customFormat="1" ht="13.5">
      <c r="A130" s="196" t="s">
        <v>229</v>
      </c>
      <c r="B130" s="275">
        <f>Volume!J131</f>
        <v>1197.5</v>
      </c>
      <c r="C130" s="70">
        <v>1199.1</v>
      </c>
      <c r="D130" s="267">
        <f t="shared" si="3"/>
        <v>1.599999999999909</v>
      </c>
      <c r="E130" s="337">
        <f t="shared" si="4"/>
        <v>0.001336116910229569</v>
      </c>
      <c r="F130" s="267">
        <v>-1.7999999999999545</v>
      </c>
      <c r="G130" s="160">
        <f t="shared" si="5"/>
        <v>3.3999999999998636</v>
      </c>
      <c r="L130" s="270"/>
    </row>
    <row r="131" spans="1:12" s="69" customFormat="1" ht="13.5">
      <c r="A131" s="196" t="s">
        <v>278</v>
      </c>
      <c r="B131" s="275">
        <f>Volume!J132</f>
        <v>802.15</v>
      </c>
      <c r="C131" s="70">
        <v>803</v>
      </c>
      <c r="D131" s="267">
        <f t="shared" si="3"/>
        <v>0.8500000000000227</v>
      </c>
      <c r="E131" s="337">
        <f t="shared" si="4"/>
        <v>0.0010596521847535034</v>
      </c>
      <c r="F131" s="267">
        <v>3.6000000000000227</v>
      </c>
      <c r="G131" s="160">
        <f t="shared" si="5"/>
        <v>-2.75</v>
      </c>
      <c r="L131" s="270"/>
    </row>
    <row r="132" spans="1:12" s="69" customFormat="1" ht="13.5">
      <c r="A132" s="196" t="s">
        <v>180</v>
      </c>
      <c r="B132" s="275">
        <f>Volume!J133</f>
        <v>173.05</v>
      </c>
      <c r="C132" s="70">
        <v>173</v>
      </c>
      <c r="D132" s="267">
        <f aca="true" t="shared" si="6" ref="D132:D157">C132-B132</f>
        <v>-0.05000000000001137</v>
      </c>
      <c r="E132" s="337">
        <f aca="true" t="shared" si="7" ref="E132:E157">D132/B132</f>
        <v>-0.00028893383415204486</v>
      </c>
      <c r="F132" s="267">
        <v>0.30000000000001137</v>
      </c>
      <c r="G132" s="160">
        <f t="shared" si="5"/>
        <v>-0.35000000000002274</v>
      </c>
      <c r="L132" s="270"/>
    </row>
    <row r="133" spans="1:12" s="69" customFormat="1" ht="13.5">
      <c r="A133" s="196" t="s">
        <v>181</v>
      </c>
      <c r="B133" s="275">
        <f>Volume!J134</f>
        <v>326.25</v>
      </c>
      <c r="C133" s="70">
        <v>326.7</v>
      </c>
      <c r="D133" s="267">
        <f t="shared" si="6"/>
        <v>0.44999999999998863</v>
      </c>
      <c r="E133" s="337">
        <f t="shared" si="7"/>
        <v>0.0013793103448275514</v>
      </c>
      <c r="F133" s="267">
        <v>0.8999999999999773</v>
      </c>
      <c r="G133" s="160">
        <f aca="true" t="shared" si="8" ref="G133:G157">D133-F133</f>
        <v>-0.44999999999998863</v>
      </c>
      <c r="L133" s="270"/>
    </row>
    <row r="134" spans="1:12" s="69" customFormat="1" ht="13.5">
      <c r="A134" s="196" t="s">
        <v>150</v>
      </c>
      <c r="B134" s="275">
        <f>Volume!J135</f>
        <v>506.9</v>
      </c>
      <c r="C134" s="70">
        <v>505.85</v>
      </c>
      <c r="D134" s="267">
        <f t="shared" si="6"/>
        <v>-1.0499999999999545</v>
      </c>
      <c r="E134" s="337">
        <f t="shared" si="7"/>
        <v>-0.002071414480173515</v>
      </c>
      <c r="F134" s="267">
        <v>-0.75</v>
      </c>
      <c r="G134" s="160">
        <f t="shared" si="8"/>
        <v>-0.2999999999999545</v>
      </c>
      <c r="L134" s="270"/>
    </row>
    <row r="135" spans="1:12" s="69" customFormat="1" ht="13.5">
      <c r="A135" s="196" t="s">
        <v>151</v>
      </c>
      <c r="B135" s="275">
        <f>Volume!J136</f>
        <v>1029.7</v>
      </c>
      <c r="C135" s="70">
        <v>1027.65</v>
      </c>
      <c r="D135" s="267">
        <f t="shared" si="6"/>
        <v>-2.0499999999999545</v>
      </c>
      <c r="E135" s="337">
        <f t="shared" si="7"/>
        <v>-0.0019908711275128236</v>
      </c>
      <c r="F135" s="267">
        <v>0.40000000000009095</v>
      </c>
      <c r="G135" s="160">
        <f t="shared" si="8"/>
        <v>-2.4500000000000455</v>
      </c>
      <c r="L135" s="270"/>
    </row>
    <row r="136" spans="1:12" s="69" customFormat="1" ht="13.5">
      <c r="A136" s="196" t="s">
        <v>215</v>
      </c>
      <c r="B136" s="275">
        <f>Volume!J137</f>
        <v>1684.6</v>
      </c>
      <c r="C136" s="70">
        <v>1692.3</v>
      </c>
      <c r="D136" s="267">
        <f t="shared" si="6"/>
        <v>7.7000000000000455</v>
      </c>
      <c r="E136" s="337">
        <f t="shared" si="7"/>
        <v>0.004570817998337912</v>
      </c>
      <c r="F136" s="267">
        <v>12.899999999999864</v>
      </c>
      <c r="G136" s="160">
        <f t="shared" si="8"/>
        <v>-5.199999999999818</v>
      </c>
      <c r="L136" s="270"/>
    </row>
    <row r="137" spans="1:12" s="69" customFormat="1" ht="13.5">
      <c r="A137" s="196" t="s">
        <v>230</v>
      </c>
      <c r="B137" s="275">
        <f>Volume!J138</f>
        <v>985.45</v>
      </c>
      <c r="C137" s="70">
        <v>989.05</v>
      </c>
      <c r="D137" s="267">
        <f t="shared" si="6"/>
        <v>3.599999999999909</v>
      </c>
      <c r="E137" s="337">
        <f t="shared" si="7"/>
        <v>0.003653153381703698</v>
      </c>
      <c r="F137" s="267">
        <v>5.9500000000000455</v>
      </c>
      <c r="G137" s="160">
        <f t="shared" si="8"/>
        <v>-2.3500000000001364</v>
      </c>
      <c r="L137" s="270"/>
    </row>
    <row r="138" spans="1:12" s="69" customFormat="1" ht="13.5">
      <c r="A138" s="196" t="s">
        <v>91</v>
      </c>
      <c r="B138" s="275">
        <f>Volume!J139</f>
        <v>72</v>
      </c>
      <c r="C138" s="70">
        <v>72.1</v>
      </c>
      <c r="D138" s="267">
        <f t="shared" si="6"/>
        <v>0.09999999999999432</v>
      </c>
      <c r="E138" s="337">
        <f t="shared" si="7"/>
        <v>0.00138888888888881</v>
      </c>
      <c r="F138" s="267">
        <v>0.09999999999999432</v>
      </c>
      <c r="G138" s="160">
        <f t="shared" si="8"/>
        <v>0</v>
      </c>
      <c r="L138" s="270"/>
    </row>
    <row r="139" spans="1:12" s="69" customFormat="1" ht="13.5">
      <c r="A139" s="196" t="s">
        <v>152</v>
      </c>
      <c r="B139" s="275">
        <f>Volume!J140</f>
        <v>226.1</v>
      </c>
      <c r="C139" s="70">
        <v>225.7</v>
      </c>
      <c r="D139" s="267">
        <f t="shared" si="6"/>
        <v>-0.4000000000000057</v>
      </c>
      <c r="E139" s="337">
        <f t="shared" si="7"/>
        <v>-0.0017691287041132495</v>
      </c>
      <c r="F139" s="267">
        <v>0.8499999999999943</v>
      </c>
      <c r="G139" s="160">
        <f t="shared" si="8"/>
        <v>-1.25</v>
      </c>
      <c r="L139" s="270"/>
    </row>
    <row r="140" spans="1:12" s="69" customFormat="1" ht="13.5">
      <c r="A140" s="196" t="s">
        <v>208</v>
      </c>
      <c r="B140" s="275">
        <f>Volume!J141</f>
        <v>856</v>
      </c>
      <c r="C140" s="70">
        <v>857.05</v>
      </c>
      <c r="D140" s="267">
        <f t="shared" si="6"/>
        <v>1.0499999999999545</v>
      </c>
      <c r="E140" s="337">
        <f t="shared" si="7"/>
        <v>0.0012266355140186384</v>
      </c>
      <c r="F140" s="267">
        <v>3.150000000000091</v>
      </c>
      <c r="G140" s="160">
        <f t="shared" si="8"/>
        <v>-2.1000000000001364</v>
      </c>
      <c r="L140" s="270"/>
    </row>
    <row r="141" spans="1:12" s="69" customFormat="1" ht="13.5">
      <c r="A141" s="196" t="s">
        <v>231</v>
      </c>
      <c r="B141" s="275">
        <f>Volume!J142</f>
        <v>609.15</v>
      </c>
      <c r="C141" s="70">
        <v>607.25</v>
      </c>
      <c r="D141" s="267">
        <f t="shared" si="6"/>
        <v>-1.8999999999999773</v>
      </c>
      <c r="E141" s="337">
        <f t="shared" si="7"/>
        <v>-0.0031191003857834318</v>
      </c>
      <c r="F141" s="267">
        <v>-1.7999999999999545</v>
      </c>
      <c r="G141" s="160">
        <f t="shared" si="8"/>
        <v>-0.10000000000002274</v>
      </c>
      <c r="L141" s="270"/>
    </row>
    <row r="142" spans="1:12" s="69" customFormat="1" ht="13.5">
      <c r="A142" s="196" t="s">
        <v>185</v>
      </c>
      <c r="B142" s="275">
        <f>Volume!J143</f>
        <v>444.35</v>
      </c>
      <c r="C142" s="70">
        <v>445.2</v>
      </c>
      <c r="D142" s="267">
        <f t="shared" si="6"/>
        <v>0.8499999999999659</v>
      </c>
      <c r="E142" s="337">
        <f t="shared" si="7"/>
        <v>0.001912906492629607</v>
      </c>
      <c r="F142" s="267">
        <v>2.9499999999999886</v>
      </c>
      <c r="G142" s="160">
        <f t="shared" si="8"/>
        <v>-2.1000000000000227</v>
      </c>
      <c r="L142" s="270"/>
    </row>
    <row r="143" spans="1:12" s="69" customFormat="1" ht="13.5">
      <c r="A143" s="196" t="s">
        <v>206</v>
      </c>
      <c r="B143" s="275">
        <f>Volume!J144</f>
        <v>664.95</v>
      </c>
      <c r="C143" s="70">
        <v>668.6</v>
      </c>
      <c r="D143" s="267">
        <f t="shared" si="6"/>
        <v>3.6499999999999773</v>
      </c>
      <c r="E143" s="337">
        <f t="shared" si="7"/>
        <v>0.005489134521392551</v>
      </c>
      <c r="F143" s="267">
        <v>3</v>
      </c>
      <c r="G143" s="160">
        <f t="shared" si="8"/>
        <v>0.6499999999999773</v>
      </c>
      <c r="L143" s="270"/>
    </row>
    <row r="144" spans="1:12" s="69" customFormat="1" ht="13.5">
      <c r="A144" s="196" t="s">
        <v>118</v>
      </c>
      <c r="B144" s="275">
        <f>Volume!J145</f>
        <v>1299.55</v>
      </c>
      <c r="C144" s="70">
        <v>1300.7</v>
      </c>
      <c r="D144" s="267">
        <f t="shared" si="6"/>
        <v>1.150000000000091</v>
      </c>
      <c r="E144" s="337">
        <f t="shared" si="7"/>
        <v>0.0008849217036667238</v>
      </c>
      <c r="F144" s="267">
        <v>4</v>
      </c>
      <c r="G144" s="160">
        <f t="shared" si="8"/>
        <v>-2.849999999999909</v>
      </c>
      <c r="L144" s="270"/>
    </row>
    <row r="145" spans="1:12" s="69" customFormat="1" ht="13.5">
      <c r="A145" s="196" t="s">
        <v>232</v>
      </c>
      <c r="B145" s="275">
        <f>Volume!J146</f>
        <v>955.35</v>
      </c>
      <c r="C145" s="70">
        <v>959.35</v>
      </c>
      <c r="D145" s="267">
        <f t="shared" si="6"/>
        <v>4</v>
      </c>
      <c r="E145" s="337">
        <f t="shared" si="7"/>
        <v>0.0041869471921285395</v>
      </c>
      <c r="F145" s="267">
        <v>5.399999999999977</v>
      </c>
      <c r="G145" s="160">
        <f t="shared" si="8"/>
        <v>-1.3999999999999773</v>
      </c>
      <c r="L145" s="270"/>
    </row>
    <row r="146" spans="1:12" s="69" customFormat="1" ht="13.5">
      <c r="A146" s="196" t="s">
        <v>304</v>
      </c>
      <c r="B146" s="275">
        <f>Volume!J147</f>
        <v>43.8</v>
      </c>
      <c r="C146" s="70">
        <v>43.7</v>
      </c>
      <c r="D146" s="267">
        <f t="shared" si="6"/>
        <v>-0.09999999999999432</v>
      </c>
      <c r="E146" s="337">
        <f t="shared" si="7"/>
        <v>-0.0022831050228309204</v>
      </c>
      <c r="F146" s="267">
        <v>0.05000000000000426</v>
      </c>
      <c r="G146" s="160">
        <f t="shared" si="8"/>
        <v>-0.14999999999999858</v>
      </c>
      <c r="L146" s="270"/>
    </row>
    <row r="147" spans="1:12" s="69" customFormat="1" ht="13.5">
      <c r="A147" s="196" t="s">
        <v>305</v>
      </c>
      <c r="B147" s="275">
        <f>Volume!J148</f>
        <v>24.1</v>
      </c>
      <c r="C147" s="70">
        <v>24.2</v>
      </c>
      <c r="D147" s="267">
        <f t="shared" si="6"/>
        <v>0.09999999999999787</v>
      </c>
      <c r="E147" s="337">
        <f t="shared" si="7"/>
        <v>0.004149377593360907</v>
      </c>
      <c r="F147" s="267">
        <v>0.05000000000000071</v>
      </c>
      <c r="G147" s="160">
        <f t="shared" si="8"/>
        <v>0.04999999999999716</v>
      </c>
      <c r="L147" s="270"/>
    </row>
    <row r="148" spans="1:12" s="69" customFormat="1" ht="13.5">
      <c r="A148" s="196" t="s">
        <v>173</v>
      </c>
      <c r="B148" s="275">
        <f>Volume!J149</f>
        <v>71.65</v>
      </c>
      <c r="C148" s="70">
        <v>71.6</v>
      </c>
      <c r="D148" s="267">
        <f t="shared" si="6"/>
        <v>-0.05000000000001137</v>
      </c>
      <c r="E148" s="337">
        <f t="shared" si="7"/>
        <v>-0.0006978367062109053</v>
      </c>
      <c r="F148" s="267">
        <v>0</v>
      </c>
      <c r="G148" s="160">
        <f t="shared" si="8"/>
        <v>-0.05000000000001137</v>
      </c>
      <c r="L148" s="270"/>
    </row>
    <row r="149" spans="1:12" s="69" customFormat="1" ht="13.5">
      <c r="A149" s="196" t="s">
        <v>306</v>
      </c>
      <c r="B149" s="275">
        <f>Volume!J150</f>
        <v>955.5</v>
      </c>
      <c r="C149" s="70">
        <v>956.3</v>
      </c>
      <c r="D149" s="267">
        <f t="shared" si="6"/>
        <v>0.7999999999999545</v>
      </c>
      <c r="E149" s="337">
        <f t="shared" si="7"/>
        <v>0.0008372579801150754</v>
      </c>
      <c r="F149" s="267">
        <v>2.3999999999999773</v>
      </c>
      <c r="G149" s="160">
        <f t="shared" si="8"/>
        <v>-1.6000000000000227</v>
      </c>
      <c r="L149" s="270"/>
    </row>
    <row r="150" spans="1:12" s="69" customFormat="1" ht="13.5">
      <c r="A150" s="196" t="s">
        <v>82</v>
      </c>
      <c r="B150" s="275">
        <f>Volume!J151</f>
        <v>108.75</v>
      </c>
      <c r="C150" s="70">
        <v>109.15</v>
      </c>
      <c r="D150" s="267">
        <f t="shared" si="6"/>
        <v>0.4000000000000057</v>
      </c>
      <c r="E150" s="337">
        <f t="shared" si="7"/>
        <v>0.0036781609195402822</v>
      </c>
      <c r="F150" s="267">
        <v>0.4000000000000057</v>
      </c>
      <c r="G150" s="160">
        <f t="shared" si="8"/>
        <v>0</v>
      </c>
      <c r="L150" s="270"/>
    </row>
    <row r="151" spans="1:12" s="69" customFormat="1" ht="13.5">
      <c r="A151" s="196" t="s">
        <v>153</v>
      </c>
      <c r="B151" s="275">
        <f>Volume!J152</f>
        <v>531.7</v>
      </c>
      <c r="C151" s="70">
        <v>531.6</v>
      </c>
      <c r="D151" s="267">
        <f t="shared" si="6"/>
        <v>-0.10000000000002274</v>
      </c>
      <c r="E151" s="337">
        <f t="shared" si="7"/>
        <v>-0.00018807598269705234</v>
      </c>
      <c r="F151" s="267">
        <v>1.1000000000000227</v>
      </c>
      <c r="G151" s="160">
        <f t="shared" si="8"/>
        <v>-1.2000000000000455</v>
      </c>
      <c r="L151" s="270"/>
    </row>
    <row r="152" spans="1:12" s="69" customFormat="1" ht="13.5">
      <c r="A152" s="196" t="s">
        <v>154</v>
      </c>
      <c r="B152" s="275">
        <f>Volume!J153</f>
        <v>45.4</v>
      </c>
      <c r="C152" s="70">
        <v>45.3</v>
      </c>
      <c r="D152" s="267">
        <f t="shared" si="6"/>
        <v>-0.10000000000000142</v>
      </c>
      <c r="E152" s="337">
        <f t="shared" si="7"/>
        <v>-0.002202643171806199</v>
      </c>
      <c r="F152" s="267">
        <v>0</v>
      </c>
      <c r="G152" s="160">
        <f t="shared" si="8"/>
        <v>-0.10000000000000142</v>
      </c>
      <c r="L152" s="270"/>
    </row>
    <row r="153" spans="1:12" s="69" customFormat="1" ht="13.5">
      <c r="A153" s="196" t="s">
        <v>307</v>
      </c>
      <c r="B153" s="275">
        <f>Volume!J154</f>
        <v>100.15</v>
      </c>
      <c r="C153" s="70">
        <v>100.3</v>
      </c>
      <c r="D153" s="267">
        <f t="shared" si="6"/>
        <v>0.14999999999999147</v>
      </c>
      <c r="E153" s="337">
        <f t="shared" si="7"/>
        <v>0.001497753369944997</v>
      </c>
      <c r="F153" s="267">
        <v>0.5999999999999943</v>
      </c>
      <c r="G153" s="160">
        <f t="shared" si="8"/>
        <v>-0.45000000000000284</v>
      </c>
      <c r="L153" s="270"/>
    </row>
    <row r="154" spans="1:12" s="69" customFormat="1" ht="13.5">
      <c r="A154" s="196" t="s">
        <v>155</v>
      </c>
      <c r="B154" s="275">
        <f>Volume!J155</f>
        <v>428.3</v>
      </c>
      <c r="C154" s="70">
        <v>427.9</v>
      </c>
      <c r="D154" s="267">
        <f t="shared" si="6"/>
        <v>-0.4000000000000341</v>
      </c>
      <c r="E154" s="337">
        <f t="shared" si="7"/>
        <v>-0.0009339248190521459</v>
      </c>
      <c r="F154" s="267">
        <v>1.4499999999999886</v>
      </c>
      <c r="G154" s="160">
        <f t="shared" si="8"/>
        <v>-1.8500000000000227</v>
      </c>
      <c r="L154" s="270"/>
    </row>
    <row r="155" spans="1:12" s="69" customFormat="1" ht="13.5">
      <c r="A155" s="196" t="s">
        <v>38</v>
      </c>
      <c r="B155" s="275">
        <f>Volume!J156</f>
        <v>664.25</v>
      </c>
      <c r="C155" s="70">
        <v>668.1</v>
      </c>
      <c r="D155" s="267">
        <f t="shared" si="6"/>
        <v>3.8500000000000227</v>
      </c>
      <c r="E155" s="337">
        <f t="shared" si="7"/>
        <v>0.005796010538201013</v>
      </c>
      <c r="F155" s="267">
        <v>1.9500000000000455</v>
      </c>
      <c r="G155" s="160">
        <f t="shared" si="8"/>
        <v>1.8999999999999773</v>
      </c>
      <c r="L155" s="270"/>
    </row>
    <row r="156" spans="1:7" ht="13.5">
      <c r="A156" s="196" t="s">
        <v>156</v>
      </c>
      <c r="B156" s="275">
        <f>Volume!J157</f>
        <v>341.8</v>
      </c>
      <c r="C156" s="70">
        <v>343.8</v>
      </c>
      <c r="D156" s="267">
        <f t="shared" si="6"/>
        <v>2</v>
      </c>
      <c r="E156" s="337">
        <f t="shared" si="7"/>
        <v>0.005851375073142188</v>
      </c>
      <c r="F156" s="267">
        <v>0.6500000000000341</v>
      </c>
      <c r="G156" s="160">
        <f t="shared" si="8"/>
        <v>1.349999999999966</v>
      </c>
    </row>
    <row r="157" spans="1:7" ht="14.25" thickBot="1">
      <c r="A157" s="197" t="s">
        <v>211</v>
      </c>
      <c r="B157" s="275">
        <f>Volume!J158</f>
        <v>249.75</v>
      </c>
      <c r="C157" s="70">
        <v>250.65</v>
      </c>
      <c r="D157" s="267">
        <f t="shared" si="6"/>
        <v>0.9000000000000057</v>
      </c>
      <c r="E157" s="337">
        <f t="shared" si="7"/>
        <v>0.003603603603603626</v>
      </c>
      <c r="F157" s="267">
        <v>1.3999999999999773</v>
      </c>
      <c r="G157" s="160">
        <f t="shared" si="8"/>
        <v>-0.4999999999999716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B191" sqref="B191"/>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8" t="s">
        <v>209</v>
      </c>
      <c r="B1" s="419"/>
      <c r="C1" s="419"/>
      <c r="D1" s="419"/>
      <c r="E1" s="419"/>
    </row>
    <row r="2" spans="1:5" s="69" customFormat="1" ht="14.25" thickBot="1">
      <c r="A2" s="135" t="s">
        <v>113</v>
      </c>
      <c r="B2" s="271" t="s">
        <v>214</v>
      </c>
      <c r="C2" s="33" t="s">
        <v>99</v>
      </c>
      <c r="D2" s="271" t="s">
        <v>123</v>
      </c>
      <c r="E2" s="208" t="s">
        <v>216</v>
      </c>
    </row>
    <row r="3" spans="1:5" s="69" customFormat="1" ht="13.5">
      <c r="A3" s="274" t="s">
        <v>213</v>
      </c>
      <c r="B3" s="182">
        <f>VLOOKUP(A3,Margins!$A$2:$M$158,2,FALSE)</f>
        <v>100</v>
      </c>
      <c r="C3" s="273">
        <f>VLOOKUP(A3,Basis!$A$3:$G$157,2,FALSE)</f>
        <v>4106.95</v>
      </c>
      <c r="D3" s="273">
        <f>VLOOKUP(A3,Basis!$A$3:$G$157,3,FALSE)</f>
        <v>4118.6</v>
      </c>
      <c r="E3" s="182">
        <f>VLOOKUP(A3,Margins!$A$2:$M$158,7,FALSE)</f>
        <v>41975.85</v>
      </c>
    </row>
    <row r="4" spans="1:5" s="69" customFormat="1" ht="13.5">
      <c r="A4" s="204" t="s">
        <v>134</v>
      </c>
      <c r="B4" s="182">
        <f>VLOOKUP(A4,Margins!$A$2:$M$158,2,FALSE)</f>
        <v>100</v>
      </c>
      <c r="C4" s="275">
        <f>VLOOKUP(A4,Basis!$A$3:$G$157,2,FALSE)</f>
        <v>3818.9</v>
      </c>
      <c r="D4" s="276">
        <f>VLOOKUP(A4,Basis!$A$3:$G$157,3,FALSE)</f>
        <v>3825.55</v>
      </c>
      <c r="E4" s="380">
        <f>VLOOKUP(A4,Margins!$A$2:$M$158,7,FALSE)</f>
        <v>61079.5</v>
      </c>
    </row>
    <row r="5" spans="1:5" s="69" customFormat="1" ht="13.5">
      <c r="A5" s="204" t="s">
        <v>0</v>
      </c>
      <c r="B5" s="182">
        <f>VLOOKUP(A5,Margins!$A$2:$M$158,2,FALSE)</f>
        <v>375</v>
      </c>
      <c r="C5" s="275">
        <f>VLOOKUP(A5,Basis!$A$3:$G$157,2,FALSE)</f>
        <v>1013.8</v>
      </c>
      <c r="D5" s="276">
        <f>VLOOKUP(A5,Basis!$A$3:$G$157,3,FALSE)</f>
        <v>1009.65</v>
      </c>
      <c r="E5" s="380">
        <f>VLOOKUP(A5,Margins!$A$2:$M$158,7,FALSE)</f>
        <v>59838.75</v>
      </c>
    </row>
    <row r="6" spans="1:5" s="69" customFormat="1" ht="13.5">
      <c r="A6" s="196" t="s">
        <v>193</v>
      </c>
      <c r="B6" s="182">
        <f>VLOOKUP(A6,Margins!$A$2:$M$158,2,FALSE)</f>
        <v>100</v>
      </c>
      <c r="C6" s="275">
        <f>VLOOKUP(A6,Basis!$A$3:$G$157,2,FALSE)</f>
        <v>2996.85</v>
      </c>
      <c r="D6" s="276">
        <f>VLOOKUP(A6,Basis!$A$3:$G$157,3,FALSE)</f>
        <v>2997.45</v>
      </c>
      <c r="E6" s="380">
        <f>VLOOKUP(A6,Margins!$A$2:$M$158,7,FALSE)</f>
        <v>50448.872</v>
      </c>
    </row>
    <row r="7" spans="1:5" s="14" customFormat="1" ht="13.5">
      <c r="A7" s="204" t="s">
        <v>233</v>
      </c>
      <c r="B7" s="182">
        <f>VLOOKUP(A7,Margins!$A$2:$M$158,2,FALSE)</f>
        <v>1000</v>
      </c>
      <c r="C7" s="275">
        <f>VLOOKUP(A7,Basis!$A$3:$G$157,2,FALSE)</f>
        <v>791.65</v>
      </c>
      <c r="D7" s="276">
        <f>VLOOKUP(A7,Basis!$A$3:$G$157,3,FALSE)</f>
        <v>791.4</v>
      </c>
      <c r="E7" s="380">
        <f>VLOOKUP(A7,Margins!$A$2:$M$158,7,FALSE)</f>
        <v>139842.5</v>
      </c>
    </row>
    <row r="8" spans="1:5" s="69" customFormat="1" ht="13.5">
      <c r="A8" s="204" t="s">
        <v>1</v>
      </c>
      <c r="B8" s="182">
        <f>VLOOKUP(A8,Margins!$A$2:$M$158,2,FALSE)</f>
        <v>150</v>
      </c>
      <c r="C8" s="275">
        <f>VLOOKUP(A8,Basis!$A$3:$G$157,2,FALSE)</f>
        <v>2359.65</v>
      </c>
      <c r="D8" s="276">
        <f>VLOOKUP(A8,Basis!$A$3:$G$157,3,FALSE)</f>
        <v>2368.3</v>
      </c>
      <c r="E8" s="380">
        <f>VLOOKUP(A8,Margins!$A$2:$M$158,7,FALSE)</f>
        <v>56092.875</v>
      </c>
    </row>
    <row r="9" spans="1:5" s="69" customFormat="1" ht="13.5">
      <c r="A9" s="204" t="s">
        <v>2</v>
      </c>
      <c r="B9" s="182">
        <f>VLOOKUP(A9,Margins!$A$2:$M$158,2,FALSE)</f>
        <v>1100</v>
      </c>
      <c r="C9" s="275">
        <f>VLOOKUP(A9,Basis!$A$3:$G$157,2,FALSE)</f>
        <v>331.85</v>
      </c>
      <c r="D9" s="276">
        <f>VLOOKUP(A9,Basis!$A$3:$G$157,3,FALSE)</f>
        <v>333.6</v>
      </c>
      <c r="E9" s="380">
        <f>VLOOKUP(A9,Margins!$A$2:$M$158,7,FALSE)</f>
        <v>57950.75000000001</v>
      </c>
    </row>
    <row r="10" spans="1:5" s="69" customFormat="1" ht="13.5">
      <c r="A10" s="204" t="s">
        <v>3</v>
      </c>
      <c r="B10" s="182">
        <f>VLOOKUP(A10,Margins!$A$2:$M$158,2,FALSE)</f>
        <v>1250</v>
      </c>
      <c r="C10" s="275">
        <f>VLOOKUP(A10,Basis!$A$3:$G$157,2,FALSE)</f>
        <v>254.65</v>
      </c>
      <c r="D10" s="276">
        <f>VLOOKUP(A10,Basis!$A$3:$G$157,3,FALSE)</f>
        <v>255.45</v>
      </c>
      <c r="E10" s="380">
        <f>VLOOKUP(A10,Margins!$A$2:$M$158,7,FALSE)</f>
        <v>50228.125</v>
      </c>
    </row>
    <row r="11" spans="1:5" s="69" customFormat="1" ht="13.5">
      <c r="A11" s="204" t="s">
        <v>139</v>
      </c>
      <c r="B11" s="182">
        <f>VLOOKUP(A11,Margins!$A$2:$M$158,2,FALSE)</f>
        <v>2700</v>
      </c>
      <c r="C11" s="275">
        <f>VLOOKUP(A11,Basis!$A$3:$G$157,2,FALSE)</f>
        <v>102.25</v>
      </c>
      <c r="D11" s="276">
        <f>VLOOKUP(A11,Basis!$A$3:$G$157,3,FALSE)</f>
        <v>102.65</v>
      </c>
      <c r="E11" s="380">
        <f>VLOOKUP(A11,Margins!$A$2:$M$158,7,FALSE)</f>
        <v>49335.75</v>
      </c>
    </row>
    <row r="12" spans="1:5" s="69" customFormat="1" ht="13.5">
      <c r="A12" s="204" t="s">
        <v>308</v>
      </c>
      <c r="B12" s="182">
        <f>VLOOKUP(A12,Margins!$A$2:$M$158,2,FALSE)</f>
        <v>400</v>
      </c>
      <c r="C12" s="275">
        <f>VLOOKUP(A12,Basis!$A$3:$G$157,2,FALSE)</f>
        <v>729.2</v>
      </c>
      <c r="D12" s="276">
        <f>VLOOKUP(A12,Basis!$A$3:$G$157,3,FALSE)</f>
        <v>729.8</v>
      </c>
      <c r="E12" s="380">
        <f>VLOOKUP(A12,Margins!$A$2:$M$158,7,FALSE)</f>
        <v>46666.191999999995</v>
      </c>
    </row>
    <row r="13" spans="1:5" s="69" customFormat="1" ht="13.5">
      <c r="A13" s="204" t="s">
        <v>89</v>
      </c>
      <c r="B13" s="182">
        <f>VLOOKUP(A13,Margins!$A$2:$M$158,2,FALSE)</f>
        <v>1500</v>
      </c>
      <c r="C13" s="275">
        <f>VLOOKUP(A13,Basis!$A$3:$G$157,2,FALSE)</f>
        <v>295.4</v>
      </c>
      <c r="D13" s="276">
        <f>VLOOKUP(A13,Basis!$A$3:$G$157,3,FALSE)</f>
        <v>296.85</v>
      </c>
      <c r="E13" s="380">
        <f>VLOOKUP(A13,Margins!$A$2:$M$158,7,FALSE)</f>
        <v>69980.34</v>
      </c>
    </row>
    <row r="14" spans="1:5" s="69" customFormat="1" ht="13.5">
      <c r="A14" s="204" t="s">
        <v>140</v>
      </c>
      <c r="B14" s="182">
        <f>VLOOKUP(A14,Margins!$A$2:$M$158,2,FALSE)</f>
        <v>300</v>
      </c>
      <c r="C14" s="275">
        <f>VLOOKUP(A14,Basis!$A$3:$G$157,2,FALSE)</f>
        <v>1147.95</v>
      </c>
      <c r="D14" s="276">
        <f>VLOOKUP(A14,Basis!$A$3:$G$157,3,FALSE)</f>
        <v>1152.05</v>
      </c>
      <c r="E14" s="380">
        <f>VLOOKUP(A14,Margins!$A$2:$M$158,7,FALSE)</f>
        <v>54257.25</v>
      </c>
    </row>
    <row r="15" spans="1:5" s="69" customFormat="1" ht="13.5">
      <c r="A15" s="204" t="s">
        <v>24</v>
      </c>
      <c r="B15" s="182">
        <f>VLOOKUP(A15,Margins!$A$2:$M$158,2,FALSE)</f>
        <v>175</v>
      </c>
      <c r="C15" s="275">
        <f>VLOOKUP(A15,Basis!$A$3:$G$157,2,FALSE)</f>
        <v>2570.3</v>
      </c>
      <c r="D15" s="276">
        <f>VLOOKUP(A15,Basis!$A$3:$G$157,3,FALSE)</f>
        <v>2585.2</v>
      </c>
      <c r="E15" s="380">
        <f>VLOOKUP(A15,Margins!$A$2:$M$158,7,FALSE)</f>
        <v>72263.625</v>
      </c>
    </row>
    <row r="16" spans="1:5" s="69" customFormat="1" ht="13.5">
      <c r="A16" s="196" t="s">
        <v>195</v>
      </c>
      <c r="B16" s="182">
        <f>VLOOKUP(A16,Margins!$A$2:$M$158,2,FALSE)</f>
        <v>2062</v>
      </c>
      <c r="C16" s="275">
        <f>VLOOKUP(A16,Basis!$A$3:$G$157,2,FALSE)</f>
        <v>129.95</v>
      </c>
      <c r="D16" s="276">
        <f>VLOOKUP(A16,Basis!$A$3:$G$157,3,FALSE)</f>
        <v>129.7</v>
      </c>
      <c r="E16" s="380">
        <f>VLOOKUP(A16,Margins!$A$2:$M$158,7,FALSE)</f>
        <v>45523.805</v>
      </c>
    </row>
    <row r="17" spans="1:5" s="69" customFormat="1" ht="13.5">
      <c r="A17" s="204" t="s">
        <v>197</v>
      </c>
      <c r="B17" s="182">
        <f>VLOOKUP(A17,Margins!$A$2:$M$158,2,FALSE)</f>
        <v>650</v>
      </c>
      <c r="C17" s="275">
        <f>VLOOKUP(A17,Basis!$A$3:$G$157,2,FALSE)</f>
        <v>693.6</v>
      </c>
      <c r="D17" s="276">
        <f>VLOOKUP(A17,Basis!$A$3:$G$157,3,FALSE)</f>
        <v>694.7</v>
      </c>
      <c r="E17" s="380">
        <f>VLOOKUP(A17,Margins!$A$2:$M$158,7,FALSE)</f>
        <v>70902</v>
      </c>
    </row>
    <row r="18" spans="1:5" s="69" customFormat="1" ht="13.5">
      <c r="A18" s="204" t="s">
        <v>4</v>
      </c>
      <c r="B18" s="182">
        <f>VLOOKUP(A18,Margins!$A$2:$M$158,2,FALSE)</f>
        <v>300</v>
      </c>
      <c r="C18" s="275">
        <f>VLOOKUP(A18,Basis!$A$3:$G$157,2,FALSE)</f>
        <v>1653</v>
      </c>
      <c r="D18" s="276">
        <f>VLOOKUP(A18,Basis!$A$3:$G$157,3,FALSE)</f>
        <v>1660.35</v>
      </c>
      <c r="E18" s="380">
        <f>VLOOKUP(A18,Margins!$A$2:$M$158,7,FALSE)</f>
        <v>79476</v>
      </c>
    </row>
    <row r="19" spans="1:5" s="69" customFormat="1" ht="13.5">
      <c r="A19" s="204" t="s">
        <v>79</v>
      </c>
      <c r="B19" s="182">
        <f>VLOOKUP(A19,Margins!$A$2:$M$158,2,FALSE)</f>
        <v>400</v>
      </c>
      <c r="C19" s="275">
        <f>VLOOKUP(A19,Basis!$A$3:$G$157,2,FALSE)</f>
        <v>1031.6</v>
      </c>
      <c r="D19" s="276">
        <f>VLOOKUP(A19,Basis!$A$3:$G$157,3,FALSE)</f>
        <v>1034.05</v>
      </c>
      <c r="E19" s="380">
        <f>VLOOKUP(A19,Margins!$A$2:$M$158,7,FALSE)</f>
        <v>65108</v>
      </c>
    </row>
    <row r="20" spans="1:5" s="69" customFormat="1" ht="13.5">
      <c r="A20" s="204" t="s">
        <v>196</v>
      </c>
      <c r="B20" s="182">
        <f>VLOOKUP(A20,Margins!$A$2:$M$158,2,FALSE)</f>
        <v>400</v>
      </c>
      <c r="C20" s="275">
        <f>VLOOKUP(A20,Basis!$A$3:$G$157,2,FALSE)</f>
        <v>718.45</v>
      </c>
      <c r="D20" s="276">
        <f>VLOOKUP(A20,Basis!$A$3:$G$157,3,FALSE)</f>
        <v>719.5</v>
      </c>
      <c r="E20" s="380">
        <f>VLOOKUP(A20,Margins!$A$2:$M$158,7,FALSE)</f>
        <v>45253</v>
      </c>
    </row>
    <row r="21" spans="1:5" s="69" customFormat="1" ht="13.5">
      <c r="A21" s="204" t="s">
        <v>5</v>
      </c>
      <c r="B21" s="182">
        <f>VLOOKUP(A21,Margins!$A$2:$M$158,2,FALSE)</f>
        <v>1595</v>
      </c>
      <c r="C21" s="275">
        <f>VLOOKUP(A21,Basis!$A$3:$G$157,2,FALSE)</f>
        <v>148.4</v>
      </c>
      <c r="D21" s="276">
        <f>VLOOKUP(A21,Basis!$A$3:$G$157,3,FALSE)</f>
        <v>148.3</v>
      </c>
      <c r="E21" s="380">
        <f>VLOOKUP(A21,Margins!$A$2:$M$158,7,FALSE)</f>
        <v>60785.450000000004</v>
      </c>
    </row>
    <row r="22" spans="1:5" s="69" customFormat="1" ht="13.5">
      <c r="A22" s="204" t="s">
        <v>198</v>
      </c>
      <c r="B22" s="182">
        <f>VLOOKUP(A22,Margins!$A$2:$M$158,2,FALSE)</f>
        <v>1000</v>
      </c>
      <c r="C22" s="275">
        <f>VLOOKUP(A22,Basis!$A$3:$G$157,2,FALSE)</f>
        <v>199.6</v>
      </c>
      <c r="D22" s="276">
        <f>VLOOKUP(A22,Basis!$A$3:$G$157,3,FALSE)</f>
        <v>200.3</v>
      </c>
      <c r="E22" s="380">
        <f>VLOOKUP(A22,Margins!$A$2:$M$158,7,FALSE)</f>
        <v>54220</v>
      </c>
    </row>
    <row r="23" spans="1:5" s="69" customFormat="1" ht="13.5">
      <c r="A23" s="204" t="s">
        <v>199</v>
      </c>
      <c r="B23" s="182">
        <f>VLOOKUP(A23,Margins!$A$2:$M$158,2,FALSE)</f>
        <v>1300</v>
      </c>
      <c r="C23" s="275">
        <f>VLOOKUP(A23,Basis!$A$3:$G$157,2,FALSE)</f>
        <v>287.8</v>
      </c>
      <c r="D23" s="276">
        <f>VLOOKUP(A23,Basis!$A$3:$G$157,3,FALSE)</f>
        <v>289.15</v>
      </c>
      <c r="E23" s="380">
        <f>VLOOKUP(A23,Margins!$A$2:$M$158,7,FALSE)</f>
        <v>58305</v>
      </c>
    </row>
    <row r="24" spans="1:5" s="69" customFormat="1" ht="13.5">
      <c r="A24" s="204" t="s">
        <v>309</v>
      </c>
      <c r="B24" s="182">
        <f>VLOOKUP(A24,Margins!$A$2:$M$158,2,FALSE)</f>
        <v>700</v>
      </c>
      <c r="C24" s="275">
        <f>VLOOKUP(A24,Basis!$A$3:$G$157,2,FALSE)</f>
        <v>969.45</v>
      </c>
      <c r="D24" s="276">
        <f>VLOOKUP(A24,Basis!$A$3:$G$157,3,FALSE)</f>
        <v>968.1</v>
      </c>
      <c r="E24" s="380">
        <f>VLOOKUP(A24,Margins!$A$2:$M$158,7,FALSE)</f>
        <v>118749.75</v>
      </c>
    </row>
    <row r="25" spans="1:5" s="69" customFormat="1" ht="13.5">
      <c r="A25" s="196" t="s">
        <v>201</v>
      </c>
      <c r="B25" s="182">
        <f>VLOOKUP(A25,Margins!$A$2:$M$158,2,FALSE)</f>
        <v>200</v>
      </c>
      <c r="C25" s="275">
        <f>VLOOKUP(A25,Basis!$A$3:$G$157,2,FALSE)</f>
        <v>2359.95</v>
      </c>
      <c r="D25" s="276">
        <f>VLOOKUP(A25,Basis!$A$3:$G$157,3,FALSE)</f>
        <v>2365.6</v>
      </c>
      <c r="E25" s="380">
        <f>VLOOKUP(A25,Margins!$A$2:$M$158,7,FALSE)</f>
        <v>74533.5</v>
      </c>
    </row>
    <row r="26" spans="1:5" s="69" customFormat="1" ht="13.5">
      <c r="A26" s="204" t="s">
        <v>35</v>
      </c>
      <c r="B26" s="182">
        <f>VLOOKUP(A26,Margins!$A$2:$M$158,2,FALSE)</f>
        <v>1100</v>
      </c>
      <c r="C26" s="275">
        <f>VLOOKUP(A26,Basis!$A$3:$G$157,2,FALSE)</f>
        <v>267.25</v>
      </c>
      <c r="D26" s="276">
        <f>VLOOKUP(A26,Basis!$A$3:$G$157,3,FALSE)</f>
        <v>267.75</v>
      </c>
      <c r="E26" s="380">
        <f>VLOOKUP(A26,Margins!$A$2:$M$158,7,FALSE)</f>
        <v>46774.75</v>
      </c>
    </row>
    <row r="27" spans="1:5" s="69" customFormat="1" ht="13.5">
      <c r="A27" s="204" t="s">
        <v>6</v>
      </c>
      <c r="B27" s="182">
        <f>VLOOKUP(A27,Margins!$A$2:$M$158,2,FALSE)</f>
        <v>1125</v>
      </c>
      <c r="C27" s="275">
        <f>VLOOKUP(A27,Basis!$A$3:$G$157,2,FALSE)</f>
        <v>175.85</v>
      </c>
      <c r="D27" s="276">
        <f>VLOOKUP(A27,Basis!$A$3:$G$157,3,FALSE)</f>
        <v>175.65</v>
      </c>
      <c r="E27" s="380">
        <f>VLOOKUP(A27,Margins!$A$2:$M$158,7,FALSE)</f>
        <v>30929.0625</v>
      </c>
    </row>
    <row r="28" spans="1:5" s="69" customFormat="1" ht="13.5">
      <c r="A28" s="204" t="s">
        <v>132</v>
      </c>
      <c r="B28" s="182">
        <f>VLOOKUP(A28,Margins!$A$2:$M$158,2,FALSE)</f>
        <v>400</v>
      </c>
      <c r="C28" s="275">
        <f>VLOOKUP(A28,Basis!$A$3:$G$157,2,FALSE)</f>
        <v>724.8</v>
      </c>
      <c r="D28" s="276">
        <f>VLOOKUP(A28,Basis!$A$3:$G$157,3,FALSE)</f>
        <v>726.4</v>
      </c>
      <c r="E28" s="380">
        <f>VLOOKUP(A28,Margins!$A$2:$M$158,7,FALSE)</f>
        <v>52028</v>
      </c>
    </row>
    <row r="29" spans="1:5" s="69" customFormat="1" ht="13.5">
      <c r="A29" s="204" t="s">
        <v>210</v>
      </c>
      <c r="B29" s="182">
        <f>VLOOKUP(A29,Margins!$A$2:$M$158,2,FALSE)</f>
        <v>200</v>
      </c>
      <c r="C29" s="275">
        <f>VLOOKUP(A29,Basis!$A$3:$G$157,2,FALSE)</f>
        <v>1669.2</v>
      </c>
      <c r="D29" s="276">
        <f>VLOOKUP(A29,Basis!$A$3:$G$157,3,FALSE)</f>
        <v>1676.3</v>
      </c>
      <c r="E29" s="380">
        <f>VLOOKUP(A29,Margins!$A$2:$M$158,7,FALSE)</f>
        <v>53886</v>
      </c>
    </row>
    <row r="30" spans="1:5" s="69" customFormat="1" ht="13.5">
      <c r="A30" s="204" t="s">
        <v>7</v>
      </c>
      <c r="B30" s="182">
        <f>VLOOKUP(A30,Margins!$A$2:$M$158,2,FALSE)</f>
        <v>650</v>
      </c>
      <c r="C30" s="275">
        <f>VLOOKUP(A30,Basis!$A$3:$G$157,2,FALSE)</f>
        <v>880.85</v>
      </c>
      <c r="D30" s="276">
        <f>VLOOKUP(A30,Basis!$A$3:$G$157,3,FALSE)</f>
        <v>880.65</v>
      </c>
      <c r="E30" s="380">
        <f>VLOOKUP(A30,Margins!$A$2:$M$158,7,FALSE)</f>
        <v>95915.625</v>
      </c>
    </row>
    <row r="31" spans="1:5" s="69" customFormat="1" ht="13.5">
      <c r="A31" s="204" t="s">
        <v>44</v>
      </c>
      <c r="B31" s="182">
        <f>VLOOKUP(A31,Margins!$A$2:$M$158,2,FALSE)</f>
        <v>400</v>
      </c>
      <c r="C31" s="275">
        <f>VLOOKUP(A31,Basis!$A$3:$G$157,2,FALSE)</f>
        <v>892.75</v>
      </c>
      <c r="D31" s="276">
        <f>VLOOKUP(A31,Basis!$A$3:$G$157,3,FALSE)</f>
        <v>894.9</v>
      </c>
      <c r="E31" s="380">
        <f>VLOOKUP(A31,Margins!$A$2:$M$158,7,FALSE)</f>
        <v>57627</v>
      </c>
    </row>
    <row r="32" spans="1:5" s="69" customFormat="1" ht="13.5">
      <c r="A32" s="204" t="s">
        <v>8</v>
      </c>
      <c r="B32" s="182">
        <f>VLOOKUP(A32,Margins!$A$2:$M$158,2,FALSE)</f>
        <v>1600</v>
      </c>
      <c r="C32" s="275">
        <f>VLOOKUP(A32,Basis!$A$3:$G$157,2,FALSE)</f>
        <v>144.85</v>
      </c>
      <c r="D32" s="276">
        <f>VLOOKUP(A32,Basis!$A$3:$G$157,3,FALSE)</f>
        <v>145.35</v>
      </c>
      <c r="E32" s="380">
        <f>VLOOKUP(A32,Margins!$A$2:$M$158,7,FALSE)</f>
        <v>49172</v>
      </c>
    </row>
    <row r="33" spans="1:5" s="69" customFormat="1" ht="13.5">
      <c r="A33" s="196" t="s">
        <v>202</v>
      </c>
      <c r="B33" s="182">
        <f>VLOOKUP(A33,Margins!$A$2:$M$158,2,FALSE)</f>
        <v>1150</v>
      </c>
      <c r="C33" s="275">
        <f>VLOOKUP(A33,Basis!$A$3:$G$157,2,FALSE)</f>
        <v>238.4</v>
      </c>
      <c r="D33" s="276">
        <f>VLOOKUP(A33,Basis!$A$3:$G$157,3,FALSE)</f>
        <v>239</v>
      </c>
      <c r="E33" s="380">
        <f>VLOOKUP(A33,Margins!$A$2:$M$158,7,FALSE)</f>
        <v>59064</v>
      </c>
    </row>
    <row r="34" spans="1:5" s="69" customFormat="1" ht="13.5">
      <c r="A34" s="204" t="s">
        <v>36</v>
      </c>
      <c r="B34" s="182">
        <f>VLOOKUP(A34,Margins!$A$2:$M$158,2,FALSE)</f>
        <v>450</v>
      </c>
      <c r="C34" s="275">
        <f>VLOOKUP(A34,Basis!$A$3:$G$157,2,FALSE)</f>
        <v>876.15</v>
      </c>
      <c r="D34" s="276">
        <f>VLOOKUP(A34,Basis!$A$3:$G$157,3,FALSE)</f>
        <v>881.2</v>
      </c>
      <c r="E34" s="380">
        <f>VLOOKUP(A34,Margins!$A$2:$M$158,7,FALSE)</f>
        <v>63462.375</v>
      </c>
    </row>
    <row r="35" spans="1:5" s="69" customFormat="1" ht="13.5">
      <c r="A35" s="204" t="s">
        <v>80</v>
      </c>
      <c r="B35" s="182">
        <f>VLOOKUP(A35,Margins!$A$2:$M$158,2,FALSE)</f>
        <v>1200</v>
      </c>
      <c r="C35" s="275">
        <f>VLOOKUP(A35,Basis!$A$3:$G$157,2,FALSE)</f>
        <v>224.75</v>
      </c>
      <c r="D35" s="276">
        <f>VLOOKUP(A35,Basis!$A$3:$G$157,3,FALSE)</f>
        <v>224.95</v>
      </c>
      <c r="E35" s="380">
        <f>VLOOKUP(A35,Margins!$A$2:$M$158,7,FALSE)</f>
        <v>52916.49</v>
      </c>
    </row>
    <row r="36" spans="1:5" s="69" customFormat="1" ht="13.5">
      <c r="A36" s="204" t="s">
        <v>81</v>
      </c>
      <c r="B36" s="182">
        <f>VLOOKUP(A36,Margins!$A$2:$M$158,2,FALSE)</f>
        <v>1200</v>
      </c>
      <c r="C36" s="275">
        <f>VLOOKUP(A36,Basis!$A$3:$G$157,2,FALSE)</f>
        <v>467.65</v>
      </c>
      <c r="D36" s="276">
        <f>VLOOKUP(A36,Basis!$A$3:$G$157,3,FALSE)</f>
        <v>467.65</v>
      </c>
      <c r="E36" s="380">
        <f>VLOOKUP(A36,Margins!$A$2:$M$158,7,FALSE)</f>
        <v>88383</v>
      </c>
    </row>
    <row r="37" spans="1:5" s="69" customFormat="1" ht="13.5">
      <c r="A37" s="204" t="s">
        <v>23</v>
      </c>
      <c r="B37" s="182">
        <f>VLOOKUP(A37,Margins!$A$2:$M$158,2,FALSE)</f>
        <v>800</v>
      </c>
      <c r="C37" s="275">
        <f>VLOOKUP(A37,Basis!$A$3:$G$157,2,FALSE)</f>
        <v>395.5</v>
      </c>
      <c r="D37" s="276">
        <f>VLOOKUP(A37,Basis!$A$3:$G$157,3,FALSE)</f>
        <v>396.85</v>
      </c>
      <c r="E37" s="380">
        <f>VLOOKUP(A37,Margins!$A$2:$M$158,7,FALSE)</f>
        <v>49604</v>
      </c>
    </row>
    <row r="38" spans="1:5" s="69" customFormat="1" ht="13.5">
      <c r="A38" s="204" t="s">
        <v>235</v>
      </c>
      <c r="B38" s="182">
        <f>VLOOKUP(A38,Margins!$A$2:$M$158,2,FALSE)</f>
        <v>700</v>
      </c>
      <c r="C38" s="275">
        <f>VLOOKUP(A38,Basis!$A$3:$G$157,2,FALSE)</f>
        <v>451.8</v>
      </c>
      <c r="D38" s="276">
        <f>VLOOKUP(A38,Basis!$A$3:$G$157,3,FALSE)</f>
        <v>453.05</v>
      </c>
      <c r="E38" s="380">
        <f>VLOOKUP(A38,Margins!$A$2:$M$158,7,FALSE)</f>
        <v>61152</v>
      </c>
    </row>
    <row r="39" spans="1:5" s="69" customFormat="1" ht="13.5">
      <c r="A39" s="204" t="s">
        <v>98</v>
      </c>
      <c r="B39" s="182">
        <f>VLOOKUP(A39,Margins!$A$2:$M$158,2,FALSE)</f>
        <v>550</v>
      </c>
      <c r="C39" s="275">
        <f>VLOOKUP(A39,Basis!$A$3:$G$157,2,FALSE)</f>
        <v>520.7</v>
      </c>
      <c r="D39" s="276">
        <f>VLOOKUP(A39,Basis!$A$3:$G$157,3,FALSE)</f>
        <v>521.85</v>
      </c>
      <c r="E39" s="380">
        <f>VLOOKUP(A39,Margins!$A$2:$M$158,7,FALSE)</f>
        <v>46004.75</v>
      </c>
    </row>
    <row r="40" spans="1:5" s="69" customFormat="1" ht="13.5">
      <c r="A40" s="196" t="s">
        <v>203</v>
      </c>
      <c r="B40" s="182">
        <f>VLOOKUP(A40,Margins!$A$2:$M$158,2,FALSE)</f>
        <v>300</v>
      </c>
      <c r="C40" s="275">
        <f>VLOOKUP(A40,Basis!$A$3:$G$157,2,FALSE)</f>
        <v>1414.6</v>
      </c>
      <c r="D40" s="276">
        <f>VLOOKUP(A40,Basis!$A$3:$G$157,3,FALSE)</f>
        <v>1418.8</v>
      </c>
      <c r="E40" s="380">
        <f>VLOOKUP(A40,Margins!$A$2:$M$158,7,FALSE)</f>
        <v>66945</v>
      </c>
    </row>
    <row r="41" spans="1:5" s="69" customFormat="1" ht="13.5">
      <c r="A41" s="204" t="s">
        <v>212</v>
      </c>
      <c r="B41" s="182">
        <f>VLOOKUP(A41,Margins!$A$2:$M$158,2,FALSE)</f>
        <v>2700</v>
      </c>
      <c r="C41" s="275">
        <f>VLOOKUP(A41,Basis!$A$3:$G$157,2,FALSE)</f>
        <v>115.55</v>
      </c>
      <c r="D41" s="276">
        <f>VLOOKUP(A41,Basis!$A$3:$G$157,3,FALSE)</f>
        <v>115.95</v>
      </c>
      <c r="E41" s="380">
        <f>VLOOKUP(A41,Margins!$A$2:$M$158,7,FALSE)</f>
        <v>72218.25</v>
      </c>
    </row>
    <row r="42" spans="1:5" s="69" customFormat="1" ht="13.5">
      <c r="A42" s="204" t="s">
        <v>204</v>
      </c>
      <c r="B42" s="182">
        <f>VLOOKUP(A42,Margins!$A$2:$M$158,2,FALSE)</f>
        <v>600</v>
      </c>
      <c r="C42" s="275">
        <f>VLOOKUP(A42,Basis!$A$3:$G$157,2,FALSE)</f>
        <v>477.7</v>
      </c>
      <c r="D42" s="276">
        <f>VLOOKUP(A42,Basis!$A$3:$G$157,3,FALSE)</f>
        <v>477.25</v>
      </c>
      <c r="E42" s="380">
        <f>VLOOKUP(A42,Margins!$A$2:$M$158,7,FALSE)</f>
        <v>45999</v>
      </c>
    </row>
    <row r="43" spans="1:5" s="69" customFormat="1" ht="13.5">
      <c r="A43" s="196" t="s">
        <v>205</v>
      </c>
      <c r="B43" s="182">
        <f>VLOOKUP(A43,Margins!$A$2:$M$158,2,FALSE)</f>
        <v>500</v>
      </c>
      <c r="C43" s="275">
        <f>VLOOKUP(A43,Basis!$A$3:$G$157,2,FALSE)</f>
        <v>1107.75</v>
      </c>
      <c r="D43" s="276">
        <f>VLOOKUP(A43,Basis!$A$3:$G$157,3,FALSE)</f>
        <v>1109.05</v>
      </c>
      <c r="E43" s="380">
        <f>VLOOKUP(A43,Margins!$A$2:$M$158,7,FALSE)</f>
        <v>95818.75</v>
      </c>
    </row>
    <row r="44" spans="1:5" s="69" customFormat="1" ht="13.5">
      <c r="A44" s="204" t="s">
        <v>229</v>
      </c>
      <c r="B44" s="182">
        <f>VLOOKUP(A44,Margins!$A$2:$M$158,2,FALSE)</f>
        <v>375</v>
      </c>
      <c r="C44" s="275">
        <f>VLOOKUP(A44,Basis!$A$3:$G$157,2,FALSE)</f>
        <v>1197.5</v>
      </c>
      <c r="D44" s="276">
        <f>VLOOKUP(A44,Basis!$A$3:$G$157,3,FALSE)</f>
        <v>1199.1</v>
      </c>
      <c r="E44" s="380">
        <f>VLOOKUP(A44,Margins!$A$2:$M$158,7,FALSE)</f>
        <v>91073.0625</v>
      </c>
    </row>
    <row r="45" spans="1:5" s="69" customFormat="1" ht="13.5">
      <c r="A45" s="204" t="s">
        <v>151</v>
      </c>
      <c r="B45" s="182">
        <f>VLOOKUP(A45,Margins!$A$2:$M$158,2,FALSE)</f>
        <v>450</v>
      </c>
      <c r="C45" s="275">
        <f>VLOOKUP(A45,Basis!$A$3:$G$157,2,FALSE)</f>
        <v>1029.7</v>
      </c>
      <c r="D45" s="276">
        <f>VLOOKUP(A45,Basis!$A$3:$G$157,3,FALSE)</f>
        <v>1027.65</v>
      </c>
      <c r="E45" s="380">
        <f>VLOOKUP(A45,Margins!$A$2:$M$158,7,FALSE)</f>
        <v>73068.75</v>
      </c>
    </row>
    <row r="46" spans="1:5" s="69" customFormat="1" ht="13.5">
      <c r="A46" s="204" t="s">
        <v>230</v>
      </c>
      <c r="B46" s="182">
        <f>VLOOKUP(A46,Margins!$A$2:$M$158,2,FALSE)</f>
        <v>200</v>
      </c>
      <c r="C46" s="275">
        <f>VLOOKUP(A46,Basis!$A$3:$G$157,2,FALSE)</f>
        <v>985.45</v>
      </c>
      <c r="D46" s="276">
        <f>VLOOKUP(A46,Basis!$A$3:$G$157,3,FALSE)</f>
        <v>989.05</v>
      </c>
      <c r="E46" s="380">
        <f>VLOOKUP(A46,Margins!$A$2:$M$158,7,FALSE)</f>
        <v>50198.5</v>
      </c>
    </row>
    <row r="47" spans="1:5" s="69" customFormat="1" ht="13.5">
      <c r="A47" s="204" t="s">
        <v>310</v>
      </c>
      <c r="B47" s="182">
        <f>VLOOKUP(A47,Margins!$A$2:$M$158,2,FALSE)</f>
        <v>412</v>
      </c>
      <c r="C47" s="275">
        <f>VLOOKUP(A47,Basis!$A$3:$G$157,2,FALSE)</f>
        <v>856</v>
      </c>
      <c r="D47" s="276">
        <f>VLOOKUP(A47,Basis!$A$3:$G$157,3,FALSE)</f>
        <v>857.05</v>
      </c>
      <c r="E47" s="380">
        <f>VLOOKUP(A47,Margins!$A$2:$M$158,7,FALSE)</f>
        <v>56155.600000000006</v>
      </c>
    </row>
    <row r="48" spans="1:5" s="69" customFormat="1" ht="13.5">
      <c r="A48" s="204" t="s">
        <v>311</v>
      </c>
      <c r="B48" s="182">
        <f>VLOOKUP(A48,Margins!$A$2:$M$158,2,FALSE)</f>
        <v>800</v>
      </c>
      <c r="C48" s="275">
        <f>VLOOKUP(A48,Basis!$A$3:$G$157,2,FALSE)</f>
        <v>609.15</v>
      </c>
      <c r="D48" s="276">
        <f>VLOOKUP(A48,Basis!$A$3:$G$157,3,FALSE)</f>
        <v>607.25</v>
      </c>
      <c r="E48" s="380">
        <f>VLOOKUP(A48,Margins!$A$2:$M$158,7,FALSE)</f>
        <v>76726</v>
      </c>
    </row>
    <row r="49" spans="1:5" s="69" customFormat="1" ht="13.5">
      <c r="A49" s="204" t="s">
        <v>185</v>
      </c>
      <c r="B49" s="182">
        <f>VLOOKUP(A49,Margins!$A$2:$M$158,2,FALSE)</f>
        <v>675</v>
      </c>
      <c r="C49" s="275">
        <f>VLOOKUP(A49,Basis!$A$3:$G$157,2,FALSE)</f>
        <v>444.35</v>
      </c>
      <c r="D49" s="276">
        <f>VLOOKUP(A49,Basis!$A$3:$G$157,3,FALSE)</f>
        <v>445.2</v>
      </c>
      <c r="E49" s="380">
        <f>VLOOKUP(A49,Margins!$A$2:$M$158,7,FALSE)</f>
        <v>54794.8125</v>
      </c>
    </row>
    <row r="50" spans="1:5" ht="13.5">
      <c r="A50" s="204" t="s">
        <v>118</v>
      </c>
      <c r="B50" s="182">
        <f>VLOOKUP(A50,Margins!$A$2:$M$158,2,FALSE)</f>
        <v>250</v>
      </c>
      <c r="C50" s="275">
        <f>VLOOKUP(A50,Basis!$A$3:$G$157,2,FALSE)</f>
        <v>1299.55</v>
      </c>
      <c r="D50" s="276">
        <f>VLOOKUP(A50,Basis!$A$3:$G$157,3,FALSE)</f>
        <v>1300.7</v>
      </c>
      <c r="E50" s="380">
        <f>VLOOKUP(A50,Margins!$A$2:$M$158,7,FALSE)</f>
        <v>51406.875</v>
      </c>
    </row>
    <row r="51" spans="1:5" ht="13.5">
      <c r="A51" s="204" t="s">
        <v>155</v>
      </c>
      <c r="B51" s="182">
        <f>VLOOKUP(A51,Margins!$A$2:$M$158,2,FALSE)</f>
        <v>525</v>
      </c>
      <c r="C51" s="275">
        <f>VLOOKUP(A51,Basis!$A$3:$G$157,2,FALSE)</f>
        <v>428.3</v>
      </c>
      <c r="D51" s="276">
        <f>VLOOKUP(A51,Basis!$A$3:$G$157,3,FALSE)</f>
        <v>427.9</v>
      </c>
      <c r="E51" s="380">
        <f>VLOOKUP(A51,Margins!$A$2:$M$158,7,FALSE)</f>
        <v>52854.375</v>
      </c>
    </row>
    <row r="52" spans="1:5" ht="13.5">
      <c r="A52" s="204" t="s">
        <v>38</v>
      </c>
      <c r="B52" s="182">
        <f>VLOOKUP(A52,Margins!$A$2:$M$158,2,FALSE)</f>
        <v>600</v>
      </c>
      <c r="C52" s="275">
        <f>VLOOKUP(A52,Basis!$A$3:$G$157,2,FALSE)</f>
        <v>664.25</v>
      </c>
      <c r="D52" s="276">
        <f>VLOOKUP(A52,Basis!$A$3:$G$157,3,FALSE)</f>
        <v>668.1</v>
      </c>
      <c r="E52" s="380">
        <f>VLOOKUP(A52,Margins!$A$2:$M$158,7,FALSE)</f>
        <v>63841.5</v>
      </c>
    </row>
    <row r="53" spans="1:5" ht="14.25" thickBot="1">
      <c r="A53" s="204" t="s">
        <v>211</v>
      </c>
      <c r="B53" s="182">
        <f>VLOOKUP(A53,Margins!$A$2:$M$158,2,FALSE)</f>
        <v>700</v>
      </c>
      <c r="C53" s="167">
        <f>VLOOKUP(A53,Basis!$A$3:$G$157,2,FALSE)</f>
        <v>249.75</v>
      </c>
      <c r="D53" s="276">
        <f>VLOOKUP(A53,Basis!$A$3:$G$157,3,FALSE)</f>
        <v>250.65</v>
      </c>
      <c r="E53" s="380">
        <f>VLOOKUP(A53,Margins!$A$2:$M$158,7,FALSE)</f>
        <v>36986.25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4"/>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C273" sqref="C273"/>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282</v>
      </c>
      <c r="B3" s="237">
        <f>'Open Int.'!K7</f>
        <v>410600</v>
      </c>
      <c r="C3" s="239">
        <f>'Open Int.'!R7</f>
        <v>77.851813</v>
      </c>
      <c r="D3" s="242">
        <f>B3/H3</f>
        <v>0.14810411582275695</v>
      </c>
      <c r="E3" s="243">
        <f>'Open Int.'!B7/'Open Int.'!K7</f>
        <v>0.9771066731612275</v>
      </c>
      <c r="F3" s="244">
        <f>'Open Int.'!E7/'Open Int.'!K7</f>
        <v>0.02289332683877253</v>
      </c>
      <c r="G3" s="245">
        <f>'Open Int.'!H7/'Open Int.'!K7</f>
        <v>0</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357400</v>
      </c>
      <c r="C4" s="240">
        <f>'Open Int.'!R8</f>
        <v>136.487486</v>
      </c>
      <c r="D4" s="162">
        <f aca="true" t="shared" si="0" ref="D4:D67">B4/H4</f>
        <v>0.08803990025429095</v>
      </c>
      <c r="E4" s="246">
        <f>'Open Int.'!B8/'Open Int.'!K8</f>
        <v>0.9916060436485731</v>
      </c>
      <c r="F4" s="231">
        <f>'Open Int.'!E8/'Open Int.'!K8</f>
        <v>0.006715165081141578</v>
      </c>
      <c r="G4" s="247">
        <f>'Open Int.'!H8/'Open Int.'!K8</f>
        <v>0.0016787912702853946</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3530625</v>
      </c>
      <c r="C5" s="240">
        <f>'Open Int.'!R9</f>
        <v>357.9347625</v>
      </c>
      <c r="D5" s="162">
        <f t="shared" si="0"/>
        <v>0.14589501179040376</v>
      </c>
      <c r="E5" s="246">
        <f>'Open Int.'!B9/'Open Int.'!K9</f>
        <v>0.9552841210833776</v>
      </c>
      <c r="F5" s="231">
        <f>'Open Int.'!E9/'Open Int.'!K9</f>
        <v>0.04067976633032395</v>
      </c>
      <c r="G5" s="247">
        <f>'Open Int.'!H9/'Open Int.'!K9</f>
        <v>0.00403611258629846</v>
      </c>
      <c r="H5" s="166">
        <v>24199765</v>
      </c>
      <c r="I5" s="233">
        <v>2760750</v>
      </c>
      <c r="J5" s="361">
        <v>1380375</v>
      </c>
      <c r="K5" s="118" t="str">
        <f t="shared" si="1"/>
        <v>Gross Exposure is less then 30%</v>
      </c>
      <c r="M5"/>
      <c r="N5"/>
    </row>
    <row r="6" spans="1:14" s="7" customFormat="1" ht="15">
      <c r="A6" s="204" t="s">
        <v>135</v>
      </c>
      <c r="B6" s="238">
        <f>'Open Int.'!K10</f>
        <v>4365900</v>
      </c>
      <c r="C6" s="240">
        <f>'Open Int.'!R10</f>
        <v>35.80038</v>
      </c>
      <c r="D6" s="162">
        <f t="shared" si="0"/>
        <v>0.1091475</v>
      </c>
      <c r="E6" s="246">
        <f>'Open Int.'!B10/'Open Int.'!K10</f>
        <v>0.9259259259259259</v>
      </c>
      <c r="F6" s="231">
        <f>'Open Int.'!E10/'Open Int.'!K10</f>
        <v>0.0707070707070707</v>
      </c>
      <c r="G6" s="247">
        <f>'Open Int.'!H10/'Open Int.'!K10</f>
        <v>0.003367003367003367</v>
      </c>
      <c r="H6" s="191">
        <v>40000000</v>
      </c>
      <c r="I6" s="169">
        <v>7996800</v>
      </c>
      <c r="J6" s="362">
        <v>5615400</v>
      </c>
      <c r="K6" s="373" t="str">
        <f t="shared" si="1"/>
        <v>Gross Exposure is less then 30%</v>
      </c>
      <c r="M6"/>
      <c r="N6"/>
    </row>
    <row r="7" spans="1:14" s="7" customFormat="1" ht="15">
      <c r="A7" s="204" t="s">
        <v>174</v>
      </c>
      <c r="B7" s="238">
        <f>'Open Int.'!K11</f>
        <v>9674800</v>
      </c>
      <c r="C7" s="240">
        <f>'Open Int.'!R11</f>
        <v>63.85368</v>
      </c>
      <c r="D7" s="162">
        <f t="shared" si="0"/>
        <v>0.39828523443985775</v>
      </c>
      <c r="E7" s="246">
        <f>'Open Int.'!B11/'Open Int.'!K11</f>
        <v>0.9113573407202216</v>
      </c>
      <c r="F7" s="231">
        <f>'Open Int.'!E11/'Open Int.'!K11</f>
        <v>0.08518005540166206</v>
      </c>
      <c r="G7" s="247">
        <f>'Open Int.'!H11/'Open Int.'!K11</f>
        <v>0.0034626038781163434</v>
      </c>
      <c r="H7" s="250">
        <v>24291134</v>
      </c>
      <c r="I7" s="234">
        <v>4857500</v>
      </c>
      <c r="J7" s="360">
        <v>4857500</v>
      </c>
      <c r="K7" s="118" t="str">
        <f t="shared" si="1"/>
        <v>Some sign of build up Gross exposure crosses 30%</v>
      </c>
      <c r="M7"/>
      <c r="N7"/>
    </row>
    <row r="8" spans="1:14" s="7" customFormat="1" ht="15">
      <c r="A8" s="204" t="s">
        <v>283</v>
      </c>
      <c r="B8" s="238">
        <f>'Open Int.'!K12</f>
        <v>1236600</v>
      </c>
      <c r="C8" s="240">
        <f>'Open Int.'!R12</f>
        <v>49.272327</v>
      </c>
      <c r="D8" s="162">
        <f t="shared" si="0"/>
        <v>0.07669931214995007</v>
      </c>
      <c r="E8" s="246">
        <f>'Open Int.'!B12/'Open Int.'!K12</f>
        <v>0.9995147986414362</v>
      </c>
      <c r="F8" s="231">
        <f>'Open Int.'!E12/'Open Int.'!K12</f>
        <v>0.00048520135856380397</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4393000</v>
      </c>
      <c r="C9" s="240">
        <f>'Open Int.'!R13</f>
        <v>35.144</v>
      </c>
      <c r="D9" s="162">
        <f t="shared" si="0"/>
        <v>0.09346808510638298</v>
      </c>
      <c r="E9" s="246">
        <f>'Open Int.'!B13/'Open Int.'!K13</f>
        <v>0.900523560209424</v>
      </c>
      <c r="F9" s="231">
        <f>'Open Int.'!E13/'Open Int.'!K13</f>
        <v>0.09319371727748692</v>
      </c>
      <c r="G9" s="247">
        <f>'Open Int.'!H13/'Open Int.'!K13</f>
        <v>0.0062827225130890054</v>
      </c>
      <c r="H9" s="166">
        <v>47000000</v>
      </c>
      <c r="I9" s="233">
        <v>9397800</v>
      </c>
      <c r="J9" s="361">
        <v>5759200</v>
      </c>
      <c r="K9" s="118" t="str">
        <f t="shared" si="1"/>
        <v>Gross Exposure is less then 30%</v>
      </c>
      <c r="M9"/>
      <c r="N9"/>
    </row>
    <row r="10" spans="1:14" s="7" customFormat="1" ht="15">
      <c r="A10" s="204" t="s">
        <v>88</v>
      </c>
      <c r="B10" s="238">
        <f>'Open Int.'!K14</f>
        <v>23529600</v>
      </c>
      <c r="C10" s="240">
        <f>'Open Int.'!R14</f>
        <v>125.88336</v>
      </c>
      <c r="D10" s="162">
        <f t="shared" si="0"/>
        <v>0.8590731366987496</v>
      </c>
      <c r="E10" s="246">
        <f>'Open Int.'!B14/'Open Int.'!K14</f>
        <v>0.8258406432748538</v>
      </c>
      <c r="F10" s="231">
        <f>'Open Int.'!E14/'Open Int.'!K14</f>
        <v>0.16557017543859648</v>
      </c>
      <c r="G10" s="247">
        <f>'Open Int.'!H14/'Open Int.'!K14</f>
        <v>0.008589181286549707</v>
      </c>
      <c r="H10" s="166">
        <v>27389519</v>
      </c>
      <c r="I10" s="233">
        <v>5473900</v>
      </c>
      <c r="J10" s="361">
        <v>5473900</v>
      </c>
      <c r="K10" s="373" t="str">
        <f t="shared" si="1"/>
        <v>Gross exposure has crossed 80%,Margin double</v>
      </c>
      <c r="M10"/>
      <c r="N10"/>
    </row>
    <row r="11" spans="1:14" s="7" customFormat="1" ht="15">
      <c r="A11" s="204" t="s">
        <v>136</v>
      </c>
      <c r="B11" s="238">
        <f>'Open Int.'!K15</f>
        <v>53947950</v>
      </c>
      <c r="C11" s="240">
        <f>'Open Int.'!R15</f>
        <v>240.607857</v>
      </c>
      <c r="D11" s="162">
        <f t="shared" si="0"/>
        <v>0.43717645433894425</v>
      </c>
      <c r="E11" s="246">
        <f>'Open Int.'!B15/'Open Int.'!K15</f>
        <v>0.7376526818906001</v>
      </c>
      <c r="F11" s="231">
        <f>'Open Int.'!E15/'Open Int.'!K15</f>
        <v>0.22057001239157373</v>
      </c>
      <c r="G11" s="247">
        <f>'Open Int.'!H15/'Open Int.'!K15</f>
        <v>0.04177730571782617</v>
      </c>
      <c r="H11" s="250">
        <v>123400859</v>
      </c>
      <c r="I11" s="234">
        <v>24677200</v>
      </c>
      <c r="J11" s="360">
        <v>12338600</v>
      </c>
      <c r="K11" s="118" t="str">
        <f t="shared" si="1"/>
        <v>Gross exposure is building up andcrpsses 40% mark</v>
      </c>
      <c r="M11"/>
      <c r="N11"/>
    </row>
    <row r="12" spans="1:14" s="7" customFormat="1" ht="15">
      <c r="A12" s="204" t="s">
        <v>157</v>
      </c>
      <c r="B12" s="238">
        <f>'Open Int.'!K16</f>
        <v>681800</v>
      </c>
      <c r="C12" s="240">
        <f>'Open Int.'!R16</f>
        <v>47.749863</v>
      </c>
      <c r="D12" s="162">
        <f t="shared" si="0"/>
        <v>0.14352974116017417</v>
      </c>
      <c r="E12" s="246">
        <f>'Open Int.'!B16/'Open Int.'!K16</f>
        <v>0.9994866529774127</v>
      </c>
      <c r="F12" s="231">
        <f>'Open Int.'!E16/'Open Int.'!K16</f>
        <v>0</v>
      </c>
      <c r="G12" s="247">
        <f>'Open Int.'!H16/'Open Int.'!K16</f>
        <v>0.000513347022587269</v>
      </c>
      <c r="H12" s="250">
        <v>4750235</v>
      </c>
      <c r="I12" s="234">
        <v>949900</v>
      </c>
      <c r="J12" s="360">
        <v>708050</v>
      </c>
      <c r="K12" s="118" t="str">
        <f t="shared" si="1"/>
        <v>Gross Exposure is less then 30%</v>
      </c>
      <c r="M12"/>
      <c r="N12"/>
    </row>
    <row r="13" spans="1:14" s="7" customFormat="1" ht="15">
      <c r="A13" s="204" t="s">
        <v>193</v>
      </c>
      <c r="B13" s="238">
        <f>'Open Int.'!K17</f>
        <v>856300</v>
      </c>
      <c r="C13" s="240">
        <f>'Open Int.'!R17</f>
        <v>256.6202655</v>
      </c>
      <c r="D13" s="162">
        <f t="shared" si="0"/>
        <v>0.062017266771658336</v>
      </c>
      <c r="E13" s="246">
        <f>'Open Int.'!B17/'Open Int.'!K17</f>
        <v>0.986570127291837</v>
      </c>
      <c r="F13" s="231">
        <f>'Open Int.'!E17/'Open Int.'!K17</f>
        <v>0.009692864650239403</v>
      </c>
      <c r="G13" s="247">
        <f>'Open Int.'!H17/'Open Int.'!K17</f>
        <v>0.003737008057923625</v>
      </c>
      <c r="H13" s="250">
        <v>13807445</v>
      </c>
      <c r="I13" s="234">
        <v>1145400</v>
      </c>
      <c r="J13" s="360">
        <v>572700</v>
      </c>
      <c r="K13" s="118" t="str">
        <f t="shared" si="1"/>
        <v>Gross Exposure is less then 30%</v>
      </c>
      <c r="M13"/>
      <c r="N13"/>
    </row>
    <row r="14" spans="1:14" s="7" customFormat="1" ht="27">
      <c r="A14" s="204" t="s">
        <v>284</v>
      </c>
      <c r="B14" s="238">
        <f>'Open Int.'!K18</f>
        <v>10252400</v>
      </c>
      <c r="C14" s="240">
        <f>'Open Int.'!R18</f>
        <v>163.320732</v>
      </c>
      <c r="D14" s="162">
        <f t="shared" si="0"/>
        <v>0.6109406307102129</v>
      </c>
      <c r="E14" s="246">
        <f>'Open Int.'!B18/'Open Int.'!K18</f>
        <v>0.882876204595997</v>
      </c>
      <c r="F14" s="231">
        <f>'Open Int.'!E18/'Open Int.'!K18</f>
        <v>0.10433654558932542</v>
      </c>
      <c r="G14" s="247">
        <f>'Open Int.'!H18/'Open Int.'!K18</f>
        <v>0.01278724981467754</v>
      </c>
      <c r="H14" s="250">
        <v>16781336</v>
      </c>
      <c r="I14" s="234">
        <v>3355400</v>
      </c>
      <c r="J14" s="360">
        <v>2272400</v>
      </c>
      <c r="K14" s="118" t="str">
        <f t="shared" si="1"/>
        <v>Gross exposure is Substantial as Open interest has crossed 60%</v>
      </c>
      <c r="M14"/>
      <c r="N14"/>
    </row>
    <row r="15" spans="1:14" s="8" customFormat="1" ht="15">
      <c r="A15" s="204" t="s">
        <v>285</v>
      </c>
      <c r="B15" s="238">
        <f>'Open Int.'!K19</f>
        <v>18086400</v>
      </c>
      <c r="C15" s="240">
        <f>'Open Int.'!R19</f>
        <v>106.076736</v>
      </c>
      <c r="D15" s="162">
        <f t="shared" si="0"/>
        <v>0.5366193674125677</v>
      </c>
      <c r="E15" s="246">
        <f>'Open Int.'!B19/'Open Int.'!K19</f>
        <v>0.85828025477707</v>
      </c>
      <c r="F15" s="231">
        <f>'Open Int.'!E19/'Open Int.'!K19</f>
        <v>0.12990976645435245</v>
      </c>
      <c r="G15" s="247">
        <f>'Open Int.'!H19/'Open Int.'!K19</f>
        <v>0.011809978768577496</v>
      </c>
      <c r="H15" s="251">
        <v>33704337</v>
      </c>
      <c r="I15" s="235">
        <v>6739200</v>
      </c>
      <c r="J15" s="361">
        <v>5925600</v>
      </c>
      <c r="K15" s="118" t="str">
        <f t="shared" si="1"/>
        <v>Gross exposure is building up andcrpsses 40% mark</v>
      </c>
      <c r="M15"/>
      <c r="N15"/>
    </row>
    <row r="16" spans="1:14" s="8" customFormat="1" ht="15">
      <c r="A16" s="204" t="s">
        <v>76</v>
      </c>
      <c r="B16" s="238">
        <f>'Open Int.'!K20</f>
        <v>6802600</v>
      </c>
      <c r="C16" s="240">
        <f>'Open Int.'!R20</f>
        <v>153.772773</v>
      </c>
      <c r="D16" s="162">
        <f t="shared" si="0"/>
        <v>0.2021387615769355</v>
      </c>
      <c r="E16" s="246">
        <f>'Open Int.'!B20/'Open Int.'!K20</f>
        <v>0.9775674006997325</v>
      </c>
      <c r="F16" s="231">
        <f>'Open Int.'!E20/'Open Int.'!K20</f>
        <v>0.021815188310351924</v>
      </c>
      <c r="G16" s="247">
        <f>'Open Int.'!H20/'Open Int.'!K20</f>
        <v>0.0006174109899156205</v>
      </c>
      <c r="H16" s="251">
        <v>33653120</v>
      </c>
      <c r="I16" s="235">
        <v>6729800</v>
      </c>
      <c r="J16" s="361">
        <v>3364200</v>
      </c>
      <c r="K16" s="118" t="str">
        <f t="shared" si="1"/>
        <v>Gross Exposure is less then 30%</v>
      </c>
      <c r="M16"/>
      <c r="N16"/>
    </row>
    <row r="17" spans="1:14" s="7" customFormat="1" ht="15">
      <c r="A17" s="204" t="s">
        <v>77</v>
      </c>
      <c r="B17" s="238">
        <f>'Open Int.'!K21</f>
        <v>7877400</v>
      </c>
      <c r="C17" s="240">
        <f>'Open Int.'!R21</f>
        <v>138.484692</v>
      </c>
      <c r="D17" s="162">
        <f t="shared" si="0"/>
        <v>0.2646591623796546</v>
      </c>
      <c r="E17" s="246">
        <f>'Open Int.'!B21/'Open Int.'!K21</f>
        <v>0.9078630004823927</v>
      </c>
      <c r="F17" s="231">
        <f>'Open Int.'!E21/'Open Int.'!K21</f>
        <v>0.08007718282682104</v>
      </c>
      <c r="G17" s="247">
        <f>'Open Int.'!H21/'Open Int.'!K21</f>
        <v>0.0120598166907863</v>
      </c>
      <c r="H17" s="250">
        <v>29764320</v>
      </c>
      <c r="I17" s="234">
        <v>5950800</v>
      </c>
      <c r="J17" s="360">
        <v>2975400</v>
      </c>
      <c r="K17" s="118" t="str">
        <f t="shared" si="1"/>
        <v>Gross Exposure is less then 30%</v>
      </c>
      <c r="M17"/>
      <c r="N17"/>
    </row>
    <row r="18" spans="1:14" s="7" customFormat="1" ht="15">
      <c r="A18" s="204" t="s">
        <v>286</v>
      </c>
      <c r="B18" s="238">
        <f>'Open Int.'!K22</f>
        <v>1619100</v>
      </c>
      <c r="C18" s="240">
        <f>'Open Int.'!R22</f>
        <v>31.4672085</v>
      </c>
      <c r="D18" s="162">
        <f t="shared" si="0"/>
        <v>0.25717332665793485</v>
      </c>
      <c r="E18" s="246">
        <f>'Open Int.'!B22/'Open Int.'!K22</f>
        <v>0.9617380025940337</v>
      </c>
      <c r="F18" s="231">
        <f>'Open Int.'!E22/'Open Int.'!K22</f>
        <v>0.009079118028534372</v>
      </c>
      <c r="G18" s="247">
        <f>'Open Int.'!H22/'Open Int.'!K22</f>
        <v>0.029182879377431907</v>
      </c>
      <c r="H18" s="166">
        <v>6295754</v>
      </c>
      <c r="I18" s="232">
        <v>1258950</v>
      </c>
      <c r="J18" s="361">
        <v>1258950</v>
      </c>
      <c r="K18" s="373" t="str">
        <f t="shared" si="1"/>
        <v>Gross Exposure is less then 30%</v>
      </c>
      <c r="M18"/>
      <c r="N18"/>
    </row>
    <row r="19" spans="1:14" s="7" customFormat="1" ht="15">
      <c r="A19" s="204" t="s">
        <v>34</v>
      </c>
      <c r="B19" s="238">
        <f>'Open Int.'!K23</f>
        <v>744975</v>
      </c>
      <c r="C19" s="240">
        <f>'Open Int.'!R23</f>
        <v>123.34551075</v>
      </c>
      <c r="D19" s="162">
        <f t="shared" si="0"/>
        <v>0.19289476137211037</v>
      </c>
      <c r="E19" s="246">
        <f>'Open Int.'!B23/'Open Int.'!K23</f>
        <v>0.9974160206718347</v>
      </c>
      <c r="F19" s="231">
        <f>'Open Int.'!E23/'Open Int.'!K23</f>
        <v>0.0011074197120708748</v>
      </c>
      <c r="G19" s="247">
        <f>'Open Int.'!H23/'Open Int.'!K23</f>
        <v>0.0014765596160944998</v>
      </c>
      <c r="H19" s="166">
        <v>3862080</v>
      </c>
      <c r="I19" s="232">
        <v>772200</v>
      </c>
      <c r="J19" s="361">
        <v>386100</v>
      </c>
      <c r="K19" s="373" t="str">
        <f t="shared" si="1"/>
        <v>Gross Exposure is less then 30%</v>
      </c>
      <c r="M19"/>
      <c r="N19"/>
    </row>
    <row r="20" spans="1:14" s="7" customFormat="1" ht="15">
      <c r="A20" s="204" t="s">
        <v>287</v>
      </c>
      <c r="B20" s="238">
        <f>'Open Int.'!K24</f>
        <v>298250</v>
      </c>
      <c r="C20" s="240">
        <f>'Open Int.'!R24</f>
        <v>33.911025</v>
      </c>
      <c r="D20" s="162">
        <f t="shared" si="0"/>
        <v>0.10468952929200744</v>
      </c>
      <c r="E20" s="246">
        <f>'Open Int.'!B24/'Open Int.'!K24</f>
        <v>0.9899413243922883</v>
      </c>
      <c r="F20" s="231">
        <f>'Open Int.'!E24/'Open Int.'!K24</f>
        <v>0.010058675607711651</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6456000</v>
      </c>
      <c r="C21" s="240">
        <f>'Open Int.'!R25</f>
        <v>213.3708</v>
      </c>
      <c r="D21" s="162">
        <f t="shared" si="0"/>
        <v>0.22730705570818507</v>
      </c>
      <c r="E21" s="246">
        <f>'Open Int.'!B25/'Open Int.'!K25</f>
        <v>0.9927199504337051</v>
      </c>
      <c r="F21" s="231">
        <f>'Open Int.'!E25/'Open Int.'!K25</f>
        <v>0.0057311028500619575</v>
      </c>
      <c r="G21" s="247">
        <f>'Open Int.'!H25/'Open Int.'!K25</f>
        <v>0.0015489467162329617</v>
      </c>
      <c r="H21" s="250">
        <v>28402110</v>
      </c>
      <c r="I21" s="234">
        <v>5680000</v>
      </c>
      <c r="J21" s="360">
        <v>2840000</v>
      </c>
      <c r="K21" s="118" t="str">
        <f t="shared" si="1"/>
        <v>Gross Exposure is less then 30%</v>
      </c>
      <c r="M21"/>
      <c r="N21"/>
    </row>
    <row r="22" spans="1:14" s="7" customFormat="1" ht="15">
      <c r="A22" s="204" t="s">
        <v>233</v>
      </c>
      <c r="B22" s="238">
        <f>'Open Int.'!K26</f>
        <v>9880000</v>
      </c>
      <c r="C22" s="240">
        <f>'Open Int.'!R26</f>
        <v>782.1502</v>
      </c>
      <c r="D22" s="162">
        <f t="shared" si="0"/>
        <v>0.06677123934834</v>
      </c>
      <c r="E22" s="246">
        <f>'Open Int.'!B26/'Open Int.'!K26</f>
        <v>0.9498987854251012</v>
      </c>
      <c r="F22" s="231">
        <f>'Open Int.'!E26/'Open Int.'!K26</f>
        <v>0.03744939271255061</v>
      </c>
      <c r="G22" s="247">
        <f>'Open Int.'!H26/'Open Int.'!K26</f>
        <v>0.012651821862348178</v>
      </c>
      <c r="H22" s="166">
        <v>147967899</v>
      </c>
      <c r="I22" s="233">
        <v>4762000</v>
      </c>
      <c r="J22" s="361">
        <v>2381000</v>
      </c>
      <c r="K22" s="118" t="str">
        <f t="shared" si="1"/>
        <v>Gross Exposure is less then 30%</v>
      </c>
      <c r="M22"/>
      <c r="N22"/>
    </row>
    <row r="23" spans="1:14" s="7" customFormat="1" ht="15">
      <c r="A23" s="204" t="s">
        <v>1</v>
      </c>
      <c r="B23" s="238">
        <f>'Open Int.'!K27</f>
        <v>1952850</v>
      </c>
      <c r="C23" s="240">
        <f>'Open Int.'!R27</f>
        <v>460.80425025</v>
      </c>
      <c r="D23" s="162">
        <f t="shared" si="0"/>
        <v>0.12359264128711275</v>
      </c>
      <c r="E23" s="246">
        <f>'Open Int.'!B27/'Open Int.'!K27</f>
        <v>0.9721176741685229</v>
      </c>
      <c r="F23" s="231">
        <f>'Open Int.'!E27/'Open Int.'!K27</f>
        <v>0.026192487902296644</v>
      </c>
      <c r="G23" s="247">
        <f>'Open Int.'!H27/'Open Int.'!K27</f>
        <v>0.0016898379291804286</v>
      </c>
      <c r="H23" s="252">
        <v>15800698</v>
      </c>
      <c r="I23" s="236">
        <v>1304700</v>
      </c>
      <c r="J23" s="361">
        <v>652350</v>
      </c>
      <c r="K23" s="373" t="str">
        <f t="shared" si="1"/>
        <v>Gross Exposure is less then 30%</v>
      </c>
      <c r="M23"/>
      <c r="N23"/>
    </row>
    <row r="24" spans="1:14" s="7" customFormat="1" ht="15">
      <c r="A24" s="204" t="s">
        <v>158</v>
      </c>
      <c r="B24" s="238">
        <f>'Open Int.'!K28</f>
        <v>3585300</v>
      </c>
      <c r="C24" s="240">
        <f>'Open Int.'!R28</f>
        <v>41.015832</v>
      </c>
      <c r="D24" s="162">
        <f t="shared" si="0"/>
        <v>0.19405617513021783</v>
      </c>
      <c r="E24" s="246">
        <f>'Open Int.'!B28/'Open Int.'!K28</f>
        <v>0.9210386857445682</v>
      </c>
      <c r="F24" s="231">
        <f>'Open Int.'!E28/'Open Int.'!K28</f>
        <v>0.051934287228404874</v>
      </c>
      <c r="G24" s="247">
        <f>'Open Int.'!H28/'Open Int.'!K28</f>
        <v>0.02702702702702703</v>
      </c>
      <c r="H24" s="252">
        <v>18475578</v>
      </c>
      <c r="I24" s="236">
        <v>3693600</v>
      </c>
      <c r="J24" s="361">
        <v>3693600</v>
      </c>
      <c r="K24" s="373" t="str">
        <f t="shared" si="1"/>
        <v>Gross Exposure is less then 30%</v>
      </c>
      <c r="M24"/>
      <c r="N24"/>
    </row>
    <row r="25" spans="1:14" s="7" customFormat="1" ht="15">
      <c r="A25" s="204" t="s">
        <v>288</v>
      </c>
      <c r="B25" s="238">
        <f>'Open Int.'!K29</f>
        <v>729000</v>
      </c>
      <c r="C25" s="240">
        <f>'Open Int.'!R29</f>
        <v>44.137305000000005</v>
      </c>
      <c r="D25" s="162">
        <f t="shared" si="0"/>
        <v>0.17033239584314186</v>
      </c>
      <c r="E25" s="246">
        <f>'Open Int.'!B29/'Open Int.'!K29</f>
        <v>0.9991769547325103</v>
      </c>
      <c r="F25" s="231">
        <f>'Open Int.'!E29/'Open Int.'!K29</f>
        <v>0.0008230452674897119</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3519000</v>
      </c>
      <c r="C26" s="240">
        <f>'Open Int.'!R30</f>
        <v>15.76512</v>
      </c>
      <c r="D26" s="162">
        <f t="shared" si="0"/>
        <v>0.34483725034086854</v>
      </c>
      <c r="E26" s="246">
        <f>'Open Int.'!B30/'Open Int.'!K30</f>
        <v>0.9117647058823529</v>
      </c>
      <c r="F26" s="231">
        <f>'Open Int.'!E30/'Open Int.'!K30</f>
        <v>0.08823529411764706</v>
      </c>
      <c r="G26" s="247">
        <f>'Open Int.'!H30/'Open Int.'!K30</f>
        <v>0</v>
      </c>
      <c r="H26" s="166">
        <v>10204814</v>
      </c>
      <c r="I26" s="233">
        <v>2038500</v>
      </c>
      <c r="J26" s="361">
        <v>2038500</v>
      </c>
      <c r="K26" s="118" t="str">
        <f t="shared" si="1"/>
        <v>Some sign of build up Gross exposure crosses 30%</v>
      </c>
      <c r="M26"/>
      <c r="N26"/>
    </row>
    <row r="27" spans="1:14" s="7" customFormat="1" ht="15">
      <c r="A27" s="204" t="s">
        <v>2</v>
      </c>
      <c r="B27" s="238">
        <f>'Open Int.'!K31</f>
        <v>1870000</v>
      </c>
      <c r="C27" s="240">
        <f>'Open Int.'!R31</f>
        <v>62.05595</v>
      </c>
      <c r="D27" s="162">
        <f t="shared" si="0"/>
        <v>0.09220912753991768</v>
      </c>
      <c r="E27" s="246">
        <f>'Open Int.'!B31/'Open Int.'!K31</f>
        <v>0.9688235294117648</v>
      </c>
      <c r="F27" s="231">
        <f>'Open Int.'!E31/'Open Int.'!K31</f>
        <v>0.025294117647058825</v>
      </c>
      <c r="G27" s="247">
        <f>'Open Int.'!H31/'Open Int.'!K31</f>
        <v>0.0058823529411764705</v>
      </c>
      <c r="H27" s="252">
        <v>20279988</v>
      </c>
      <c r="I27" s="236">
        <v>4055700</v>
      </c>
      <c r="J27" s="361">
        <v>2027300</v>
      </c>
      <c r="K27" s="373" t="str">
        <f t="shared" si="1"/>
        <v>Gross Exposure is less then 30%</v>
      </c>
      <c r="M27"/>
      <c r="N27"/>
    </row>
    <row r="28" spans="1:14" s="7" customFormat="1" ht="15">
      <c r="A28" s="204" t="s">
        <v>395</v>
      </c>
      <c r="B28" s="238">
        <f>'Open Int.'!K32</f>
        <v>5815000</v>
      </c>
      <c r="C28" s="240">
        <f>'Open Int.'!R32</f>
        <v>76.758</v>
      </c>
      <c r="D28" s="162">
        <f t="shared" si="0"/>
        <v>0.050877509294725995</v>
      </c>
      <c r="E28" s="246">
        <f>'Open Int.'!B32/'Open Int.'!K32</f>
        <v>0.8291057609630267</v>
      </c>
      <c r="F28" s="231">
        <f>'Open Int.'!E32/'Open Int.'!K32</f>
        <v>0.15391229578675839</v>
      </c>
      <c r="G28" s="247">
        <f>'Open Int.'!H32/'Open Int.'!K32</f>
        <v>0.016981943250214963</v>
      </c>
      <c r="H28" s="252">
        <v>114294117</v>
      </c>
      <c r="I28" s="236">
        <v>18750000</v>
      </c>
      <c r="J28" s="361">
        <v>9375000</v>
      </c>
      <c r="K28" s="373" t="str">
        <f t="shared" si="1"/>
        <v>Gross Exposure is less then 30%</v>
      </c>
      <c r="M28"/>
      <c r="N28"/>
    </row>
    <row r="29" spans="1:14" s="7" customFormat="1" ht="15">
      <c r="A29" s="204" t="s">
        <v>78</v>
      </c>
      <c r="B29" s="238">
        <f>'Open Int.'!K33</f>
        <v>3201600</v>
      </c>
      <c r="C29" s="240">
        <f>'Open Int.'!R33</f>
        <v>69.15456</v>
      </c>
      <c r="D29" s="162">
        <f t="shared" si="0"/>
        <v>0.14552727272727273</v>
      </c>
      <c r="E29" s="246">
        <f>'Open Int.'!B33/'Open Int.'!K33</f>
        <v>0.9805097451274363</v>
      </c>
      <c r="F29" s="231">
        <f>'Open Int.'!E33/'Open Int.'!K33</f>
        <v>0.014492753623188406</v>
      </c>
      <c r="G29" s="247">
        <f>'Open Int.'!H33/'Open Int.'!K33</f>
        <v>0.004997501249375313</v>
      </c>
      <c r="H29" s="166">
        <v>22000000</v>
      </c>
      <c r="I29" s="233">
        <v>4400000</v>
      </c>
      <c r="J29" s="361">
        <v>2200000</v>
      </c>
      <c r="K29" s="118" t="str">
        <f t="shared" si="1"/>
        <v>Gross Exposure is less then 30%</v>
      </c>
      <c r="M29"/>
      <c r="N29"/>
    </row>
    <row r="30" spans="1:14" s="7" customFormat="1" ht="15">
      <c r="A30" s="204" t="s">
        <v>138</v>
      </c>
      <c r="B30" s="238">
        <f>'Open Int.'!K34</f>
        <v>9634750</v>
      </c>
      <c r="C30" s="240">
        <f>'Open Int.'!R34</f>
        <v>566.13791</v>
      </c>
      <c r="D30" s="162">
        <f t="shared" si="0"/>
        <v>0.9036658741212829</v>
      </c>
      <c r="E30" s="246">
        <f>'Open Int.'!B34/'Open Int.'!K34</f>
        <v>0.9742390824878694</v>
      </c>
      <c r="F30" s="231">
        <f>'Open Int.'!E34/'Open Int.'!K34</f>
        <v>0.023467137185707983</v>
      </c>
      <c r="G30" s="247">
        <f>'Open Int.'!H34/'Open Int.'!K34</f>
        <v>0.0022937803264225847</v>
      </c>
      <c r="H30" s="166">
        <v>10661850</v>
      </c>
      <c r="I30" s="233">
        <v>2131800</v>
      </c>
      <c r="J30" s="361">
        <v>1065900</v>
      </c>
      <c r="K30" s="118" t="str">
        <f t="shared" si="1"/>
        <v>Gross exposure has crossed 80%,Margin double</v>
      </c>
      <c r="M30"/>
      <c r="N30"/>
    </row>
    <row r="31" spans="1:14" s="7" customFormat="1" ht="15">
      <c r="A31" s="204" t="s">
        <v>160</v>
      </c>
      <c r="B31" s="238">
        <f>'Open Int.'!K35</f>
        <v>909700</v>
      </c>
      <c r="C31" s="240">
        <f>'Open Int.'!R35</f>
        <v>32.7264575</v>
      </c>
      <c r="D31" s="162">
        <f t="shared" si="0"/>
        <v>0.09160672167970697</v>
      </c>
      <c r="E31" s="246">
        <f>'Open Int.'!B35/'Open Int.'!K35</f>
        <v>0.9866989117291415</v>
      </c>
      <c r="F31" s="231">
        <f>'Open Int.'!E35/'Open Int.'!K35</f>
        <v>0.013301088270858524</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8921700</v>
      </c>
      <c r="C32" s="240">
        <f>'Open Int.'!R36</f>
        <v>31.8950775</v>
      </c>
      <c r="D32" s="162">
        <f t="shared" si="0"/>
        <v>0.20127510555397873</v>
      </c>
      <c r="E32" s="246">
        <f>'Open Int.'!B36/'Open Int.'!K36</f>
        <v>0.7788089713843774</v>
      </c>
      <c r="F32" s="231">
        <f>'Open Int.'!E36/'Open Int.'!K36</f>
        <v>0.21577726218097448</v>
      </c>
      <c r="G32" s="247">
        <f>'Open Int.'!H36/'Open Int.'!K36</f>
        <v>0.005413766434648105</v>
      </c>
      <c r="H32" s="250">
        <v>44325899</v>
      </c>
      <c r="I32" s="234">
        <v>8859600</v>
      </c>
      <c r="J32" s="360">
        <v>8859600</v>
      </c>
      <c r="K32" s="118" t="str">
        <f t="shared" si="1"/>
        <v>Gross Exposure is less then 30%</v>
      </c>
      <c r="M32"/>
      <c r="N32"/>
    </row>
    <row r="33" spans="1:14" s="7" customFormat="1" ht="15">
      <c r="A33" s="204" t="s">
        <v>397</v>
      </c>
      <c r="B33" s="238">
        <f>'Open Int.'!K37</f>
        <v>20700</v>
      </c>
      <c r="C33" s="240">
        <f>'Open Int.'!R37</f>
        <v>0.41358600000000006</v>
      </c>
      <c r="D33" s="162">
        <f t="shared" si="0"/>
        <v>0.0021246764230713174</v>
      </c>
      <c r="E33" s="246">
        <f>'Open Int.'!B37/'Open Int.'!K37</f>
        <v>1</v>
      </c>
      <c r="F33" s="231">
        <f>'Open Int.'!E37/'Open Int.'!K37</f>
        <v>0</v>
      </c>
      <c r="G33" s="247">
        <f>'Open Int.'!H37/'Open Int.'!K37</f>
        <v>0</v>
      </c>
      <c r="H33" s="250">
        <v>9742660</v>
      </c>
      <c r="I33" s="234">
        <v>1948500</v>
      </c>
      <c r="J33" s="360">
        <v>1948500</v>
      </c>
      <c r="K33" s="118" t="str">
        <f t="shared" si="1"/>
        <v>Gross Exposure is less then 30%</v>
      </c>
      <c r="M33"/>
      <c r="N33"/>
    </row>
    <row r="34" spans="1:14" s="7" customFormat="1" ht="15">
      <c r="A34" s="204" t="s">
        <v>3</v>
      </c>
      <c r="B34" s="238">
        <f>'Open Int.'!K38</f>
        <v>2806250</v>
      </c>
      <c r="C34" s="240">
        <f>'Open Int.'!R38</f>
        <v>71.46115625</v>
      </c>
      <c r="D34" s="162">
        <f t="shared" si="0"/>
        <v>0.030388871101059107</v>
      </c>
      <c r="E34" s="246">
        <f>'Open Int.'!B38/'Open Int.'!K38</f>
        <v>0.9501113585746103</v>
      </c>
      <c r="F34" s="231">
        <f>'Open Int.'!E38/'Open Int.'!K38</f>
        <v>0.04142538975501114</v>
      </c>
      <c r="G34" s="247">
        <f>'Open Int.'!H38/'Open Int.'!K38</f>
        <v>0.008463251670378619</v>
      </c>
      <c r="H34" s="191">
        <v>92344661</v>
      </c>
      <c r="I34" s="169">
        <v>11935000</v>
      </c>
      <c r="J34" s="362">
        <v>5967500</v>
      </c>
      <c r="K34" s="373" t="str">
        <f t="shared" si="1"/>
        <v>Gross Exposure is less then 30%</v>
      </c>
      <c r="M34"/>
      <c r="N34"/>
    </row>
    <row r="35" spans="1:14" s="7" customFormat="1" ht="15">
      <c r="A35" s="204" t="s">
        <v>219</v>
      </c>
      <c r="B35" s="238">
        <f>'Open Int.'!K39</f>
        <v>1591800</v>
      </c>
      <c r="C35" s="240">
        <f>'Open Int.'!R39</f>
        <v>51.582279</v>
      </c>
      <c r="D35" s="162">
        <f t="shared" si="0"/>
        <v>0.119439082016337</v>
      </c>
      <c r="E35" s="246">
        <f>'Open Int.'!B39/'Open Int.'!K39</f>
        <v>0.991424802110818</v>
      </c>
      <c r="F35" s="231">
        <f>'Open Int.'!E39/'Open Int.'!K39</f>
        <v>0.007585751978891821</v>
      </c>
      <c r="G35" s="247">
        <f>'Open Int.'!H39/'Open Int.'!K39</f>
        <v>0.0009894459102902375</v>
      </c>
      <c r="H35" s="252">
        <v>13327296</v>
      </c>
      <c r="I35" s="236">
        <v>2665425</v>
      </c>
      <c r="J35" s="361">
        <v>1332450</v>
      </c>
      <c r="K35" s="373" t="str">
        <f t="shared" si="1"/>
        <v>Gross Exposure is less then 30%</v>
      </c>
      <c r="M35"/>
      <c r="N35"/>
    </row>
    <row r="36" spans="1:14" s="7" customFormat="1" ht="15">
      <c r="A36" s="204" t="s">
        <v>162</v>
      </c>
      <c r="B36" s="238">
        <f>'Open Int.'!K40</f>
        <v>702000</v>
      </c>
      <c r="C36" s="240">
        <f>'Open Int.'!R40</f>
        <v>20.19654</v>
      </c>
      <c r="D36" s="162">
        <f t="shared" si="0"/>
        <v>0.05712890625</v>
      </c>
      <c r="E36" s="246">
        <f>'Open Int.'!B40/'Open Int.'!K40</f>
        <v>1</v>
      </c>
      <c r="F36" s="231">
        <f>'Open Int.'!E40/'Open Int.'!K40</f>
        <v>0</v>
      </c>
      <c r="G36" s="247">
        <f>'Open Int.'!H40/'Open Int.'!K40</f>
        <v>0</v>
      </c>
      <c r="H36" s="252">
        <v>12288000</v>
      </c>
      <c r="I36" s="236">
        <v>2457600</v>
      </c>
      <c r="J36" s="361">
        <v>1440000</v>
      </c>
      <c r="K36" s="373" t="str">
        <f t="shared" si="1"/>
        <v>Gross Exposure is less then 30%</v>
      </c>
      <c r="M36"/>
      <c r="N36"/>
    </row>
    <row r="37" spans="1:14" s="7" customFormat="1" ht="15">
      <c r="A37" s="204" t="s">
        <v>289</v>
      </c>
      <c r="B37" s="238">
        <f>'Open Int.'!K41</f>
        <v>1127000</v>
      </c>
      <c r="C37" s="240">
        <f>'Open Int.'!R41</f>
        <v>22.703415</v>
      </c>
      <c r="D37" s="162">
        <f t="shared" si="0"/>
        <v>0.0357651396263752</v>
      </c>
      <c r="E37" s="246">
        <f>'Open Int.'!B41/'Open Int.'!K41</f>
        <v>0.9893522626441881</v>
      </c>
      <c r="F37" s="231">
        <f>'Open Int.'!E41/'Open Int.'!K41</f>
        <v>0.01064773735581189</v>
      </c>
      <c r="G37" s="247">
        <f>'Open Int.'!H41/'Open Int.'!K41</f>
        <v>0</v>
      </c>
      <c r="H37" s="250">
        <v>31511131</v>
      </c>
      <c r="I37" s="234">
        <v>6302000</v>
      </c>
      <c r="J37" s="360">
        <v>3151000</v>
      </c>
      <c r="K37" s="118" t="str">
        <f t="shared" si="1"/>
        <v>Gross Exposure is less then 30%</v>
      </c>
      <c r="M37"/>
      <c r="N37"/>
    </row>
    <row r="38" spans="1:14" s="7" customFormat="1" ht="15">
      <c r="A38" s="204" t="s">
        <v>183</v>
      </c>
      <c r="B38" s="238">
        <f>'Open Int.'!K42</f>
        <v>3397200</v>
      </c>
      <c r="C38" s="240">
        <f>'Open Int.'!R42</f>
        <v>93.96655200000001</v>
      </c>
      <c r="D38" s="162">
        <f t="shared" si="0"/>
        <v>0.17507730364873222</v>
      </c>
      <c r="E38" s="246">
        <f>'Open Int.'!B42/'Open Int.'!K42</f>
        <v>0.9412751677852349</v>
      </c>
      <c r="F38" s="231">
        <f>'Open Int.'!E42/'Open Int.'!K42</f>
        <v>0.05145413870246085</v>
      </c>
      <c r="G38" s="247">
        <f>'Open Int.'!H42/'Open Int.'!K42</f>
        <v>0.00727069351230425</v>
      </c>
      <c r="H38" s="250">
        <v>19404000</v>
      </c>
      <c r="I38" s="234">
        <v>3879800</v>
      </c>
      <c r="J38" s="360">
        <v>1939900</v>
      </c>
      <c r="K38" s="118" t="str">
        <f t="shared" si="1"/>
        <v>Gross Exposure is less then 30%</v>
      </c>
      <c r="M38"/>
      <c r="N38"/>
    </row>
    <row r="39" spans="1:14" s="7" customFormat="1" ht="15">
      <c r="A39" s="204" t="s">
        <v>220</v>
      </c>
      <c r="B39" s="238">
        <f>'Open Int.'!K43</f>
        <v>4694400</v>
      </c>
      <c r="C39" s="240">
        <f>'Open Int.'!R43</f>
        <v>48.00024</v>
      </c>
      <c r="D39" s="162">
        <f t="shared" si="0"/>
        <v>0.15731926682465616</v>
      </c>
      <c r="E39" s="246">
        <f>'Open Int.'!B43/'Open Int.'!K43</f>
        <v>0.9459355828220859</v>
      </c>
      <c r="F39" s="231">
        <f>'Open Int.'!E43/'Open Int.'!K43</f>
        <v>0.04831288343558282</v>
      </c>
      <c r="G39" s="247">
        <f>'Open Int.'!H43/'Open Int.'!K43</f>
        <v>0.005751533742331288</v>
      </c>
      <c r="H39" s="250">
        <v>29839956</v>
      </c>
      <c r="I39" s="234">
        <v>5967000</v>
      </c>
      <c r="J39" s="360">
        <v>3402000</v>
      </c>
      <c r="K39" s="118" t="str">
        <f t="shared" si="1"/>
        <v>Gross Exposure is less then 30%</v>
      </c>
      <c r="M39"/>
      <c r="N39"/>
    </row>
    <row r="40" spans="1:14" s="7" customFormat="1" ht="15">
      <c r="A40" s="204" t="s">
        <v>163</v>
      </c>
      <c r="B40" s="238">
        <f>'Open Int.'!K44</f>
        <v>873750</v>
      </c>
      <c r="C40" s="240">
        <f>'Open Int.'!R44</f>
        <v>296.51143125</v>
      </c>
      <c r="D40" s="162">
        <f t="shared" si="0"/>
        <v>0.7397514265878727</v>
      </c>
      <c r="E40" s="246">
        <f>'Open Int.'!B44/'Open Int.'!K44</f>
        <v>0.9625178826895565</v>
      </c>
      <c r="F40" s="231">
        <f>'Open Int.'!E44/'Open Int.'!K44</f>
        <v>0.03662374821173105</v>
      </c>
      <c r="G40" s="247">
        <f>'Open Int.'!H44/'Open Int.'!K44</f>
        <v>0.0008583690987124463</v>
      </c>
      <c r="H40" s="250">
        <v>1181140</v>
      </c>
      <c r="I40" s="234">
        <v>236000</v>
      </c>
      <c r="J40" s="360">
        <v>163500</v>
      </c>
      <c r="K40" s="118" t="str">
        <f t="shared" si="1"/>
        <v>Gross exposure is Substantial as Open interest has crossed 60%</v>
      </c>
      <c r="M40"/>
      <c r="N40"/>
    </row>
    <row r="41" spans="1:14" s="7" customFormat="1" ht="15">
      <c r="A41" s="204" t="s">
        <v>194</v>
      </c>
      <c r="B41" s="238">
        <f>'Open Int.'!K45</f>
        <v>3691200</v>
      </c>
      <c r="C41" s="240">
        <f>'Open Int.'!R45</f>
        <v>269.162304</v>
      </c>
      <c r="D41" s="162">
        <f t="shared" si="0"/>
        <v>0.20859014827463873</v>
      </c>
      <c r="E41" s="246">
        <f>'Open Int.'!B45/'Open Int.'!K45</f>
        <v>0.9743172951885566</v>
      </c>
      <c r="F41" s="231">
        <f>'Open Int.'!E45/'Open Int.'!K45</f>
        <v>0.02481577806675336</v>
      </c>
      <c r="G41" s="247">
        <f>'Open Int.'!H45/'Open Int.'!K45</f>
        <v>0.0008669267446900737</v>
      </c>
      <c r="H41" s="250">
        <v>17695946</v>
      </c>
      <c r="I41" s="234">
        <v>3538800</v>
      </c>
      <c r="J41" s="360">
        <v>1769200</v>
      </c>
      <c r="K41" s="118" t="str">
        <f t="shared" si="1"/>
        <v>Gross Exposure is less then 30%</v>
      </c>
      <c r="M41"/>
      <c r="N41"/>
    </row>
    <row r="42" spans="1:14" s="7" customFormat="1" ht="15">
      <c r="A42" s="204" t="s">
        <v>221</v>
      </c>
      <c r="B42" s="238">
        <f>'Open Int.'!K46</f>
        <v>7324800</v>
      </c>
      <c r="C42" s="240">
        <f>'Open Int.'!R46</f>
        <v>103.023312</v>
      </c>
      <c r="D42" s="162">
        <f t="shared" si="0"/>
        <v>0.7227638137750407</v>
      </c>
      <c r="E42" s="246">
        <f>'Open Int.'!B46/'Open Int.'!K46</f>
        <v>0.7968545216251638</v>
      </c>
      <c r="F42" s="231">
        <f>'Open Int.'!E46/'Open Int.'!K46</f>
        <v>0.1618610747051114</v>
      </c>
      <c r="G42" s="247">
        <f>'Open Int.'!H46/'Open Int.'!K46</f>
        <v>0.04128440366972477</v>
      </c>
      <c r="H42" s="250">
        <v>10134431</v>
      </c>
      <c r="I42" s="234">
        <v>2025600</v>
      </c>
      <c r="J42" s="360">
        <v>2025600</v>
      </c>
      <c r="K42" s="118" t="str">
        <f t="shared" si="1"/>
        <v>Gross exposure is Substantial as Open interest has crossed 60%</v>
      </c>
      <c r="M42"/>
      <c r="N42"/>
    </row>
    <row r="43" spans="1:14" s="7" customFormat="1" ht="15">
      <c r="A43" s="204" t="s">
        <v>164</v>
      </c>
      <c r="B43" s="238">
        <f>'Open Int.'!K47</f>
        <v>24227200</v>
      </c>
      <c r="C43" s="240">
        <f>'Open Int.'!R47</f>
        <v>142.819344</v>
      </c>
      <c r="D43" s="162">
        <f t="shared" si="0"/>
        <v>0.8831520748562078</v>
      </c>
      <c r="E43" s="246">
        <f>'Open Int.'!B47/'Open Int.'!K47</f>
        <v>0.9384328358208955</v>
      </c>
      <c r="F43" s="231">
        <f>'Open Int.'!E47/'Open Int.'!K47</f>
        <v>0.05247201492537314</v>
      </c>
      <c r="G43" s="247">
        <f>'Open Int.'!H47/'Open Int.'!K47</f>
        <v>0.009095149253731344</v>
      </c>
      <c r="H43" s="250">
        <v>27432648</v>
      </c>
      <c r="I43" s="234">
        <v>5486150</v>
      </c>
      <c r="J43" s="360">
        <v>5486150</v>
      </c>
      <c r="K43" s="118" t="str">
        <f t="shared" si="1"/>
        <v>Gross exposure has crossed 80%,Margin double</v>
      </c>
      <c r="M43"/>
      <c r="N43"/>
    </row>
    <row r="44" spans="1:14" s="7" customFormat="1" ht="15">
      <c r="A44" s="204" t="s">
        <v>165</v>
      </c>
      <c r="B44" s="238">
        <f>'Open Int.'!K48</f>
        <v>777400</v>
      </c>
      <c r="C44" s="240">
        <f>'Open Int.'!R48</f>
        <v>18.404945</v>
      </c>
      <c r="D44" s="162">
        <f t="shared" si="0"/>
        <v>0.05120677115026059</v>
      </c>
      <c r="E44" s="246">
        <f>'Open Int.'!B48/'Open Int.'!K48</f>
        <v>0.9648829431438127</v>
      </c>
      <c r="F44" s="231">
        <f>'Open Int.'!E48/'Open Int.'!K48</f>
        <v>0.023411371237458192</v>
      </c>
      <c r="G44" s="247">
        <f>'Open Int.'!H48/'Open Int.'!K48</f>
        <v>0.011705685618729096</v>
      </c>
      <c r="H44" s="250">
        <v>15181586</v>
      </c>
      <c r="I44" s="234">
        <v>3035500</v>
      </c>
      <c r="J44" s="360">
        <v>2281500</v>
      </c>
      <c r="K44" s="118" t="str">
        <f t="shared" si="1"/>
        <v>Gross Exposure is less then 30%</v>
      </c>
      <c r="M44"/>
      <c r="N44"/>
    </row>
    <row r="45" spans="1:14" s="7" customFormat="1" ht="15">
      <c r="A45" s="204" t="s">
        <v>89</v>
      </c>
      <c r="B45" s="238">
        <f>'Open Int.'!K49</f>
        <v>4743000</v>
      </c>
      <c r="C45" s="240">
        <f>'Open Int.'!R49</f>
        <v>140.10822</v>
      </c>
      <c r="D45" s="162">
        <f t="shared" si="0"/>
        <v>0.07652341493072017</v>
      </c>
      <c r="E45" s="246">
        <f>'Open Int.'!B49/'Open Int.'!K49</f>
        <v>0.9585705249841873</v>
      </c>
      <c r="F45" s="231">
        <f>'Open Int.'!E49/'Open Int.'!K49</f>
        <v>0.036369386464263125</v>
      </c>
      <c r="G45" s="247">
        <f>'Open Int.'!H49/'Open Int.'!K49</f>
        <v>0.005060088551549652</v>
      </c>
      <c r="H45" s="250">
        <v>61981029</v>
      </c>
      <c r="I45" s="234">
        <v>11472000</v>
      </c>
      <c r="J45" s="360">
        <v>5736000</v>
      </c>
      <c r="K45" s="118" t="str">
        <f t="shared" si="1"/>
        <v>Gross Exposure is less then 30%</v>
      </c>
      <c r="M45"/>
      <c r="N45"/>
    </row>
    <row r="46" spans="1:14" s="7" customFormat="1" ht="15">
      <c r="A46" s="204" t="s">
        <v>290</v>
      </c>
      <c r="B46" s="238">
        <f>'Open Int.'!K50</f>
        <v>2639000</v>
      </c>
      <c r="C46" s="240">
        <f>'Open Int.'!R50</f>
        <v>45.9186</v>
      </c>
      <c r="D46" s="162">
        <f t="shared" si="0"/>
        <v>0.24014377687285302</v>
      </c>
      <c r="E46" s="246">
        <f>'Open Int.'!B50/'Open Int.'!K50</f>
        <v>0.9677908298597954</v>
      </c>
      <c r="F46" s="231">
        <f>'Open Int.'!E50/'Open Int.'!K50</f>
        <v>0.03220917014020462</v>
      </c>
      <c r="G46" s="247">
        <f>'Open Int.'!H50/'Open Int.'!K50</f>
        <v>0</v>
      </c>
      <c r="H46" s="250">
        <v>10989250</v>
      </c>
      <c r="I46" s="234">
        <v>2197000</v>
      </c>
      <c r="J46" s="360">
        <v>2197000</v>
      </c>
      <c r="K46" s="118" t="str">
        <f t="shared" si="1"/>
        <v>Gross Exposure is less then 30%</v>
      </c>
      <c r="M46"/>
      <c r="N46"/>
    </row>
    <row r="47" spans="1:14" s="7" customFormat="1" ht="15">
      <c r="A47" s="204" t="s">
        <v>272</v>
      </c>
      <c r="B47" s="238">
        <f>'Open Int.'!K51</f>
        <v>1699800</v>
      </c>
      <c r="C47" s="240">
        <f>'Open Int.'!R51</f>
        <v>35.406834</v>
      </c>
      <c r="D47" s="162">
        <f t="shared" si="0"/>
        <v>0.0769148345810689</v>
      </c>
      <c r="E47" s="246">
        <f>'Open Int.'!B51/'Open Int.'!K51</f>
        <v>0.9534062830921285</v>
      </c>
      <c r="F47" s="231">
        <f>'Open Int.'!E51/'Open Int.'!K51</f>
        <v>0.04482880338863396</v>
      </c>
      <c r="G47" s="247">
        <f>'Open Int.'!H51/'Open Int.'!K51</f>
        <v>0.0017649135192375574</v>
      </c>
      <c r="H47" s="250">
        <v>22099768</v>
      </c>
      <c r="I47" s="234">
        <v>4419600</v>
      </c>
      <c r="J47" s="360">
        <v>2487600</v>
      </c>
      <c r="K47" s="118" t="str">
        <f t="shared" si="1"/>
        <v>Gross Exposure is less then 30%</v>
      </c>
      <c r="M47"/>
      <c r="N47"/>
    </row>
    <row r="48" spans="1:14" s="7" customFormat="1" ht="15">
      <c r="A48" s="204" t="s">
        <v>222</v>
      </c>
      <c r="B48" s="238">
        <f>'Open Int.'!K52</f>
        <v>588600</v>
      </c>
      <c r="C48" s="240">
        <f>'Open Int.'!R52</f>
        <v>67.568337</v>
      </c>
      <c r="D48" s="162">
        <f t="shared" si="0"/>
        <v>0.07043108827757938</v>
      </c>
      <c r="E48" s="246">
        <f>'Open Int.'!B52/'Open Int.'!K52</f>
        <v>0.9923547400611621</v>
      </c>
      <c r="F48" s="231">
        <f>'Open Int.'!E52/'Open Int.'!K52</f>
        <v>0.007135575942915392</v>
      </c>
      <c r="G48" s="247">
        <f>'Open Int.'!H52/'Open Int.'!K52</f>
        <v>0.0005096839959225281</v>
      </c>
      <c r="H48" s="250">
        <v>8357105</v>
      </c>
      <c r="I48" s="234">
        <v>1671300</v>
      </c>
      <c r="J48" s="360">
        <v>835500</v>
      </c>
      <c r="K48" s="118" t="str">
        <f t="shared" si="1"/>
        <v>Gross Exposure is less then 30%</v>
      </c>
      <c r="M48"/>
      <c r="N48"/>
    </row>
    <row r="49" spans="1:14" s="7" customFormat="1" ht="15">
      <c r="A49" s="204" t="s">
        <v>234</v>
      </c>
      <c r="B49" s="238">
        <f>'Open Int.'!K53</f>
        <v>5122000</v>
      </c>
      <c r="C49" s="240">
        <f>'Open Int.'!R53</f>
        <v>208.61906</v>
      </c>
      <c r="D49" s="162">
        <f t="shared" si="0"/>
        <v>0.3711745631361627</v>
      </c>
      <c r="E49" s="246">
        <f>'Open Int.'!B53/'Open Int.'!K53</f>
        <v>0.9121436938695822</v>
      </c>
      <c r="F49" s="231">
        <f>'Open Int.'!E53/'Open Int.'!K53</f>
        <v>0.0669660288949629</v>
      </c>
      <c r="G49" s="247">
        <f>'Open Int.'!H53/'Open Int.'!K53</f>
        <v>0.0208902772354549</v>
      </c>
      <c r="H49" s="250">
        <v>13799437</v>
      </c>
      <c r="I49" s="234">
        <v>2759000</v>
      </c>
      <c r="J49" s="360">
        <v>1404000</v>
      </c>
      <c r="K49" s="118" t="str">
        <f t="shared" si="1"/>
        <v>Some sign of build up Gross exposure crosses 30%</v>
      </c>
      <c r="M49"/>
      <c r="N49"/>
    </row>
    <row r="50" spans="1:14" s="7" customFormat="1" ht="15">
      <c r="A50" s="204" t="s">
        <v>166</v>
      </c>
      <c r="B50" s="238">
        <f>'Open Int.'!K54</f>
        <v>5310000</v>
      </c>
      <c r="C50" s="240">
        <f>'Open Int.'!R54</f>
        <v>54.77265</v>
      </c>
      <c r="D50" s="162">
        <f t="shared" si="0"/>
        <v>0.32441543210608176</v>
      </c>
      <c r="E50" s="246">
        <f>'Open Int.'!B54/'Open Int.'!K54</f>
        <v>0.9161111111111111</v>
      </c>
      <c r="F50" s="231">
        <f>'Open Int.'!E54/'Open Int.'!K54</f>
        <v>0.06277777777777778</v>
      </c>
      <c r="G50" s="247">
        <f>'Open Int.'!H54/'Open Int.'!K54</f>
        <v>0.021111111111111112</v>
      </c>
      <c r="H50" s="250">
        <v>16367902</v>
      </c>
      <c r="I50" s="234">
        <v>3271550</v>
      </c>
      <c r="J50" s="360">
        <v>3271550</v>
      </c>
      <c r="K50" s="118" t="str">
        <f t="shared" si="1"/>
        <v>Some sign of build up Gross exposure crosses 30%</v>
      </c>
      <c r="M50"/>
      <c r="N50"/>
    </row>
    <row r="51" spans="1:14" s="7" customFormat="1" ht="15">
      <c r="A51" s="204" t="s">
        <v>223</v>
      </c>
      <c r="B51" s="238">
        <f>'Open Int.'!K55</f>
        <v>590100</v>
      </c>
      <c r="C51" s="240">
        <f>'Open Int.'!R55</f>
        <v>151.673403</v>
      </c>
      <c r="D51" s="162">
        <f t="shared" si="0"/>
        <v>0.05039255983443982</v>
      </c>
      <c r="E51" s="246">
        <f>'Open Int.'!B55/'Open Int.'!K55</f>
        <v>0.9991103202846975</v>
      </c>
      <c r="F51" s="231">
        <f>'Open Int.'!E55/'Open Int.'!K55</f>
        <v>0.0002965599051008304</v>
      </c>
      <c r="G51" s="247">
        <f>'Open Int.'!H55/'Open Int.'!K55</f>
        <v>0.0005931198102016608</v>
      </c>
      <c r="H51" s="250">
        <v>11710062</v>
      </c>
      <c r="I51" s="234">
        <v>1070825</v>
      </c>
      <c r="J51" s="360">
        <v>535325</v>
      </c>
      <c r="K51" s="118" t="str">
        <f t="shared" si="1"/>
        <v>Gross Exposure is less then 30%</v>
      </c>
      <c r="M51"/>
      <c r="N51"/>
    </row>
    <row r="52" spans="1:14" s="7" customFormat="1" ht="15">
      <c r="A52" s="204" t="s">
        <v>291</v>
      </c>
      <c r="B52" s="238">
        <f>'Open Int.'!K56</f>
        <v>6280500</v>
      </c>
      <c r="C52" s="240">
        <f>'Open Int.'!R56</f>
        <v>91.8523125</v>
      </c>
      <c r="D52" s="162">
        <f t="shared" si="0"/>
        <v>0.5028112758460848</v>
      </c>
      <c r="E52" s="246">
        <f>'Open Int.'!B56/'Open Int.'!K56</f>
        <v>0.8860759493670886</v>
      </c>
      <c r="F52" s="231">
        <f>'Open Int.'!E56/'Open Int.'!K56</f>
        <v>0.10365416766181036</v>
      </c>
      <c r="G52" s="247">
        <f>'Open Int.'!H56/'Open Int.'!K56</f>
        <v>0.010269882971101027</v>
      </c>
      <c r="H52" s="250">
        <v>12490770</v>
      </c>
      <c r="I52" s="234">
        <v>2497500</v>
      </c>
      <c r="J52" s="360">
        <v>2497500</v>
      </c>
      <c r="K52" s="118" t="str">
        <f t="shared" si="1"/>
        <v>Gross exposure is building up andcrpsses 40% mark</v>
      </c>
      <c r="M52"/>
      <c r="N52"/>
    </row>
    <row r="53" spans="1:14" s="7" customFormat="1" ht="15">
      <c r="A53" s="204" t="s">
        <v>292</v>
      </c>
      <c r="B53" s="238">
        <f>'Open Int.'!K57</f>
        <v>1730400</v>
      </c>
      <c r="C53" s="240">
        <f>'Open Int.'!R57</f>
        <v>22.728804</v>
      </c>
      <c r="D53" s="162">
        <f t="shared" si="0"/>
        <v>0.18617712326003633</v>
      </c>
      <c r="E53" s="246">
        <f>'Open Int.'!B57/'Open Int.'!K57</f>
        <v>0.9029126213592233</v>
      </c>
      <c r="F53" s="231">
        <f>'Open Int.'!E57/'Open Int.'!K57</f>
        <v>0.009708737864077669</v>
      </c>
      <c r="G53" s="247">
        <f>'Open Int.'!H57/'Open Int.'!K57</f>
        <v>0.08737864077669903</v>
      </c>
      <c r="H53" s="250">
        <v>9294375</v>
      </c>
      <c r="I53" s="234">
        <v>1857800</v>
      </c>
      <c r="J53" s="360">
        <v>1857800</v>
      </c>
      <c r="K53" s="118" t="str">
        <f t="shared" si="1"/>
        <v>Gross Exposure is less then 30%</v>
      </c>
      <c r="M53"/>
      <c r="N53"/>
    </row>
    <row r="54" spans="1:14" s="7" customFormat="1" ht="15">
      <c r="A54" s="204" t="s">
        <v>195</v>
      </c>
      <c r="B54" s="238">
        <f>'Open Int.'!K58</f>
        <v>30633072</v>
      </c>
      <c r="C54" s="240">
        <f>'Open Int.'!R58</f>
        <v>398.07677063999995</v>
      </c>
      <c r="D54" s="162">
        <f t="shared" si="0"/>
        <v>0.15686853190233874</v>
      </c>
      <c r="E54" s="246">
        <f>'Open Int.'!B58/'Open Int.'!K58</f>
        <v>0.9441303177167475</v>
      </c>
      <c r="F54" s="231">
        <f>'Open Int.'!E58/'Open Int.'!K58</f>
        <v>0.04974421109316101</v>
      </c>
      <c r="G54" s="247">
        <f>'Open Int.'!H58/'Open Int.'!K58</f>
        <v>0.006125471190091545</v>
      </c>
      <c r="H54" s="250">
        <v>195278630</v>
      </c>
      <c r="I54" s="234">
        <v>21267468</v>
      </c>
      <c r="J54" s="360">
        <v>10633734</v>
      </c>
      <c r="K54" s="118" t="str">
        <f t="shared" si="1"/>
        <v>Gross Exposure is less then 30%</v>
      </c>
      <c r="M54"/>
      <c r="N54"/>
    </row>
    <row r="55" spans="1:14" s="7" customFormat="1" ht="15">
      <c r="A55" s="204" t="s">
        <v>293</v>
      </c>
      <c r="B55" s="238">
        <f>'Open Int.'!K59</f>
        <v>8845200</v>
      </c>
      <c r="C55" s="240">
        <f>'Open Int.'!R59</f>
        <v>109.23822</v>
      </c>
      <c r="D55" s="162">
        <f t="shared" si="0"/>
        <v>0.3491444358727158</v>
      </c>
      <c r="E55" s="246">
        <f>'Open Int.'!B59/'Open Int.'!K59</f>
        <v>0.949667616334283</v>
      </c>
      <c r="F55" s="231">
        <f>'Open Int.'!E59/'Open Int.'!K59</f>
        <v>0.04938271604938271</v>
      </c>
      <c r="G55" s="247">
        <f>'Open Int.'!H59/'Open Int.'!K59</f>
        <v>0.000949667616334283</v>
      </c>
      <c r="H55" s="250">
        <v>25333928</v>
      </c>
      <c r="I55" s="234">
        <v>5066600</v>
      </c>
      <c r="J55" s="360">
        <v>3399200</v>
      </c>
      <c r="K55" s="118" t="str">
        <f t="shared" si="1"/>
        <v>Some sign of build up Gross exposure crosses 30%</v>
      </c>
      <c r="M55"/>
      <c r="N55"/>
    </row>
    <row r="56" spans="1:14" s="7" customFormat="1" ht="15">
      <c r="A56" s="204" t="s">
        <v>197</v>
      </c>
      <c r="B56" s="238">
        <f>'Open Int.'!K60</f>
        <v>2526550</v>
      </c>
      <c r="C56" s="240">
        <f>'Open Int.'!R60</f>
        <v>175.241508</v>
      </c>
      <c r="D56" s="162">
        <f t="shared" si="0"/>
        <v>0.1263191187264725</v>
      </c>
      <c r="E56" s="246">
        <f>'Open Int.'!B60/'Open Int.'!K60</f>
        <v>0.9961409827630563</v>
      </c>
      <c r="F56" s="231">
        <f>'Open Int.'!E60/'Open Int.'!K60</f>
        <v>0.0038590172369436584</v>
      </c>
      <c r="G56" s="247">
        <f>'Open Int.'!H60/'Open Int.'!K60</f>
        <v>0</v>
      </c>
      <c r="H56" s="250">
        <v>20001327</v>
      </c>
      <c r="I56" s="234">
        <v>4000100</v>
      </c>
      <c r="J56" s="360">
        <v>2000050</v>
      </c>
      <c r="K56" s="118" t="str">
        <f t="shared" si="1"/>
        <v>Gross Exposure is less then 30%</v>
      </c>
      <c r="M56"/>
      <c r="N56"/>
    </row>
    <row r="57" spans="1:14" s="7" customFormat="1" ht="15">
      <c r="A57" s="204" t="s">
        <v>4</v>
      </c>
      <c r="B57" s="238">
        <f>'Open Int.'!K61</f>
        <v>993900</v>
      </c>
      <c r="C57" s="240">
        <f>'Open Int.'!R61</f>
        <v>164.29167</v>
      </c>
      <c r="D57" s="162">
        <f t="shared" si="0"/>
        <v>0.019911562531571968</v>
      </c>
      <c r="E57" s="246">
        <f>'Open Int.'!B61/'Open Int.'!K61</f>
        <v>1</v>
      </c>
      <c r="F57" s="231">
        <f>'Open Int.'!E61/'Open Int.'!K61</f>
        <v>0</v>
      </c>
      <c r="G57" s="247">
        <f>'Open Int.'!H61/'Open Int.'!K61</f>
        <v>0</v>
      </c>
      <c r="H57" s="250">
        <v>49915721</v>
      </c>
      <c r="I57" s="234">
        <v>1843800</v>
      </c>
      <c r="J57" s="360">
        <v>921900</v>
      </c>
      <c r="K57" s="118" t="str">
        <f t="shared" si="1"/>
        <v>Gross Exposure is less then 30%</v>
      </c>
      <c r="M57"/>
      <c r="N57"/>
    </row>
    <row r="58" spans="1:14" s="7" customFormat="1" ht="15">
      <c r="A58" s="204" t="s">
        <v>79</v>
      </c>
      <c r="B58" s="238">
        <f>'Open Int.'!K62</f>
        <v>1258800</v>
      </c>
      <c r="C58" s="240">
        <f>'Open Int.'!R62</f>
        <v>129.857808</v>
      </c>
      <c r="D58" s="162">
        <f t="shared" si="0"/>
        <v>0.03398936663132003</v>
      </c>
      <c r="E58" s="246">
        <f>'Open Int.'!B62/'Open Int.'!K62</f>
        <v>0.9984111852557992</v>
      </c>
      <c r="F58" s="231">
        <f>'Open Int.'!E62/'Open Int.'!K62</f>
        <v>0.0015888147442008262</v>
      </c>
      <c r="G58" s="247">
        <f>'Open Int.'!H62/'Open Int.'!K62</f>
        <v>0</v>
      </c>
      <c r="H58" s="250">
        <v>37035112</v>
      </c>
      <c r="I58" s="234">
        <v>2808800</v>
      </c>
      <c r="J58" s="360">
        <v>1404400</v>
      </c>
      <c r="K58" s="118" t="str">
        <f t="shared" si="1"/>
        <v>Gross Exposure is less then 30%</v>
      </c>
      <c r="M58"/>
      <c r="N58"/>
    </row>
    <row r="59" spans="1:14" s="7" customFormat="1" ht="15">
      <c r="A59" s="204" t="s">
        <v>196</v>
      </c>
      <c r="B59" s="238">
        <f>'Open Int.'!K63</f>
        <v>1667600</v>
      </c>
      <c r="C59" s="240">
        <f>'Open Int.'!R63</f>
        <v>119.808722</v>
      </c>
      <c r="D59" s="162">
        <f t="shared" si="0"/>
        <v>0.09268865693380186</v>
      </c>
      <c r="E59" s="246">
        <f>'Open Int.'!B63/'Open Int.'!K63</f>
        <v>0.9940033581194531</v>
      </c>
      <c r="F59" s="231">
        <f>'Open Int.'!E63/'Open Int.'!K63</f>
        <v>0.005277044854881266</v>
      </c>
      <c r="G59" s="247">
        <f>'Open Int.'!H63/'Open Int.'!K63</f>
        <v>0.0007195970256656273</v>
      </c>
      <c r="H59" s="250">
        <v>17991414</v>
      </c>
      <c r="I59" s="234">
        <v>3598000</v>
      </c>
      <c r="J59" s="360">
        <v>1798800</v>
      </c>
      <c r="K59" s="118" t="str">
        <f t="shared" si="1"/>
        <v>Gross Exposure is less then 30%</v>
      </c>
      <c r="M59"/>
      <c r="N59"/>
    </row>
    <row r="60" spans="1:14" s="7" customFormat="1" ht="15">
      <c r="A60" s="204" t="s">
        <v>5</v>
      </c>
      <c r="B60" s="238">
        <f>'Open Int.'!K64</f>
        <v>45524490</v>
      </c>
      <c r="C60" s="240">
        <f>'Open Int.'!R64</f>
        <v>675.5834316</v>
      </c>
      <c r="D60" s="162">
        <f t="shared" si="0"/>
        <v>0.3196129890910179</v>
      </c>
      <c r="E60" s="246">
        <f>'Open Int.'!B64/'Open Int.'!K64</f>
        <v>0.7965104057178894</v>
      </c>
      <c r="F60" s="231">
        <f>'Open Int.'!E64/'Open Int.'!K64</f>
        <v>0.18173218414967415</v>
      </c>
      <c r="G60" s="247">
        <f>'Open Int.'!H64/'Open Int.'!K64</f>
        <v>0.02175741013243641</v>
      </c>
      <c r="H60" s="250">
        <v>142436295</v>
      </c>
      <c r="I60" s="234">
        <v>17221215</v>
      </c>
      <c r="J60" s="360">
        <v>8609810</v>
      </c>
      <c r="K60" s="118" t="str">
        <f t="shared" si="1"/>
        <v>Some sign of build up Gross exposure crosses 30%</v>
      </c>
      <c r="M60"/>
      <c r="N60"/>
    </row>
    <row r="61" spans="1:14" s="7" customFormat="1" ht="15">
      <c r="A61" s="204" t="s">
        <v>198</v>
      </c>
      <c r="B61" s="238">
        <f>'Open Int.'!K65</f>
        <v>21199000</v>
      </c>
      <c r="C61" s="240">
        <f>'Open Int.'!R65</f>
        <v>423.13204</v>
      </c>
      <c r="D61" s="162">
        <f t="shared" si="0"/>
        <v>0.09891693445879363</v>
      </c>
      <c r="E61" s="246">
        <f>'Open Int.'!B65/'Open Int.'!K65</f>
        <v>0.7811689230624086</v>
      </c>
      <c r="F61" s="231">
        <f>'Open Int.'!E65/'Open Int.'!K65</f>
        <v>0.1919430161800085</v>
      </c>
      <c r="G61" s="247">
        <f>'Open Int.'!H65/'Open Int.'!K65</f>
        <v>0.026888060757582904</v>
      </c>
      <c r="H61" s="250">
        <v>214311130</v>
      </c>
      <c r="I61" s="234">
        <v>13863000</v>
      </c>
      <c r="J61" s="360">
        <v>6931000</v>
      </c>
      <c r="K61" s="118" t="str">
        <f t="shared" si="1"/>
        <v>Gross Exposure is less then 30%</v>
      </c>
      <c r="M61"/>
      <c r="N61"/>
    </row>
    <row r="62" spans="1:14" s="7" customFormat="1" ht="15">
      <c r="A62" s="204" t="s">
        <v>199</v>
      </c>
      <c r="B62" s="238">
        <f>'Open Int.'!K66</f>
        <v>3338400</v>
      </c>
      <c r="C62" s="240">
        <f>'Open Int.'!R66</f>
        <v>96.079152</v>
      </c>
      <c r="D62" s="162">
        <f t="shared" si="0"/>
        <v>0.10040104479160558</v>
      </c>
      <c r="E62" s="246">
        <f>'Open Int.'!B66/'Open Int.'!K66</f>
        <v>0.9396417445482866</v>
      </c>
      <c r="F62" s="231">
        <f>'Open Int.'!E66/'Open Int.'!K66</f>
        <v>0.05763239875389408</v>
      </c>
      <c r="G62" s="247">
        <f>'Open Int.'!H66/'Open Int.'!K66</f>
        <v>0.0027258566978193145</v>
      </c>
      <c r="H62" s="250">
        <v>33250650</v>
      </c>
      <c r="I62" s="234">
        <v>6649500</v>
      </c>
      <c r="J62" s="360">
        <v>3324100</v>
      </c>
      <c r="K62" s="118" t="str">
        <f t="shared" si="1"/>
        <v>Gross Exposure is less then 30%</v>
      </c>
      <c r="M62"/>
      <c r="N62"/>
    </row>
    <row r="63" spans="1:14" s="7" customFormat="1" ht="15">
      <c r="A63" s="204" t="s">
        <v>294</v>
      </c>
      <c r="B63" s="238">
        <f>'Open Int.'!K67</f>
        <v>795900</v>
      </c>
      <c r="C63" s="240">
        <f>'Open Int.'!R67</f>
        <v>49.03141949999999</v>
      </c>
      <c r="D63" s="162">
        <f t="shared" si="0"/>
        <v>0.28738786493095325</v>
      </c>
      <c r="E63" s="246">
        <f>'Open Int.'!B67/'Open Int.'!K67</f>
        <v>0.9992461364493027</v>
      </c>
      <c r="F63" s="231">
        <f>'Open Int.'!E67/'Open Int.'!K67</f>
        <v>0.0007538635506973238</v>
      </c>
      <c r="G63" s="247">
        <f>'Open Int.'!H67/'Open Int.'!K67</f>
        <v>0</v>
      </c>
      <c r="H63" s="250">
        <v>2769428</v>
      </c>
      <c r="I63" s="234">
        <v>553800</v>
      </c>
      <c r="J63" s="360">
        <v>553800</v>
      </c>
      <c r="K63" s="118" t="str">
        <f t="shared" si="1"/>
        <v>Gross Exposure is less then 30%</v>
      </c>
      <c r="M63"/>
      <c r="N63"/>
    </row>
    <row r="64" spans="1:14" s="7" customFormat="1" ht="15">
      <c r="A64" s="204" t="s">
        <v>43</v>
      </c>
      <c r="B64" s="238">
        <f>'Open Int.'!K68</f>
        <v>359400</v>
      </c>
      <c r="C64" s="240">
        <f>'Open Int.'!R68</f>
        <v>70.620303</v>
      </c>
      <c r="D64" s="162">
        <f t="shared" si="0"/>
        <v>0.049385084248013154</v>
      </c>
      <c r="E64" s="246">
        <f>'Open Int.'!B68/'Open Int.'!K68</f>
        <v>0.9974958263772955</v>
      </c>
      <c r="F64" s="231">
        <f>'Open Int.'!E68/'Open Int.'!K68</f>
        <v>0.001669449081803005</v>
      </c>
      <c r="G64" s="247">
        <f>'Open Int.'!H68/'Open Int.'!K68</f>
        <v>0.0008347245409015025</v>
      </c>
      <c r="H64" s="250">
        <v>7277501</v>
      </c>
      <c r="I64" s="234">
        <v>1455300</v>
      </c>
      <c r="J64" s="360">
        <v>727500</v>
      </c>
      <c r="K64" s="118" t="str">
        <f t="shared" si="1"/>
        <v>Gross Exposure is less then 30%</v>
      </c>
      <c r="M64"/>
      <c r="N64"/>
    </row>
    <row r="65" spans="1:14" s="7" customFormat="1" ht="15">
      <c r="A65" s="204" t="s">
        <v>200</v>
      </c>
      <c r="B65" s="238">
        <f>'Open Int.'!K69</f>
        <v>6444900</v>
      </c>
      <c r="C65" s="240">
        <f>'Open Int.'!R69</f>
        <v>624.8008305</v>
      </c>
      <c r="D65" s="162">
        <f t="shared" si="0"/>
        <v>0.04925099273048653</v>
      </c>
      <c r="E65" s="246">
        <f>'Open Int.'!B69/'Open Int.'!K69</f>
        <v>0.9199522102747909</v>
      </c>
      <c r="F65" s="231">
        <f>'Open Int.'!E69/'Open Int.'!K69</f>
        <v>0.0665797762571956</v>
      </c>
      <c r="G65" s="247">
        <f>'Open Int.'!H69/'Open Int.'!K69</f>
        <v>0.013468013468013467</v>
      </c>
      <c r="H65" s="250">
        <v>130858276</v>
      </c>
      <c r="I65" s="234">
        <v>3364900</v>
      </c>
      <c r="J65" s="360">
        <v>1682100</v>
      </c>
      <c r="K65" s="118" t="str">
        <f t="shared" si="1"/>
        <v>Gross Exposure is less then 30%</v>
      </c>
      <c r="M65"/>
      <c r="N65"/>
    </row>
    <row r="66" spans="1:14" s="7" customFormat="1" ht="15">
      <c r="A66" s="204" t="s">
        <v>141</v>
      </c>
      <c r="B66" s="238">
        <f>'Open Int.'!K70</f>
        <v>56568000</v>
      </c>
      <c r="C66" s="240">
        <f>'Open Int.'!R70</f>
        <v>530.325</v>
      </c>
      <c r="D66" s="162">
        <f t="shared" si="0"/>
        <v>0.8262884650916129</v>
      </c>
      <c r="E66" s="246">
        <f>'Open Int.'!B70/'Open Int.'!K70</f>
        <v>0.771234620280017</v>
      </c>
      <c r="F66" s="231">
        <f>'Open Int.'!E70/'Open Int.'!K70</f>
        <v>0.19592702588035638</v>
      </c>
      <c r="G66" s="247">
        <f>'Open Int.'!H70/'Open Int.'!K70</f>
        <v>0.03283835383962665</v>
      </c>
      <c r="H66" s="250">
        <v>68460353</v>
      </c>
      <c r="I66" s="234">
        <v>13689600</v>
      </c>
      <c r="J66" s="360">
        <v>6844800</v>
      </c>
      <c r="K66" s="118" t="str">
        <f t="shared" si="1"/>
        <v>Gross exposure has crossed 80%,Margin double</v>
      </c>
      <c r="M66"/>
      <c r="N66"/>
    </row>
    <row r="67" spans="1:14" s="7" customFormat="1" ht="15">
      <c r="A67" s="204" t="s">
        <v>184</v>
      </c>
      <c r="B67" s="238">
        <f>'Open Int.'!K71</f>
        <v>35405900</v>
      </c>
      <c r="C67" s="240">
        <f>'Open Int.'!R71</f>
        <v>356.3603835</v>
      </c>
      <c r="D67" s="162">
        <f t="shared" si="0"/>
        <v>0.1573035268358038</v>
      </c>
      <c r="E67" s="246">
        <f>'Open Int.'!B71/'Open Int.'!K71</f>
        <v>0.8001999666722213</v>
      </c>
      <c r="F67" s="231">
        <f>'Open Int.'!E71/'Open Int.'!K71</f>
        <v>0.17297117147142144</v>
      </c>
      <c r="G67" s="247">
        <f>'Open Int.'!H71/'Open Int.'!K71</f>
        <v>0.026828861856357272</v>
      </c>
      <c r="H67" s="250">
        <v>225080141</v>
      </c>
      <c r="I67" s="234">
        <v>38509300</v>
      </c>
      <c r="J67" s="360">
        <v>19251700</v>
      </c>
      <c r="K67" s="118" t="str">
        <f t="shared" si="1"/>
        <v>Gross Exposure is less then 30%</v>
      </c>
      <c r="M67"/>
      <c r="N67"/>
    </row>
    <row r="68" spans="1:14" s="7" customFormat="1" ht="15">
      <c r="A68" s="204" t="s">
        <v>175</v>
      </c>
      <c r="B68" s="238">
        <f>'Open Int.'!K72</f>
        <v>101713500</v>
      </c>
      <c r="C68" s="240">
        <f>'Open Int.'!R72</f>
        <v>293.952015</v>
      </c>
      <c r="D68" s="162">
        <f aca="true" t="shared" si="2" ref="D68:D131">B68/H68</f>
        <v>0.7962843305654813</v>
      </c>
      <c r="E68" s="246">
        <f>'Open Int.'!B72/'Open Int.'!K72</f>
        <v>0.716011148962527</v>
      </c>
      <c r="F68" s="231">
        <f>'Open Int.'!E72/'Open Int.'!K72</f>
        <v>0.2183338494890059</v>
      </c>
      <c r="G68" s="247">
        <f>'Open Int.'!H72/'Open Int.'!K72</f>
        <v>0.06565500154846701</v>
      </c>
      <c r="H68" s="250">
        <v>127735152</v>
      </c>
      <c r="I68" s="234">
        <v>25546500</v>
      </c>
      <c r="J68" s="360">
        <v>25546500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Substantial as Open interest has crossed 60%</v>
      </c>
      <c r="M68"/>
      <c r="N68"/>
    </row>
    <row r="69" spans="1:14" s="7" customFormat="1" ht="15">
      <c r="A69" s="204" t="s">
        <v>142</v>
      </c>
      <c r="B69" s="238">
        <f>'Open Int.'!K73</f>
        <v>7418250</v>
      </c>
      <c r="C69" s="240">
        <f>'Open Int.'!R73</f>
        <v>112.015575</v>
      </c>
      <c r="D69" s="162">
        <f t="shared" si="2"/>
        <v>0.08948138683417803</v>
      </c>
      <c r="E69" s="246">
        <f>'Open Int.'!B73/'Open Int.'!K73</f>
        <v>0.9662656286860108</v>
      </c>
      <c r="F69" s="231">
        <f>'Open Int.'!E73/'Open Int.'!K73</f>
        <v>0.026657230478886528</v>
      </c>
      <c r="G69" s="247">
        <f>'Open Int.'!H73/'Open Int.'!K73</f>
        <v>0.007077140835102618</v>
      </c>
      <c r="H69" s="250">
        <v>82902716</v>
      </c>
      <c r="I69" s="234">
        <v>16579500</v>
      </c>
      <c r="J69" s="360">
        <v>8289750</v>
      </c>
      <c r="K69" s="118" t="str">
        <f t="shared" si="3"/>
        <v>Gross Exposure is less then 30%</v>
      </c>
      <c r="M69"/>
      <c r="N69"/>
    </row>
    <row r="70" spans="1:14" s="7" customFormat="1" ht="15">
      <c r="A70" s="204" t="s">
        <v>176</v>
      </c>
      <c r="B70" s="238">
        <f>'Open Int.'!K74</f>
        <v>25776650</v>
      </c>
      <c r="C70" s="240">
        <f>'Open Int.'!R74</f>
        <v>500.96919275</v>
      </c>
      <c r="D70" s="162">
        <f t="shared" si="2"/>
        <v>0.8358293930269605</v>
      </c>
      <c r="E70" s="246">
        <f>'Open Int.'!B74/'Open Int.'!K74</f>
        <v>0.881363559655735</v>
      </c>
      <c r="F70" s="231">
        <f>'Open Int.'!E74/'Open Int.'!K74</f>
        <v>0.10699218090791472</v>
      </c>
      <c r="G70" s="247">
        <f>'Open Int.'!H74/'Open Int.'!K74</f>
        <v>0.01164425943635034</v>
      </c>
      <c r="H70" s="250">
        <v>30839607</v>
      </c>
      <c r="I70" s="234">
        <v>6166850</v>
      </c>
      <c r="J70" s="360">
        <v>3082700</v>
      </c>
      <c r="K70" s="118" t="str">
        <f t="shared" si="3"/>
        <v>Gross exposure has crossed 80%,Margin double</v>
      </c>
      <c r="M70"/>
      <c r="N70"/>
    </row>
    <row r="71" spans="1:14" s="7" customFormat="1" ht="15">
      <c r="A71" s="204" t="s">
        <v>167</v>
      </c>
      <c r="B71" s="238">
        <f>'Open Int.'!K75</f>
        <v>23485000</v>
      </c>
      <c r="C71" s="240">
        <f>'Open Int.'!R75</f>
        <v>119.7735</v>
      </c>
      <c r="D71" s="162">
        <f t="shared" si="2"/>
        <v>0.589134981272356</v>
      </c>
      <c r="E71" s="246">
        <f>'Open Int.'!B75/'Open Int.'!K75</f>
        <v>0.900655737704918</v>
      </c>
      <c r="F71" s="231">
        <f>'Open Int.'!E75/'Open Int.'!K75</f>
        <v>0.08950819672131148</v>
      </c>
      <c r="G71" s="247">
        <f>'Open Int.'!H75/'Open Int.'!K75</f>
        <v>0.009836065573770493</v>
      </c>
      <c r="H71" s="250">
        <v>39863530</v>
      </c>
      <c r="I71" s="234">
        <v>7969500</v>
      </c>
      <c r="J71" s="360">
        <v>7969500</v>
      </c>
      <c r="K71" s="118" t="str">
        <f t="shared" si="3"/>
        <v>Gross exposure is building up andcrpsses 40% mark</v>
      </c>
      <c r="M71"/>
      <c r="N71"/>
    </row>
    <row r="72" spans="1:14" s="7" customFormat="1" ht="15">
      <c r="A72" s="204" t="s">
        <v>201</v>
      </c>
      <c r="B72" s="238">
        <f>'Open Int.'!K76</f>
        <v>2699000</v>
      </c>
      <c r="C72" s="240">
        <f>'Open Int.'!R76</f>
        <v>636.9505049999999</v>
      </c>
      <c r="D72" s="162">
        <f t="shared" si="2"/>
        <v>0.03639246202758735</v>
      </c>
      <c r="E72" s="246">
        <f>'Open Int.'!B76/'Open Int.'!K76</f>
        <v>0.8838088180807706</v>
      </c>
      <c r="F72" s="231">
        <f>'Open Int.'!E76/'Open Int.'!K76</f>
        <v>0.09070025935531678</v>
      </c>
      <c r="G72" s="247">
        <f>'Open Int.'!H76/'Open Int.'!K76</f>
        <v>0.02549092256391256</v>
      </c>
      <c r="H72" s="250">
        <v>74163710</v>
      </c>
      <c r="I72" s="234">
        <v>1338200</v>
      </c>
      <c r="J72" s="360">
        <v>669000</v>
      </c>
      <c r="K72" s="118" t="str">
        <f t="shared" si="3"/>
        <v>Gross Exposure is less then 30%</v>
      </c>
      <c r="M72"/>
      <c r="N72"/>
    </row>
    <row r="73" spans="1:14" s="7" customFormat="1" ht="15">
      <c r="A73" s="204" t="s">
        <v>143</v>
      </c>
      <c r="B73" s="238">
        <f>'Open Int.'!K77</f>
        <v>1542850</v>
      </c>
      <c r="C73" s="240">
        <f>'Open Int.'!R77</f>
        <v>16.33106725</v>
      </c>
      <c r="D73" s="162">
        <f t="shared" si="2"/>
        <v>0.03652580492424243</v>
      </c>
      <c r="E73" s="246">
        <f>'Open Int.'!B77/'Open Int.'!K77</f>
        <v>0.875717017208413</v>
      </c>
      <c r="F73" s="231">
        <f>'Open Int.'!E77/'Open Int.'!K77</f>
        <v>0.040152963671128104</v>
      </c>
      <c r="G73" s="247">
        <f>'Open Int.'!H77/'Open Int.'!K77</f>
        <v>0.0841300191204589</v>
      </c>
      <c r="H73" s="250">
        <v>42240000</v>
      </c>
      <c r="I73" s="234">
        <v>8445850</v>
      </c>
      <c r="J73" s="360">
        <v>4472200</v>
      </c>
      <c r="K73" s="118" t="str">
        <f t="shared" si="3"/>
        <v>Gross Exposure is less then 30%</v>
      </c>
      <c r="M73"/>
      <c r="N73"/>
    </row>
    <row r="74" spans="1:14" s="7" customFormat="1" ht="15">
      <c r="A74" s="204" t="s">
        <v>90</v>
      </c>
      <c r="B74" s="238">
        <f>'Open Int.'!K78</f>
        <v>1380000</v>
      </c>
      <c r="C74" s="240">
        <f>'Open Int.'!R78</f>
        <v>61.4652</v>
      </c>
      <c r="D74" s="162">
        <f t="shared" si="2"/>
        <v>0.03286741862080738</v>
      </c>
      <c r="E74" s="246">
        <f>'Open Int.'!B78/'Open Int.'!K78</f>
        <v>0.9978260869565218</v>
      </c>
      <c r="F74" s="231">
        <f>'Open Int.'!E78/'Open Int.'!K78</f>
        <v>0.002173913043478261</v>
      </c>
      <c r="G74" s="247">
        <f>'Open Int.'!H78/'Open Int.'!K78</f>
        <v>0</v>
      </c>
      <c r="H74" s="250">
        <v>41986869</v>
      </c>
      <c r="I74" s="234">
        <v>6664800</v>
      </c>
      <c r="J74" s="360">
        <v>3332400</v>
      </c>
      <c r="K74" s="118" t="str">
        <f t="shared" si="3"/>
        <v>Gross Exposure is less then 30%</v>
      </c>
      <c r="M74"/>
      <c r="N74"/>
    </row>
    <row r="75" spans="1:14" s="7" customFormat="1" ht="15">
      <c r="A75" s="204" t="s">
        <v>35</v>
      </c>
      <c r="B75" s="238">
        <f>'Open Int.'!K79</f>
        <v>10100200</v>
      </c>
      <c r="C75" s="240">
        <f>'Open Int.'!R79</f>
        <v>269.927845</v>
      </c>
      <c r="D75" s="162">
        <f t="shared" si="2"/>
        <v>0.38102701118673155</v>
      </c>
      <c r="E75" s="246">
        <f>'Open Int.'!B79/'Open Int.'!K79</f>
        <v>0.949575255935526</v>
      </c>
      <c r="F75" s="231">
        <f>'Open Int.'!E79/'Open Int.'!K79</f>
        <v>0.04748420823350033</v>
      </c>
      <c r="G75" s="247">
        <f>'Open Int.'!H79/'Open Int.'!K79</f>
        <v>0.0029405358309736443</v>
      </c>
      <c r="H75" s="250">
        <v>26507832</v>
      </c>
      <c r="I75" s="234">
        <v>5300900</v>
      </c>
      <c r="J75" s="360">
        <v>2649900</v>
      </c>
      <c r="K75" s="118" t="str">
        <f t="shared" si="3"/>
        <v>Some sign of build up Gross exposure crosses 30%</v>
      </c>
      <c r="M75"/>
      <c r="N75"/>
    </row>
    <row r="76" spans="1:14" s="7" customFormat="1" ht="15">
      <c r="A76" s="204" t="s">
        <v>6</v>
      </c>
      <c r="B76" s="238">
        <f>'Open Int.'!K80</f>
        <v>16422750</v>
      </c>
      <c r="C76" s="240">
        <f>'Open Int.'!R80</f>
        <v>288.79405875</v>
      </c>
      <c r="D76" s="162">
        <f t="shared" si="2"/>
        <v>0.02221390916684219</v>
      </c>
      <c r="E76" s="246">
        <f>'Open Int.'!B80/'Open Int.'!K80</f>
        <v>0.8629264282778463</v>
      </c>
      <c r="F76" s="231">
        <f>'Open Int.'!E80/'Open Int.'!K80</f>
        <v>0.12241402931908481</v>
      </c>
      <c r="G76" s="247">
        <f>'Open Int.'!H80/'Open Int.'!K80</f>
        <v>0.014659542403068914</v>
      </c>
      <c r="H76" s="250">
        <v>739300313</v>
      </c>
      <c r="I76" s="234">
        <v>17034750</v>
      </c>
      <c r="J76" s="360">
        <v>8517375</v>
      </c>
      <c r="K76" s="118" t="str">
        <f t="shared" si="3"/>
        <v>Gross Exposure is less then 30%</v>
      </c>
      <c r="M76"/>
      <c r="N76"/>
    </row>
    <row r="77" spans="1:14" s="7" customFormat="1" ht="15">
      <c r="A77" s="204" t="s">
        <v>177</v>
      </c>
      <c r="B77" s="238">
        <f>'Open Int.'!K81</f>
        <v>12271000</v>
      </c>
      <c r="C77" s="240">
        <f>'Open Int.'!R81</f>
        <v>444.148845</v>
      </c>
      <c r="D77" s="162">
        <f t="shared" si="2"/>
        <v>0.6424575038785145</v>
      </c>
      <c r="E77" s="246">
        <f>'Open Int.'!B81/'Open Int.'!K81</f>
        <v>0.8915328824056719</v>
      </c>
      <c r="F77" s="231">
        <f>'Open Int.'!E81/'Open Int.'!K81</f>
        <v>0.09713959742482275</v>
      </c>
      <c r="G77" s="247">
        <f>'Open Int.'!H81/'Open Int.'!K81</f>
        <v>0.011327520169505337</v>
      </c>
      <c r="H77" s="250">
        <v>19100096</v>
      </c>
      <c r="I77" s="234">
        <v>3820000</v>
      </c>
      <c r="J77" s="360">
        <v>1910000</v>
      </c>
      <c r="K77" s="118" t="str">
        <f t="shared" si="3"/>
        <v>Gross exposure is Substantial as Open interest has crossed 60%</v>
      </c>
      <c r="M77"/>
      <c r="N77"/>
    </row>
    <row r="78" spans="1:14" s="7" customFormat="1" ht="15">
      <c r="A78" s="204" t="s">
        <v>168</v>
      </c>
      <c r="B78" s="238">
        <f>'Open Int.'!K82</f>
        <v>148200</v>
      </c>
      <c r="C78" s="240">
        <f>'Open Int.'!R82</f>
        <v>9.641151</v>
      </c>
      <c r="D78" s="162">
        <f t="shared" si="2"/>
        <v>0.032639670590401425</v>
      </c>
      <c r="E78" s="246">
        <f>'Open Int.'!B82/'Open Int.'!K82</f>
        <v>0.9919028340080972</v>
      </c>
      <c r="F78" s="231">
        <f>'Open Int.'!E82/'Open Int.'!K82</f>
        <v>0</v>
      </c>
      <c r="G78" s="247">
        <f>'Open Int.'!H82/'Open Int.'!K82</f>
        <v>0.008097165991902834</v>
      </c>
      <c r="H78" s="250">
        <v>4540487</v>
      </c>
      <c r="I78" s="234">
        <v>907800</v>
      </c>
      <c r="J78" s="360">
        <v>806400</v>
      </c>
      <c r="K78" s="118" t="str">
        <f t="shared" si="3"/>
        <v>Gross Exposure is less then 30%</v>
      </c>
      <c r="M78"/>
      <c r="N78"/>
    </row>
    <row r="79" spans="1:14" s="7" customFormat="1" ht="15">
      <c r="A79" s="204" t="s">
        <v>132</v>
      </c>
      <c r="B79" s="238">
        <f>'Open Int.'!K83</f>
        <v>1717200</v>
      </c>
      <c r="C79" s="240">
        <f>'Open Int.'!R83</f>
        <v>124.462656</v>
      </c>
      <c r="D79" s="162">
        <f t="shared" si="2"/>
        <v>0.4972706870339535</v>
      </c>
      <c r="E79" s="246">
        <f>'Open Int.'!B83/'Open Int.'!K83</f>
        <v>0.9946424411833217</v>
      </c>
      <c r="F79" s="231">
        <f>'Open Int.'!E83/'Open Int.'!K83</f>
        <v>0.005357558816678314</v>
      </c>
      <c r="G79" s="247">
        <f>'Open Int.'!H83/'Open Int.'!K83</f>
        <v>0</v>
      </c>
      <c r="H79" s="250">
        <v>3453250</v>
      </c>
      <c r="I79" s="234">
        <v>690400</v>
      </c>
      <c r="J79" s="360">
        <v>690400</v>
      </c>
      <c r="K79" s="118" t="str">
        <f t="shared" si="3"/>
        <v>Gross exposure is building up andcrpsses 40% mark</v>
      </c>
      <c r="M79"/>
      <c r="N79"/>
    </row>
    <row r="80" spans="1:14" s="7" customFormat="1" ht="15">
      <c r="A80" s="204" t="s">
        <v>144</v>
      </c>
      <c r="B80" s="238">
        <f>'Open Int.'!K84</f>
        <v>343000</v>
      </c>
      <c r="C80" s="240">
        <f>'Open Int.'!R84</f>
        <v>83.85664000000001</v>
      </c>
      <c r="D80" s="162">
        <f t="shared" si="2"/>
        <v>0.136306971247177</v>
      </c>
      <c r="E80" s="246">
        <f>'Open Int.'!B84/'Open Int.'!K84</f>
        <v>1</v>
      </c>
      <c r="F80" s="231">
        <f>'Open Int.'!E84/'Open Int.'!K84</f>
        <v>0</v>
      </c>
      <c r="G80" s="247">
        <f>'Open Int.'!H84/'Open Int.'!K84</f>
        <v>0</v>
      </c>
      <c r="H80" s="250">
        <v>2516379</v>
      </c>
      <c r="I80" s="234">
        <v>503250</v>
      </c>
      <c r="J80" s="360">
        <v>251500</v>
      </c>
      <c r="K80" s="118" t="str">
        <f t="shared" si="3"/>
        <v>Gross Exposure is less then 30%</v>
      </c>
      <c r="M80"/>
      <c r="N80"/>
    </row>
    <row r="81" spans="1:14" s="7" customFormat="1" ht="15">
      <c r="A81" s="204" t="s">
        <v>295</v>
      </c>
      <c r="B81" s="238">
        <f>'Open Int.'!K85</f>
        <v>1362300</v>
      </c>
      <c r="C81" s="240">
        <f>'Open Int.'!R85</f>
        <v>85.85214600000002</v>
      </c>
      <c r="D81" s="162">
        <f t="shared" si="2"/>
        <v>0.060810793619022495</v>
      </c>
      <c r="E81" s="246">
        <f>'Open Int.'!B85/'Open Int.'!K85</f>
        <v>0.997577626073552</v>
      </c>
      <c r="F81" s="231">
        <f>'Open Int.'!E85/'Open Int.'!K85</f>
        <v>0.002422373926447919</v>
      </c>
      <c r="G81" s="247">
        <f>'Open Int.'!H85/'Open Int.'!K85</f>
        <v>0</v>
      </c>
      <c r="H81" s="250">
        <v>22402273</v>
      </c>
      <c r="I81" s="234">
        <v>4129200</v>
      </c>
      <c r="J81" s="360">
        <v>2064600</v>
      </c>
      <c r="K81" s="118" t="str">
        <f t="shared" si="3"/>
        <v>Gross Exposure is less then 30%</v>
      </c>
      <c r="M81"/>
      <c r="N81"/>
    </row>
    <row r="82" spans="1:14" s="7" customFormat="1" ht="15">
      <c r="A82" s="204" t="s">
        <v>133</v>
      </c>
      <c r="B82" s="238">
        <f>'Open Int.'!K86</f>
        <v>30650000</v>
      </c>
      <c r="C82" s="240">
        <f>'Open Int.'!R86</f>
        <v>96.70075</v>
      </c>
      <c r="D82" s="162">
        <f t="shared" si="2"/>
        <v>0.8513888888888889</v>
      </c>
      <c r="E82" s="246">
        <f>'Open Int.'!B86/'Open Int.'!K86</f>
        <v>0.8372756933115824</v>
      </c>
      <c r="F82" s="231">
        <f>'Open Int.'!E86/'Open Int.'!K86</f>
        <v>0.15823817292006526</v>
      </c>
      <c r="G82" s="247">
        <f>'Open Int.'!H86/'Open Int.'!K86</f>
        <v>0.004486133768352365</v>
      </c>
      <c r="H82" s="250">
        <v>36000000</v>
      </c>
      <c r="I82" s="234">
        <v>7200000</v>
      </c>
      <c r="J82" s="360">
        <v>7200000</v>
      </c>
      <c r="K82" s="118" t="str">
        <f t="shared" si="3"/>
        <v>Gross exposure has crossed 80%,Margin double</v>
      </c>
      <c r="M82"/>
      <c r="N82"/>
    </row>
    <row r="83" spans="1:14" s="7" customFormat="1" ht="15">
      <c r="A83" s="204" t="s">
        <v>169</v>
      </c>
      <c r="B83" s="238">
        <f>'Open Int.'!K87</f>
        <v>8460000</v>
      </c>
      <c r="C83" s="240">
        <f>'Open Int.'!R87</f>
        <v>102.7467</v>
      </c>
      <c r="D83" s="162">
        <f t="shared" si="2"/>
        <v>0.6951775467841752</v>
      </c>
      <c r="E83" s="246">
        <f>'Open Int.'!B87/'Open Int.'!K87</f>
        <v>0.9640661938534278</v>
      </c>
      <c r="F83" s="231">
        <f>'Open Int.'!E87/'Open Int.'!K87</f>
        <v>0.013238770685579196</v>
      </c>
      <c r="G83" s="247">
        <f>'Open Int.'!H87/'Open Int.'!K87</f>
        <v>0.02269503546099291</v>
      </c>
      <c r="H83" s="250">
        <v>12169553</v>
      </c>
      <c r="I83" s="234">
        <v>2432000</v>
      </c>
      <c r="J83" s="360">
        <v>2432000</v>
      </c>
      <c r="K83" s="118" t="str">
        <f t="shared" si="3"/>
        <v>Gross exposure is Substantial as Open interest has crossed 60%</v>
      </c>
      <c r="M83"/>
      <c r="N83"/>
    </row>
    <row r="84" spans="1:14" s="7" customFormat="1" ht="15">
      <c r="A84" s="204" t="s">
        <v>296</v>
      </c>
      <c r="B84" s="238">
        <f>'Open Int.'!K88</f>
        <v>3762550</v>
      </c>
      <c r="C84" s="240">
        <f>'Open Int.'!R88</f>
        <v>170.49995325</v>
      </c>
      <c r="D84" s="162">
        <f t="shared" si="2"/>
        <v>0.21930789620920338</v>
      </c>
      <c r="E84" s="246">
        <f>'Open Int.'!B88/'Open Int.'!K88</f>
        <v>0.9967840958924133</v>
      </c>
      <c r="F84" s="231">
        <f>'Open Int.'!E88/'Open Int.'!K88</f>
        <v>0.00321590410758661</v>
      </c>
      <c r="G84" s="247">
        <f>'Open Int.'!H88/'Open Int.'!K88</f>
        <v>0</v>
      </c>
      <c r="H84" s="250">
        <v>17156473</v>
      </c>
      <c r="I84" s="234">
        <v>3430900</v>
      </c>
      <c r="J84" s="360">
        <v>1715450</v>
      </c>
      <c r="K84" s="118" t="str">
        <f t="shared" si="3"/>
        <v>Gross Exposure is less then 30%</v>
      </c>
      <c r="M84"/>
      <c r="N84"/>
    </row>
    <row r="85" spans="1:14" s="7" customFormat="1" ht="15">
      <c r="A85" s="204" t="s">
        <v>297</v>
      </c>
      <c r="B85" s="238">
        <f>'Open Int.'!K89</f>
        <v>1345300</v>
      </c>
      <c r="C85" s="240">
        <f>'Open Int.'!R89</f>
        <v>63.6528695</v>
      </c>
      <c r="D85" s="162">
        <f t="shared" si="2"/>
        <v>0.04847064189822751</v>
      </c>
      <c r="E85" s="246">
        <f>'Open Int.'!B89/'Open Int.'!K89</f>
        <v>0.9938675388389206</v>
      </c>
      <c r="F85" s="231">
        <f>'Open Int.'!E89/'Open Int.'!K89</f>
        <v>0.005723630417007359</v>
      </c>
      <c r="G85" s="247">
        <f>'Open Int.'!H89/'Open Int.'!K89</f>
        <v>0.0004088307440719542</v>
      </c>
      <c r="H85" s="250">
        <v>27754945</v>
      </c>
      <c r="I85" s="234">
        <v>5550600</v>
      </c>
      <c r="J85" s="360">
        <v>2775300</v>
      </c>
      <c r="K85" s="118" t="str">
        <f t="shared" si="3"/>
        <v>Gross Exposure is less then 30%</v>
      </c>
      <c r="M85"/>
      <c r="N85"/>
    </row>
    <row r="86" spans="1:14" s="7" customFormat="1" ht="15">
      <c r="A86" s="204" t="s">
        <v>178</v>
      </c>
      <c r="B86" s="238">
        <f>'Open Int.'!K90</f>
        <v>2885000</v>
      </c>
      <c r="C86" s="240">
        <f>'Open Int.'!R90</f>
        <v>50.848125</v>
      </c>
      <c r="D86" s="162">
        <f t="shared" si="2"/>
        <v>0.11895892263872414</v>
      </c>
      <c r="E86" s="246">
        <f>'Open Int.'!B90/'Open Int.'!K90</f>
        <v>0.9480069324090121</v>
      </c>
      <c r="F86" s="231">
        <f>'Open Int.'!E90/'Open Int.'!K90</f>
        <v>0.03466204506065858</v>
      </c>
      <c r="G86" s="247">
        <f>'Open Int.'!H90/'Open Int.'!K90</f>
        <v>0.01733102253032929</v>
      </c>
      <c r="H86" s="250">
        <v>24252069</v>
      </c>
      <c r="I86" s="234">
        <v>4850000</v>
      </c>
      <c r="J86" s="360">
        <v>3312500</v>
      </c>
      <c r="K86" s="118" t="str">
        <f t="shared" si="3"/>
        <v>Gross Exposure is less then 30%</v>
      </c>
      <c r="M86"/>
      <c r="N86"/>
    </row>
    <row r="87" spans="1:14" s="7" customFormat="1" ht="15">
      <c r="A87" s="204" t="s">
        <v>145</v>
      </c>
      <c r="B87" s="238">
        <f>'Open Int.'!K91</f>
        <v>3189200</v>
      </c>
      <c r="C87" s="240">
        <f>'Open Int.'!R91</f>
        <v>49.863142</v>
      </c>
      <c r="D87" s="162">
        <f t="shared" si="2"/>
        <v>0.3096439347188407</v>
      </c>
      <c r="E87" s="246">
        <f>'Open Int.'!B91/'Open Int.'!K91</f>
        <v>0.9339019189765458</v>
      </c>
      <c r="F87" s="231">
        <f>'Open Int.'!E91/'Open Int.'!K91</f>
        <v>0.05277185501066098</v>
      </c>
      <c r="G87" s="247">
        <f>'Open Int.'!H91/'Open Int.'!K91</f>
        <v>0.013326226012793176</v>
      </c>
      <c r="H87" s="250">
        <v>10299572</v>
      </c>
      <c r="I87" s="234">
        <v>2058700</v>
      </c>
      <c r="J87" s="360">
        <v>2058700</v>
      </c>
      <c r="K87" s="118" t="str">
        <f t="shared" si="3"/>
        <v>Some sign of build up Gross exposure crosses 30%</v>
      </c>
      <c r="M87"/>
      <c r="N87"/>
    </row>
    <row r="88" spans="1:14" s="7" customFormat="1" ht="15">
      <c r="A88" s="204" t="s">
        <v>273</v>
      </c>
      <c r="B88" s="238">
        <f>'Open Int.'!K92</f>
        <v>6366500</v>
      </c>
      <c r="C88" s="240">
        <f>'Open Int.'!R92</f>
        <v>128.5714675</v>
      </c>
      <c r="D88" s="162">
        <f t="shared" si="2"/>
        <v>0.5726250765081607</v>
      </c>
      <c r="E88" s="246">
        <f>'Open Int.'!B92/'Open Int.'!K92</f>
        <v>0.9383177570093458</v>
      </c>
      <c r="F88" s="231">
        <f>'Open Int.'!E92/'Open Int.'!K92</f>
        <v>0.05100133511348465</v>
      </c>
      <c r="G88" s="247">
        <f>'Open Int.'!H92/'Open Int.'!K92</f>
        <v>0.010680907877169559</v>
      </c>
      <c r="H88" s="250">
        <v>11118095</v>
      </c>
      <c r="I88" s="234">
        <v>2223600</v>
      </c>
      <c r="J88" s="360">
        <v>1970300</v>
      </c>
      <c r="K88" s="118" t="str">
        <f t="shared" si="3"/>
        <v>Gross exposure is building up andcrpsses 40% mark</v>
      </c>
      <c r="M88"/>
      <c r="N88"/>
    </row>
    <row r="89" spans="1:14" s="7" customFormat="1" ht="15">
      <c r="A89" s="204" t="s">
        <v>210</v>
      </c>
      <c r="B89" s="238">
        <f>'Open Int.'!K93</f>
        <v>1680800</v>
      </c>
      <c r="C89" s="240">
        <f>'Open Int.'!R93</f>
        <v>280.559136</v>
      </c>
      <c r="D89" s="162">
        <f t="shared" si="2"/>
        <v>0.030951588809247556</v>
      </c>
      <c r="E89" s="246">
        <f>'Open Int.'!B93/'Open Int.'!K93</f>
        <v>0.9589481199428843</v>
      </c>
      <c r="F89" s="231">
        <f>'Open Int.'!E93/'Open Int.'!K93</f>
        <v>0.03700618752974774</v>
      </c>
      <c r="G89" s="247">
        <f>'Open Int.'!H93/'Open Int.'!K93</f>
        <v>0.00404569252736792</v>
      </c>
      <c r="H89" s="250">
        <v>54304159</v>
      </c>
      <c r="I89" s="234">
        <v>2074800</v>
      </c>
      <c r="J89" s="360">
        <v>1037400</v>
      </c>
      <c r="K89" s="118" t="str">
        <f t="shared" si="3"/>
        <v>Gross Exposure is less then 30%</v>
      </c>
      <c r="M89"/>
      <c r="N89"/>
    </row>
    <row r="90" spans="1:14" s="7" customFormat="1" ht="15">
      <c r="A90" s="204" t="s">
        <v>298</v>
      </c>
      <c r="B90" s="238">
        <f>'Open Int.'!K94</f>
        <v>337750</v>
      </c>
      <c r="C90" s="240">
        <f>'Open Int.'!R94</f>
        <v>19.84787875</v>
      </c>
      <c r="D90" s="162">
        <f t="shared" si="2"/>
        <v>0.044140979295887665</v>
      </c>
      <c r="E90" s="246">
        <f>'Open Int.'!B94/'Open Int.'!K94</f>
        <v>0.9968911917098445</v>
      </c>
      <c r="F90" s="231">
        <f>'Open Int.'!E94/'Open Int.'!K94</f>
        <v>0.0031088082901554403</v>
      </c>
      <c r="G90" s="247">
        <f>'Open Int.'!H94/'Open Int.'!K94</f>
        <v>0</v>
      </c>
      <c r="H90" s="250">
        <v>7651620</v>
      </c>
      <c r="I90" s="234">
        <v>1530200</v>
      </c>
      <c r="J90" s="360">
        <v>814450</v>
      </c>
      <c r="K90" s="118" t="str">
        <f t="shared" si="3"/>
        <v>Gross Exposure is less then 30%</v>
      </c>
      <c r="M90"/>
      <c r="N90"/>
    </row>
    <row r="91" spans="1:14" s="7" customFormat="1" ht="15">
      <c r="A91" s="204" t="s">
        <v>7</v>
      </c>
      <c r="B91" s="238">
        <f>'Open Int.'!K95</f>
        <v>2512900</v>
      </c>
      <c r="C91" s="240">
        <f>'Open Int.'!R95</f>
        <v>221.3487965</v>
      </c>
      <c r="D91" s="162">
        <f t="shared" si="2"/>
        <v>0.07310794534031183</v>
      </c>
      <c r="E91" s="246">
        <f>'Open Int.'!B95/'Open Int.'!K95</f>
        <v>0.9544749094671495</v>
      </c>
      <c r="F91" s="231">
        <f>'Open Int.'!E95/'Open Int.'!K95</f>
        <v>0.043197102948784274</v>
      </c>
      <c r="G91" s="247">
        <f>'Open Int.'!H95/'Open Int.'!K95</f>
        <v>0.0023279875840662182</v>
      </c>
      <c r="H91" s="250">
        <v>34372461</v>
      </c>
      <c r="I91" s="234">
        <v>3301875</v>
      </c>
      <c r="J91" s="360">
        <v>1650625</v>
      </c>
      <c r="K91" s="118" t="str">
        <f t="shared" si="3"/>
        <v>Gross Exposure is less then 30%</v>
      </c>
      <c r="M91"/>
      <c r="N91"/>
    </row>
    <row r="92" spans="1:14" s="7" customFormat="1" ht="15">
      <c r="A92" s="204" t="s">
        <v>170</v>
      </c>
      <c r="B92" s="238">
        <f>'Open Int.'!K96</f>
        <v>2716800</v>
      </c>
      <c r="C92" s="240">
        <f>'Open Int.'!R96</f>
        <v>138.543216</v>
      </c>
      <c r="D92" s="162">
        <f t="shared" si="2"/>
        <v>0.409253639341615</v>
      </c>
      <c r="E92" s="246">
        <f>'Open Int.'!B96/'Open Int.'!K96</f>
        <v>0.9995583038869258</v>
      </c>
      <c r="F92" s="231">
        <f>'Open Int.'!E96/'Open Int.'!K96</f>
        <v>0</v>
      </c>
      <c r="G92" s="247">
        <f>'Open Int.'!H96/'Open Int.'!K96</f>
        <v>0.00044169611307420494</v>
      </c>
      <c r="H92" s="250">
        <v>6638426</v>
      </c>
      <c r="I92" s="234">
        <v>1327200</v>
      </c>
      <c r="J92" s="360">
        <v>1070400</v>
      </c>
      <c r="K92" s="118" t="str">
        <f t="shared" si="3"/>
        <v>Gross exposure is building up andcrpsses 40% mark</v>
      </c>
      <c r="M92"/>
      <c r="N92"/>
    </row>
    <row r="93" spans="1:14" s="7" customFormat="1" ht="15">
      <c r="A93" s="204" t="s">
        <v>224</v>
      </c>
      <c r="B93" s="238">
        <f>'Open Int.'!K97</f>
        <v>1763200</v>
      </c>
      <c r="C93" s="240">
        <f>'Open Int.'!R97</f>
        <v>157.40968</v>
      </c>
      <c r="D93" s="162">
        <f t="shared" si="2"/>
        <v>0.08591593589556303</v>
      </c>
      <c r="E93" s="246">
        <f>'Open Int.'!B97/'Open Int.'!K97</f>
        <v>0.971415607985481</v>
      </c>
      <c r="F93" s="231">
        <f>'Open Int.'!E97/'Open Int.'!K97</f>
        <v>0.026088929219600727</v>
      </c>
      <c r="G93" s="247">
        <f>'Open Int.'!H97/'Open Int.'!K97</f>
        <v>0.0024954627949183303</v>
      </c>
      <c r="H93" s="250">
        <v>20522386</v>
      </c>
      <c r="I93" s="234">
        <v>3228400</v>
      </c>
      <c r="J93" s="360">
        <v>1614000</v>
      </c>
      <c r="K93" s="118" t="str">
        <f t="shared" si="3"/>
        <v>Gross Exposure is less then 30%</v>
      </c>
      <c r="M93"/>
      <c r="N93"/>
    </row>
    <row r="94" spans="1:14" s="7" customFormat="1" ht="15">
      <c r="A94" s="204" t="s">
        <v>207</v>
      </c>
      <c r="B94" s="238">
        <f>'Open Int.'!K98</f>
        <v>6911250</v>
      </c>
      <c r="C94" s="240">
        <f>'Open Int.'!R98</f>
        <v>145.0671375</v>
      </c>
      <c r="D94" s="162">
        <f t="shared" si="2"/>
        <v>0.5000874090200899</v>
      </c>
      <c r="E94" s="246">
        <f>'Open Int.'!B98/'Open Int.'!K98</f>
        <v>0.900524507144149</v>
      </c>
      <c r="F94" s="231">
        <f>'Open Int.'!E98/'Open Int.'!K98</f>
        <v>0.08753843371314886</v>
      </c>
      <c r="G94" s="247">
        <f>'Open Int.'!H98/'Open Int.'!K98</f>
        <v>0.011937059142702116</v>
      </c>
      <c r="H94" s="250">
        <v>13820084</v>
      </c>
      <c r="I94" s="234">
        <v>2763750</v>
      </c>
      <c r="J94" s="360">
        <v>2393750</v>
      </c>
      <c r="K94" s="118" t="str">
        <f t="shared" si="3"/>
        <v>Gross exposure is building up andcrpsses 40% mark</v>
      </c>
      <c r="M94"/>
      <c r="N94"/>
    </row>
    <row r="95" spans="1:14" s="7" customFormat="1" ht="15">
      <c r="A95" s="204" t="s">
        <v>299</v>
      </c>
      <c r="B95" s="238">
        <f>'Open Int.'!K99</f>
        <v>661250</v>
      </c>
      <c r="C95" s="240">
        <f>'Open Int.'!R99</f>
        <v>54.711825</v>
      </c>
      <c r="D95" s="162">
        <f t="shared" si="2"/>
        <v>0.08880211089164437</v>
      </c>
      <c r="E95" s="246">
        <f>'Open Int.'!B99/'Open Int.'!K99</f>
        <v>0.9939508506616257</v>
      </c>
      <c r="F95" s="231">
        <f>'Open Int.'!E99/'Open Int.'!K99</f>
        <v>0.004914933837429111</v>
      </c>
      <c r="G95" s="247">
        <f>'Open Int.'!H99/'Open Int.'!K99</f>
        <v>0.0011342155009451795</v>
      </c>
      <c r="H95" s="250">
        <v>7446332</v>
      </c>
      <c r="I95" s="234">
        <v>1489250</v>
      </c>
      <c r="J95" s="360">
        <v>744500</v>
      </c>
      <c r="K95" s="118" t="str">
        <f t="shared" si="3"/>
        <v>Gross Exposure is less then 30%</v>
      </c>
      <c r="M95"/>
      <c r="N95"/>
    </row>
    <row r="96" spans="1:14" s="7" customFormat="1" ht="15">
      <c r="A96" s="204" t="s">
        <v>279</v>
      </c>
      <c r="B96" s="238">
        <f>'Open Int.'!K100</f>
        <v>11355200</v>
      </c>
      <c r="C96" s="240">
        <f>'Open Int.'!R100</f>
        <v>332.25315200000006</v>
      </c>
      <c r="D96" s="162">
        <f t="shared" si="2"/>
        <v>0.7184074575897161</v>
      </c>
      <c r="E96" s="246">
        <f>'Open Int.'!B100/'Open Int.'!K100</f>
        <v>0.9375792588417641</v>
      </c>
      <c r="F96" s="231">
        <f>'Open Int.'!E100/'Open Int.'!K100</f>
        <v>0.0574890798929125</v>
      </c>
      <c r="G96" s="247">
        <f>'Open Int.'!H100/'Open Int.'!K100</f>
        <v>0.0049316612653233765</v>
      </c>
      <c r="H96" s="250">
        <v>15806072</v>
      </c>
      <c r="I96" s="234">
        <v>3160000</v>
      </c>
      <c r="J96" s="360">
        <v>1644800</v>
      </c>
      <c r="K96" s="118" t="str">
        <f t="shared" si="3"/>
        <v>Gross exposure is Substantial as Open interest has crossed 60%</v>
      </c>
      <c r="M96"/>
      <c r="N96"/>
    </row>
    <row r="97" spans="1:14" s="8" customFormat="1" ht="15">
      <c r="A97" s="204" t="s">
        <v>146</v>
      </c>
      <c r="B97" s="238">
        <f>'Open Int.'!K101</f>
        <v>10849100</v>
      </c>
      <c r="C97" s="240">
        <f>'Open Int.'!R101</f>
        <v>43.45064549999999</v>
      </c>
      <c r="D97" s="162">
        <f t="shared" si="2"/>
        <v>0.2706932732904975</v>
      </c>
      <c r="E97" s="246">
        <f>'Open Int.'!B101/'Open Int.'!K101</f>
        <v>0.9278096800656276</v>
      </c>
      <c r="F97" s="231">
        <f>'Open Int.'!E101/'Open Int.'!K101</f>
        <v>0.07054963084495489</v>
      </c>
      <c r="G97" s="247">
        <f>'Open Int.'!H101/'Open Int.'!K101</f>
        <v>0.0016406890894175555</v>
      </c>
      <c r="H97" s="250">
        <v>40078942</v>
      </c>
      <c r="I97" s="234">
        <v>8010000</v>
      </c>
      <c r="J97" s="360">
        <v>8010000</v>
      </c>
      <c r="K97" s="118" t="str">
        <f t="shared" si="3"/>
        <v>Gross Exposure is less then 30%</v>
      </c>
      <c r="M97"/>
      <c r="N97"/>
    </row>
    <row r="98" spans="1:14" s="7" customFormat="1" ht="15">
      <c r="A98" s="204" t="s">
        <v>8</v>
      </c>
      <c r="B98" s="238">
        <f>'Open Int.'!K102</f>
        <v>37182400</v>
      </c>
      <c r="C98" s="240">
        <f>'Open Int.'!R102</f>
        <v>538.587064</v>
      </c>
      <c r="D98" s="162">
        <f t="shared" si="2"/>
        <v>0.8106554676980643</v>
      </c>
      <c r="E98" s="246">
        <f>'Open Int.'!B102/'Open Int.'!K102</f>
        <v>0.824949438443995</v>
      </c>
      <c r="F98" s="231">
        <f>'Open Int.'!E102/'Open Int.'!K102</f>
        <v>0.1562889969447911</v>
      </c>
      <c r="G98" s="247">
        <f>'Open Int.'!H102/'Open Int.'!K102</f>
        <v>0.018761564611213907</v>
      </c>
      <c r="H98" s="250">
        <v>45867081</v>
      </c>
      <c r="I98" s="234">
        <v>9172800</v>
      </c>
      <c r="J98" s="360">
        <v>4585600</v>
      </c>
      <c r="K98" s="118" t="str">
        <f t="shared" si="3"/>
        <v>Gross exposure has crossed 80%,Margin double</v>
      </c>
      <c r="M98"/>
      <c r="N98"/>
    </row>
    <row r="99" spans="1:14" s="7" customFormat="1" ht="15">
      <c r="A99" s="204" t="s">
        <v>300</v>
      </c>
      <c r="B99" s="238">
        <f>'Open Int.'!K103</f>
        <v>3222000</v>
      </c>
      <c r="C99" s="240">
        <f>'Open Int.'!R103</f>
        <v>61.78185</v>
      </c>
      <c r="D99" s="162">
        <f t="shared" si="2"/>
        <v>0.11291823906424354</v>
      </c>
      <c r="E99" s="246">
        <f>'Open Int.'!B103/'Open Int.'!K103</f>
        <v>0.9819987585350713</v>
      </c>
      <c r="F99" s="231">
        <f>'Open Int.'!E103/'Open Int.'!K103</f>
        <v>0.008690254500310366</v>
      </c>
      <c r="G99" s="247">
        <f>'Open Int.'!H103/'Open Int.'!K103</f>
        <v>0.00931098696461825</v>
      </c>
      <c r="H99" s="250">
        <v>28533920</v>
      </c>
      <c r="I99" s="234">
        <v>5706000</v>
      </c>
      <c r="J99" s="360">
        <v>2853000</v>
      </c>
      <c r="K99" s="118" t="str">
        <f t="shared" si="3"/>
        <v>Gross Exposure is less then 30%</v>
      </c>
      <c r="M99"/>
      <c r="N99"/>
    </row>
    <row r="100" spans="1:14" s="7" customFormat="1" ht="15">
      <c r="A100" s="204" t="s">
        <v>179</v>
      </c>
      <c r="B100" s="238">
        <f>'Open Int.'!K104</f>
        <v>47684000</v>
      </c>
      <c r="C100" s="240">
        <f>'Open Int.'!R104</f>
        <v>80.58595999999999</v>
      </c>
      <c r="D100" s="162">
        <f t="shared" si="2"/>
        <v>0.8600085871002535</v>
      </c>
      <c r="E100" s="246">
        <f>'Open Int.'!B104/'Open Int.'!K104</f>
        <v>0.8467410452143277</v>
      </c>
      <c r="F100" s="231">
        <f>'Open Int.'!E104/'Open Int.'!K104</f>
        <v>0.13916617733411626</v>
      </c>
      <c r="G100" s="247">
        <f>'Open Int.'!H104/'Open Int.'!K104</f>
        <v>0.014092777451556078</v>
      </c>
      <c r="H100" s="250">
        <v>55445958</v>
      </c>
      <c r="I100" s="234">
        <v>11088000</v>
      </c>
      <c r="J100" s="360">
        <v>11088000</v>
      </c>
      <c r="K100" s="118" t="str">
        <f t="shared" si="3"/>
        <v>Gross exposure has crossed 80%,Margin double</v>
      </c>
      <c r="M100"/>
      <c r="N100"/>
    </row>
    <row r="101" spans="1:14" s="7" customFormat="1" ht="15">
      <c r="A101" s="204" t="s">
        <v>202</v>
      </c>
      <c r="B101" s="238">
        <f>'Open Int.'!K105</f>
        <v>3381000</v>
      </c>
      <c r="C101" s="240">
        <f>'Open Int.'!R105</f>
        <v>80.60304</v>
      </c>
      <c r="D101" s="162">
        <f t="shared" si="2"/>
        <v>0.20414203648617757</v>
      </c>
      <c r="E101" s="246">
        <f>'Open Int.'!B105/'Open Int.'!K105</f>
        <v>0.9530612244897959</v>
      </c>
      <c r="F101" s="231">
        <f>'Open Int.'!E105/'Open Int.'!K105</f>
        <v>0.044897959183673466</v>
      </c>
      <c r="G101" s="247">
        <f>'Open Int.'!H105/'Open Int.'!K105</f>
        <v>0.0020408163265306124</v>
      </c>
      <c r="H101" s="250">
        <v>16561998</v>
      </c>
      <c r="I101" s="234">
        <v>3312000</v>
      </c>
      <c r="J101" s="360">
        <v>2339100</v>
      </c>
      <c r="K101" s="118" t="str">
        <f t="shared" si="3"/>
        <v>Gross Exposure is less then 30%</v>
      </c>
      <c r="M101"/>
      <c r="N101"/>
    </row>
    <row r="102" spans="1:14" s="7" customFormat="1" ht="15">
      <c r="A102" s="204" t="s">
        <v>171</v>
      </c>
      <c r="B102" s="238">
        <f>'Open Int.'!K106</f>
        <v>3654200</v>
      </c>
      <c r="C102" s="240">
        <f>'Open Int.'!R106</f>
        <v>118.743229</v>
      </c>
      <c r="D102" s="162">
        <f t="shared" si="2"/>
        <v>0.6548738478058984</v>
      </c>
      <c r="E102" s="246">
        <f>'Open Int.'!B106/'Open Int.'!K106</f>
        <v>0.9668874172185431</v>
      </c>
      <c r="F102" s="231">
        <f>'Open Int.'!E106/'Open Int.'!K106</f>
        <v>0.017459361830222758</v>
      </c>
      <c r="G102" s="247">
        <f>'Open Int.'!H106/'Open Int.'!K106</f>
        <v>0.015653220951234198</v>
      </c>
      <c r="H102" s="250">
        <v>5580006</v>
      </c>
      <c r="I102" s="234">
        <v>1115400</v>
      </c>
      <c r="J102" s="360">
        <v>1115400</v>
      </c>
      <c r="K102" s="118" t="str">
        <f t="shared" si="3"/>
        <v>Gross exposure is Substantial as Open interest has crossed 60%</v>
      </c>
      <c r="M102"/>
      <c r="N102"/>
    </row>
    <row r="103" spans="1:14" s="7" customFormat="1" ht="15">
      <c r="A103" s="204" t="s">
        <v>147</v>
      </c>
      <c r="B103" s="238">
        <f>'Open Int.'!K107</f>
        <v>5209700</v>
      </c>
      <c r="C103" s="240">
        <f>'Open Int.'!R107</f>
        <v>29.9818235</v>
      </c>
      <c r="D103" s="162">
        <f t="shared" si="2"/>
        <v>0.24103425844616946</v>
      </c>
      <c r="E103" s="246">
        <f>'Open Int.'!B107/'Open Int.'!K107</f>
        <v>0.9173272933182333</v>
      </c>
      <c r="F103" s="231">
        <f>'Open Int.'!E107/'Open Int.'!K107</f>
        <v>0.08040770101925254</v>
      </c>
      <c r="G103" s="247">
        <f>'Open Int.'!H107/'Open Int.'!K107</f>
        <v>0.0022650056625141564</v>
      </c>
      <c r="H103" s="250">
        <v>21613940</v>
      </c>
      <c r="I103" s="234">
        <v>4318800</v>
      </c>
      <c r="J103" s="360">
        <v>4318800</v>
      </c>
      <c r="K103" s="118" t="str">
        <f t="shared" si="3"/>
        <v>Gross Exposure is less then 30%</v>
      </c>
      <c r="M103"/>
      <c r="N103"/>
    </row>
    <row r="104" spans="1:14" s="7" customFormat="1" ht="15">
      <c r="A104" s="204" t="s">
        <v>148</v>
      </c>
      <c r="B104" s="238">
        <f>'Open Int.'!K108</f>
        <v>1254000</v>
      </c>
      <c r="C104" s="240">
        <f>'Open Int.'!R108</f>
        <v>30.87348</v>
      </c>
      <c r="D104" s="162">
        <f t="shared" si="2"/>
        <v>0.06038062327055739</v>
      </c>
      <c r="E104" s="246">
        <f>'Open Int.'!B108/'Open Int.'!K108</f>
        <v>0.9933333333333333</v>
      </c>
      <c r="F104" s="231">
        <f>'Open Int.'!E108/'Open Int.'!K108</f>
        <v>0.006666666666666667</v>
      </c>
      <c r="G104" s="247">
        <f>'Open Int.'!H108/'Open Int.'!K108</f>
        <v>0</v>
      </c>
      <c r="H104" s="250">
        <v>20768252</v>
      </c>
      <c r="I104" s="234">
        <v>4152830</v>
      </c>
      <c r="J104" s="360">
        <v>2075370</v>
      </c>
      <c r="K104" s="118" t="str">
        <f t="shared" si="3"/>
        <v>Gross Exposure is less then 30%</v>
      </c>
      <c r="M104"/>
      <c r="N104"/>
    </row>
    <row r="105" spans="1:14" s="7" customFormat="1" ht="15">
      <c r="A105" s="204" t="s">
        <v>122</v>
      </c>
      <c r="B105" s="238">
        <f>'Open Int.'!K109</f>
        <v>22688250</v>
      </c>
      <c r="C105" s="240">
        <f>'Open Int.'!R109</f>
        <v>322.2865912500001</v>
      </c>
      <c r="D105" s="162">
        <f t="shared" si="2"/>
        <v>0.13102023491909498</v>
      </c>
      <c r="E105" s="246">
        <f>'Open Int.'!B109/'Open Int.'!K109</f>
        <v>0.6914482165878814</v>
      </c>
      <c r="F105" s="231">
        <f>'Open Int.'!E109/'Open Int.'!K109</f>
        <v>0.2629995702621401</v>
      </c>
      <c r="G105" s="247">
        <f>'Open Int.'!H109/'Open Int.'!K109</f>
        <v>0.04555221314997851</v>
      </c>
      <c r="H105" s="250">
        <v>173166000</v>
      </c>
      <c r="I105" s="234">
        <v>21976500</v>
      </c>
      <c r="J105" s="360">
        <v>10988250</v>
      </c>
      <c r="K105" s="118" t="str">
        <f t="shared" si="3"/>
        <v>Gross Exposure is less then 30%</v>
      </c>
      <c r="M105"/>
      <c r="N105"/>
    </row>
    <row r="106" spans="1:14" s="7" customFormat="1" ht="15">
      <c r="A106" s="204" t="s">
        <v>36</v>
      </c>
      <c r="B106" s="238">
        <f>'Open Int.'!K110</f>
        <v>6337800</v>
      </c>
      <c r="C106" s="240">
        <f>'Open Int.'!R110</f>
        <v>555.286347</v>
      </c>
      <c r="D106" s="162">
        <f t="shared" si="2"/>
        <v>0.057290137966201006</v>
      </c>
      <c r="E106" s="246">
        <f>'Open Int.'!B110/'Open Int.'!K110</f>
        <v>0.9586765123544447</v>
      </c>
      <c r="F106" s="231">
        <f>'Open Int.'!E110/'Open Int.'!K110</f>
        <v>0.03883839818233457</v>
      </c>
      <c r="G106" s="247">
        <f>'Open Int.'!H110/'Open Int.'!K110</f>
        <v>0.002485089463220676</v>
      </c>
      <c r="H106" s="250">
        <v>110626370</v>
      </c>
      <c r="I106" s="234">
        <v>3442950</v>
      </c>
      <c r="J106" s="360">
        <v>1721250</v>
      </c>
      <c r="K106" s="118" t="str">
        <f t="shared" si="3"/>
        <v>Gross Exposure is less then 30%</v>
      </c>
      <c r="M106"/>
      <c r="N106"/>
    </row>
    <row r="107" spans="1:14" s="7" customFormat="1" ht="15">
      <c r="A107" s="204" t="s">
        <v>172</v>
      </c>
      <c r="B107" s="238">
        <f>'Open Int.'!K111</f>
        <v>4172700</v>
      </c>
      <c r="C107" s="240">
        <f>'Open Int.'!R111</f>
        <v>108.698835</v>
      </c>
      <c r="D107" s="162">
        <f t="shared" si="2"/>
        <v>0.3862140279354723</v>
      </c>
      <c r="E107" s="246">
        <f>'Open Int.'!B111/'Open Int.'!K111</f>
        <v>0.9811273276295923</v>
      </c>
      <c r="F107" s="231">
        <f>'Open Int.'!E111/'Open Int.'!K111</f>
        <v>0.017111222949169603</v>
      </c>
      <c r="G107" s="247">
        <f>'Open Int.'!H111/'Open Int.'!K111</f>
        <v>0.0017614494212380473</v>
      </c>
      <c r="H107" s="250">
        <v>10804113</v>
      </c>
      <c r="I107" s="234">
        <v>2159850</v>
      </c>
      <c r="J107" s="360">
        <v>2159850</v>
      </c>
      <c r="K107" s="118" t="str">
        <f t="shared" si="3"/>
        <v>Some sign of build up Gross exposure crosses 30%</v>
      </c>
      <c r="M107"/>
      <c r="N107"/>
    </row>
    <row r="108" spans="1:14" s="7" customFormat="1" ht="15">
      <c r="A108" s="204" t="s">
        <v>80</v>
      </c>
      <c r="B108" s="238">
        <f>'Open Int.'!K112</f>
        <v>2173200</v>
      </c>
      <c r="C108" s="240">
        <f>'Open Int.'!R112</f>
        <v>48.84267</v>
      </c>
      <c r="D108" s="162">
        <f t="shared" si="2"/>
        <v>0.08867330342737904</v>
      </c>
      <c r="E108" s="246">
        <f>'Open Int.'!B112/'Open Int.'!K112</f>
        <v>0.9795692987299834</v>
      </c>
      <c r="F108" s="231">
        <f>'Open Int.'!E112/'Open Int.'!K112</f>
        <v>0.019878520154610713</v>
      </c>
      <c r="G108" s="247">
        <f>'Open Int.'!H112/'Open Int.'!K112</f>
        <v>0.0005521811154058532</v>
      </c>
      <c r="H108" s="250">
        <v>24507940</v>
      </c>
      <c r="I108" s="234">
        <v>4900800</v>
      </c>
      <c r="J108" s="360">
        <v>2450400</v>
      </c>
      <c r="K108" s="118" t="str">
        <f t="shared" si="3"/>
        <v>Gross Exposure is less then 30%</v>
      </c>
      <c r="M108"/>
      <c r="N108"/>
    </row>
    <row r="109" spans="1:14" s="7" customFormat="1" ht="15">
      <c r="A109" s="204" t="s">
        <v>275</v>
      </c>
      <c r="B109" s="238">
        <f>'Open Int.'!K113</f>
        <v>6372800</v>
      </c>
      <c r="C109" s="240">
        <f>'Open Int.'!R113</f>
        <v>200.10592</v>
      </c>
      <c r="D109" s="162">
        <f t="shared" si="2"/>
        <v>0.8771726981924692</v>
      </c>
      <c r="E109" s="246">
        <f>'Open Int.'!B113/'Open Int.'!K113</f>
        <v>0.9726493848857645</v>
      </c>
      <c r="F109" s="231">
        <f>'Open Int.'!E113/'Open Int.'!K113</f>
        <v>0.024165202108963092</v>
      </c>
      <c r="G109" s="247">
        <f>'Open Int.'!H113/'Open Int.'!K113</f>
        <v>0.0031854130052724077</v>
      </c>
      <c r="H109" s="250">
        <v>7265160</v>
      </c>
      <c r="I109" s="234">
        <v>1452500</v>
      </c>
      <c r="J109" s="360">
        <v>1088500</v>
      </c>
      <c r="K109" s="118" t="str">
        <f t="shared" si="3"/>
        <v>Gross exposure has crossed 80%,Margin double</v>
      </c>
      <c r="M109"/>
      <c r="N109"/>
    </row>
    <row r="110" spans="1:14" s="7" customFormat="1" ht="15">
      <c r="A110" s="204" t="s">
        <v>225</v>
      </c>
      <c r="B110" s="238">
        <f>'Open Int.'!K114</f>
        <v>875550</v>
      </c>
      <c r="C110" s="240">
        <f>'Open Int.'!R114</f>
        <v>36.51481275</v>
      </c>
      <c r="D110" s="162">
        <f t="shared" si="2"/>
        <v>0.10559839755291046</v>
      </c>
      <c r="E110" s="246">
        <f>'Open Int.'!B114/'Open Int.'!K114</f>
        <v>1</v>
      </c>
      <c r="F110" s="231">
        <f>'Open Int.'!E114/'Open Int.'!K114</f>
        <v>0</v>
      </c>
      <c r="G110" s="247">
        <f>'Open Int.'!H114/'Open Int.'!K114</f>
        <v>0</v>
      </c>
      <c r="H110" s="250">
        <v>8291319</v>
      </c>
      <c r="I110" s="234">
        <v>1658150</v>
      </c>
      <c r="J110" s="360">
        <v>1197300</v>
      </c>
      <c r="K110" s="118" t="str">
        <f t="shared" si="3"/>
        <v>Gross Exposure is less then 30%</v>
      </c>
      <c r="M110"/>
      <c r="N110"/>
    </row>
    <row r="111" spans="1:14" s="7" customFormat="1" ht="15">
      <c r="A111" s="204" t="s">
        <v>81</v>
      </c>
      <c r="B111" s="238">
        <f>'Open Int.'!K115</f>
        <v>4374000</v>
      </c>
      <c r="C111" s="240">
        <f>'Open Int.'!R115</f>
        <v>204.55011</v>
      </c>
      <c r="D111" s="162">
        <f t="shared" si="2"/>
        <v>0.16436045969824412</v>
      </c>
      <c r="E111" s="246">
        <f>'Open Int.'!B115/'Open Int.'!K115</f>
        <v>0.9975308641975309</v>
      </c>
      <c r="F111" s="231">
        <f>'Open Int.'!E115/'Open Int.'!K115</f>
        <v>0.0024691358024691358</v>
      </c>
      <c r="G111" s="247">
        <f>'Open Int.'!H115/'Open Int.'!K115</f>
        <v>0</v>
      </c>
      <c r="H111" s="250">
        <v>26612240</v>
      </c>
      <c r="I111" s="234">
        <v>5322000</v>
      </c>
      <c r="J111" s="360">
        <v>2660400</v>
      </c>
      <c r="K111" s="118" t="str">
        <f t="shared" si="3"/>
        <v>Gross Exposure is less then 30%</v>
      </c>
      <c r="M111"/>
      <c r="N111"/>
    </row>
    <row r="112" spans="1:14" s="7" customFormat="1" ht="15">
      <c r="A112" s="204" t="s">
        <v>226</v>
      </c>
      <c r="B112" s="238">
        <f>'Open Int.'!K116</f>
        <v>6935600</v>
      </c>
      <c r="C112" s="240">
        <f>'Open Int.'!R116</f>
        <v>149.704926</v>
      </c>
      <c r="D112" s="162">
        <f t="shared" si="2"/>
        <v>0.48943974265388746</v>
      </c>
      <c r="E112" s="246">
        <f>'Open Int.'!B116/'Open Int.'!K116</f>
        <v>0.8615260395639887</v>
      </c>
      <c r="F112" s="231">
        <f>'Open Int.'!E116/'Open Int.'!K116</f>
        <v>0.1182882519176423</v>
      </c>
      <c r="G112" s="247">
        <f>'Open Int.'!H116/'Open Int.'!K116</f>
        <v>0.020185708518368994</v>
      </c>
      <c r="H112" s="250">
        <v>14170488</v>
      </c>
      <c r="I112" s="234">
        <v>2833600</v>
      </c>
      <c r="J112" s="360">
        <v>2833600</v>
      </c>
      <c r="K112" s="118" t="str">
        <f t="shared" si="3"/>
        <v>Gross exposure is building up andcrpsses 40% mark</v>
      </c>
      <c r="M112"/>
      <c r="N112"/>
    </row>
    <row r="113" spans="1:14" s="7" customFormat="1" ht="15">
      <c r="A113" s="204" t="s">
        <v>301</v>
      </c>
      <c r="B113" s="238">
        <f>'Open Int.'!K117</f>
        <v>5264600</v>
      </c>
      <c r="C113" s="240">
        <f>'Open Int.'!R117</f>
        <v>206.925103</v>
      </c>
      <c r="D113" s="162">
        <f t="shared" si="2"/>
        <v>0.4521278719923161</v>
      </c>
      <c r="E113" s="246">
        <f>'Open Int.'!B117/'Open Int.'!K117</f>
        <v>0.9743000417885499</v>
      </c>
      <c r="F113" s="231">
        <f>'Open Int.'!E117/'Open Int.'!K117</f>
        <v>0.016506477225240283</v>
      </c>
      <c r="G113" s="247">
        <f>'Open Int.'!H117/'Open Int.'!K117</f>
        <v>0.00919348098620978</v>
      </c>
      <c r="H113" s="250">
        <v>11644051</v>
      </c>
      <c r="I113" s="234">
        <v>2328700</v>
      </c>
      <c r="J113" s="360">
        <v>2328700</v>
      </c>
      <c r="K113" s="118" t="str">
        <f t="shared" si="3"/>
        <v>Gross exposure is building up andcrpsses 40% mark</v>
      </c>
      <c r="M113"/>
      <c r="N113"/>
    </row>
    <row r="114" spans="1:14" s="7" customFormat="1" ht="15">
      <c r="A114" s="204" t="s">
        <v>227</v>
      </c>
      <c r="B114" s="238">
        <f>'Open Int.'!K118</f>
        <v>3493200</v>
      </c>
      <c r="C114" s="240">
        <f>'Open Int.'!R118</f>
        <v>326.09022</v>
      </c>
      <c r="D114" s="162">
        <f t="shared" si="2"/>
        <v>0.7400554257702079</v>
      </c>
      <c r="E114" s="246">
        <f>'Open Int.'!B118/'Open Int.'!K118</f>
        <v>0.9965647543799382</v>
      </c>
      <c r="F114" s="231">
        <f>'Open Int.'!E118/'Open Int.'!K118</f>
        <v>0.0034352456200618343</v>
      </c>
      <c r="G114" s="247">
        <f>'Open Int.'!H118/'Open Int.'!K118</f>
        <v>0</v>
      </c>
      <c r="H114" s="250">
        <v>4720187</v>
      </c>
      <c r="I114" s="234">
        <v>943800</v>
      </c>
      <c r="J114" s="360">
        <v>484500</v>
      </c>
      <c r="K114" s="118" t="str">
        <f t="shared" si="3"/>
        <v>Gross exposure is Substantial as Open interest has crossed 60%</v>
      </c>
      <c r="M114"/>
      <c r="N114"/>
    </row>
    <row r="115" spans="1:14" s="7" customFormat="1" ht="15">
      <c r="A115" s="204" t="s">
        <v>228</v>
      </c>
      <c r="B115" s="238">
        <f>'Open Int.'!K119</f>
        <v>6164000</v>
      </c>
      <c r="C115" s="240">
        <f>'Open Int.'!R119</f>
        <v>243.7862</v>
      </c>
      <c r="D115" s="162">
        <f t="shared" si="2"/>
        <v>0.13883052043494493</v>
      </c>
      <c r="E115" s="246">
        <f>'Open Int.'!B119/'Open Int.'!K119</f>
        <v>0.9194029850746268</v>
      </c>
      <c r="F115" s="231">
        <f>'Open Int.'!E119/'Open Int.'!K119</f>
        <v>0.07177157689811811</v>
      </c>
      <c r="G115" s="247">
        <f>'Open Int.'!H119/'Open Int.'!K119</f>
        <v>0.00882543802725503</v>
      </c>
      <c r="H115" s="250">
        <v>44399459</v>
      </c>
      <c r="I115" s="234">
        <v>7656800</v>
      </c>
      <c r="J115" s="360">
        <v>3828000</v>
      </c>
      <c r="K115" s="118" t="str">
        <f t="shared" si="3"/>
        <v>Gross Exposure is less then 30%</v>
      </c>
      <c r="M115"/>
      <c r="N115"/>
    </row>
    <row r="116" spans="1:14" s="7" customFormat="1" ht="15">
      <c r="A116" s="204" t="s">
        <v>235</v>
      </c>
      <c r="B116" s="238">
        <f>'Open Int.'!K120</f>
        <v>20311900</v>
      </c>
      <c r="C116" s="240">
        <f>'Open Int.'!R120</f>
        <v>917.691642</v>
      </c>
      <c r="D116" s="162">
        <f t="shared" si="2"/>
        <v>0.16049851247757627</v>
      </c>
      <c r="E116" s="246">
        <f>'Open Int.'!B120/'Open Int.'!K120</f>
        <v>0.8743150566909054</v>
      </c>
      <c r="F116" s="231">
        <f>'Open Int.'!E120/'Open Int.'!K120</f>
        <v>0.1069373126098494</v>
      </c>
      <c r="G116" s="247">
        <f>'Open Int.'!H120/'Open Int.'!K120</f>
        <v>0.01874763069924527</v>
      </c>
      <c r="H116" s="250">
        <v>126555067</v>
      </c>
      <c r="I116" s="234">
        <v>6360200</v>
      </c>
      <c r="J116" s="360">
        <v>3180100</v>
      </c>
      <c r="K116" s="118" t="str">
        <f t="shared" si="3"/>
        <v>Gross Exposure is less then 30%</v>
      </c>
      <c r="M116"/>
      <c r="N116"/>
    </row>
    <row r="117" spans="1:14" s="7" customFormat="1" ht="15">
      <c r="A117" s="204" t="s">
        <v>98</v>
      </c>
      <c r="B117" s="238">
        <f>'Open Int.'!K121</f>
        <v>5652350</v>
      </c>
      <c r="C117" s="240">
        <f>'Open Int.'!R121</f>
        <v>294.31786450000004</v>
      </c>
      <c r="D117" s="162">
        <f t="shared" si="2"/>
        <v>0.1989671806850172</v>
      </c>
      <c r="E117" s="246">
        <f>'Open Int.'!B121/'Open Int.'!K121</f>
        <v>0.9628296195387759</v>
      </c>
      <c r="F117" s="231">
        <f>'Open Int.'!E121/'Open Int.'!K121</f>
        <v>0.03308358470370731</v>
      </c>
      <c r="G117" s="247">
        <f>'Open Int.'!H121/'Open Int.'!K121</f>
        <v>0.004086795757516785</v>
      </c>
      <c r="H117" s="250">
        <v>28408454</v>
      </c>
      <c r="I117" s="234">
        <v>5681500</v>
      </c>
      <c r="J117" s="360">
        <v>2840750</v>
      </c>
      <c r="K117" s="118" t="str">
        <f t="shared" si="3"/>
        <v>Gross Exposure is less then 30%</v>
      </c>
      <c r="M117"/>
      <c r="N117"/>
    </row>
    <row r="118" spans="1:14" s="7" customFormat="1" ht="15">
      <c r="A118" s="204" t="s">
        <v>149</v>
      </c>
      <c r="B118" s="238">
        <f>'Open Int.'!K122</f>
        <v>4187150</v>
      </c>
      <c r="C118" s="240">
        <f>'Open Int.'!R122</f>
        <v>283.90970575</v>
      </c>
      <c r="D118" s="162">
        <f t="shared" si="2"/>
        <v>0.18181838709028877</v>
      </c>
      <c r="E118" s="246">
        <f>'Open Int.'!B122/'Open Int.'!K122</f>
        <v>0.9252594246683304</v>
      </c>
      <c r="F118" s="231">
        <f>'Open Int.'!E122/'Open Int.'!K122</f>
        <v>0.054117956127676344</v>
      </c>
      <c r="G118" s="247">
        <f>'Open Int.'!H122/'Open Int.'!K122</f>
        <v>0.020622619203993168</v>
      </c>
      <c r="H118" s="250">
        <v>23029299</v>
      </c>
      <c r="I118" s="234">
        <v>4605700</v>
      </c>
      <c r="J118" s="360">
        <v>2302850</v>
      </c>
      <c r="K118" s="118" t="str">
        <f t="shared" si="3"/>
        <v>Gross Exposure is less then 30%</v>
      </c>
      <c r="M118"/>
      <c r="N118"/>
    </row>
    <row r="119" spans="1:14" s="7" customFormat="1" ht="15">
      <c r="A119" s="204" t="s">
        <v>203</v>
      </c>
      <c r="B119" s="238">
        <f>'Open Int.'!K123</f>
        <v>15137400</v>
      </c>
      <c r="C119" s="240">
        <f>'Open Int.'!R123</f>
        <v>2141.336604</v>
      </c>
      <c r="D119" s="162">
        <f t="shared" si="2"/>
        <v>0.11706245573637276</v>
      </c>
      <c r="E119" s="246">
        <f>'Open Int.'!B123/'Open Int.'!K123</f>
        <v>0.8080780054698957</v>
      </c>
      <c r="F119" s="231">
        <f>'Open Int.'!E123/'Open Int.'!K123</f>
        <v>0.14723136073566134</v>
      </c>
      <c r="G119" s="247">
        <f>'Open Int.'!H123/'Open Int.'!K123</f>
        <v>0.0446906337944429</v>
      </c>
      <c r="H119" s="250">
        <v>129310460</v>
      </c>
      <c r="I119" s="234">
        <v>2361900</v>
      </c>
      <c r="J119" s="360">
        <v>1180800</v>
      </c>
      <c r="K119" s="118" t="str">
        <f t="shared" si="3"/>
        <v>Gross Exposure is less then 30%</v>
      </c>
      <c r="M119"/>
      <c r="N119"/>
    </row>
    <row r="120" spans="1:14" s="7" customFormat="1" ht="15">
      <c r="A120" s="204" t="s">
        <v>302</v>
      </c>
      <c r="B120" s="238">
        <f>'Open Int.'!K124</f>
        <v>1119500</v>
      </c>
      <c r="C120" s="240">
        <f>'Open Int.'!R124</f>
        <v>32.8629225</v>
      </c>
      <c r="D120" s="162">
        <f t="shared" si="2"/>
        <v>0.44542339891276106</v>
      </c>
      <c r="E120" s="246">
        <f>'Open Int.'!B124/'Open Int.'!K124</f>
        <v>0.9879410451094238</v>
      </c>
      <c r="F120" s="231">
        <f>'Open Int.'!E124/'Open Int.'!K124</f>
        <v>0.01205895489057615</v>
      </c>
      <c r="G120" s="247">
        <f>'Open Int.'!H124/'Open Int.'!K124</f>
        <v>0</v>
      </c>
      <c r="H120" s="250">
        <v>2513339</v>
      </c>
      <c r="I120" s="234">
        <v>502500</v>
      </c>
      <c r="J120" s="360">
        <v>502500</v>
      </c>
      <c r="K120" s="118" t="str">
        <f t="shared" si="3"/>
        <v>Gross exposure is building up andcrpsses 40% mark</v>
      </c>
      <c r="M120"/>
      <c r="N120"/>
    </row>
    <row r="121" spans="1:14" s="7" customFormat="1" ht="15">
      <c r="A121" s="204" t="s">
        <v>217</v>
      </c>
      <c r="B121" s="238">
        <f>'Open Int.'!K125</f>
        <v>51054000</v>
      </c>
      <c r="C121" s="240">
        <f>'Open Int.'!R125</f>
        <v>354.8253</v>
      </c>
      <c r="D121" s="162">
        <f t="shared" si="2"/>
        <v>0.28363333333333335</v>
      </c>
      <c r="E121" s="246">
        <f>'Open Int.'!B125/'Open Int.'!K125</f>
        <v>0.8318241469816273</v>
      </c>
      <c r="F121" s="231">
        <f>'Open Int.'!E125/'Open Int.'!K125</f>
        <v>0.13536745406824147</v>
      </c>
      <c r="G121" s="247">
        <f>'Open Int.'!H125/'Open Int.'!K125</f>
        <v>0.03280839895013123</v>
      </c>
      <c r="H121" s="250">
        <v>180000000</v>
      </c>
      <c r="I121" s="234">
        <v>35999100</v>
      </c>
      <c r="J121" s="360">
        <v>17999550</v>
      </c>
      <c r="K121" s="118" t="str">
        <f t="shared" si="3"/>
        <v>Gross Exposure is less then 30%</v>
      </c>
      <c r="M121"/>
      <c r="N121"/>
    </row>
    <row r="122" spans="1:14" s="7" customFormat="1" ht="15">
      <c r="A122" s="204" t="s">
        <v>236</v>
      </c>
      <c r="B122" s="238">
        <f>'Open Int.'!K126</f>
        <v>30302100</v>
      </c>
      <c r="C122" s="240">
        <f>'Open Int.'!R126</f>
        <v>350.1407655</v>
      </c>
      <c r="D122" s="162">
        <f t="shared" si="2"/>
        <v>0.2594057050490164</v>
      </c>
      <c r="E122" s="246">
        <f>'Open Int.'!B126/'Open Int.'!K126</f>
        <v>0.706584692150049</v>
      </c>
      <c r="F122" s="231">
        <f>'Open Int.'!E126/'Open Int.'!K126</f>
        <v>0.20279782589325493</v>
      </c>
      <c r="G122" s="247">
        <f>'Open Int.'!H126/'Open Int.'!K126</f>
        <v>0.09061748195669607</v>
      </c>
      <c r="H122" s="250">
        <v>116813545</v>
      </c>
      <c r="I122" s="234">
        <v>23360400</v>
      </c>
      <c r="J122" s="360">
        <v>11680200</v>
      </c>
      <c r="K122" s="118" t="str">
        <f t="shared" si="3"/>
        <v>Gross Exposure is less then 30%</v>
      </c>
      <c r="M122"/>
      <c r="N122"/>
    </row>
    <row r="123" spans="1:14" s="7" customFormat="1" ht="15">
      <c r="A123" s="204" t="s">
        <v>204</v>
      </c>
      <c r="B123" s="238">
        <f>'Open Int.'!K127</f>
        <v>11111400</v>
      </c>
      <c r="C123" s="240">
        <f>'Open Int.'!R127</f>
        <v>530.791578</v>
      </c>
      <c r="D123" s="162">
        <f t="shared" si="2"/>
        <v>0.1194443807822447</v>
      </c>
      <c r="E123" s="246">
        <f>'Open Int.'!B127/'Open Int.'!K127</f>
        <v>0.8543117878935148</v>
      </c>
      <c r="F123" s="231">
        <f>'Open Int.'!E127/'Open Int.'!K127</f>
        <v>0.1203628705653653</v>
      </c>
      <c r="G123" s="247">
        <f>'Open Int.'!H127/'Open Int.'!K127</f>
        <v>0.02532534154111993</v>
      </c>
      <c r="H123" s="250">
        <v>93025724</v>
      </c>
      <c r="I123" s="234">
        <v>6205800</v>
      </c>
      <c r="J123" s="360">
        <v>3102600</v>
      </c>
      <c r="K123" s="118" t="str">
        <f t="shared" si="3"/>
        <v>Gross Exposure is less then 30%</v>
      </c>
      <c r="M123"/>
      <c r="N123"/>
    </row>
    <row r="124" spans="1:14" s="7" customFormat="1" ht="15">
      <c r="A124" s="204" t="s">
        <v>205</v>
      </c>
      <c r="B124" s="238">
        <f>'Open Int.'!K128</f>
        <v>8959500</v>
      </c>
      <c r="C124" s="240">
        <f>'Open Int.'!R128</f>
        <v>992.4886125</v>
      </c>
      <c r="D124" s="162">
        <f t="shared" si="2"/>
        <v>0.26273336775645323</v>
      </c>
      <c r="E124" s="246">
        <f>'Open Int.'!B128/'Open Int.'!K128</f>
        <v>0.7999330319772309</v>
      </c>
      <c r="F124" s="231">
        <f>'Open Int.'!E128/'Open Int.'!K128</f>
        <v>0.16384842904179922</v>
      </c>
      <c r="G124" s="247">
        <f>'Open Int.'!H128/'Open Int.'!K128</f>
        <v>0.03621853898096992</v>
      </c>
      <c r="H124" s="250">
        <v>34101112</v>
      </c>
      <c r="I124" s="234">
        <v>2408000</v>
      </c>
      <c r="J124" s="360">
        <v>1204000</v>
      </c>
      <c r="K124" s="118" t="str">
        <f t="shared" si="3"/>
        <v>Gross Exposure is less then 30%</v>
      </c>
      <c r="M124"/>
      <c r="N124"/>
    </row>
    <row r="125" spans="1:14" s="7" customFormat="1" ht="15">
      <c r="A125" s="204" t="s">
        <v>37</v>
      </c>
      <c r="B125" s="238">
        <f>'Open Int.'!K129</f>
        <v>2190400</v>
      </c>
      <c r="C125" s="240">
        <f>'Open Int.'!R129</f>
        <v>39.438152</v>
      </c>
      <c r="D125" s="162">
        <f t="shared" si="2"/>
        <v>0.19518732779423348</v>
      </c>
      <c r="E125" s="246">
        <f>'Open Int.'!B129/'Open Int.'!K129</f>
        <v>0.8802045288531775</v>
      </c>
      <c r="F125" s="231">
        <f>'Open Int.'!E129/'Open Int.'!K129</f>
        <v>0.11176040905770636</v>
      </c>
      <c r="G125" s="247">
        <f>'Open Int.'!H129/'Open Int.'!K129</f>
        <v>0.008035062089116142</v>
      </c>
      <c r="H125" s="250">
        <v>11222040</v>
      </c>
      <c r="I125" s="234">
        <v>2243200</v>
      </c>
      <c r="J125" s="360">
        <v>2243200</v>
      </c>
      <c r="K125" s="118" t="str">
        <f t="shared" si="3"/>
        <v>Gross Exposure is less then 30%</v>
      </c>
      <c r="M125"/>
      <c r="N125"/>
    </row>
    <row r="126" spans="1:16" s="7" customFormat="1" ht="15">
      <c r="A126" s="204" t="s">
        <v>303</v>
      </c>
      <c r="B126" s="238">
        <f>'Open Int.'!K130</f>
        <v>1814550</v>
      </c>
      <c r="C126" s="240">
        <f>'Open Int.'!R130</f>
        <v>349.7908035</v>
      </c>
      <c r="D126" s="162">
        <f t="shared" si="2"/>
        <v>0.4704027724093628</v>
      </c>
      <c r="E126" s="246">
        <f>'Open Int.'!B130/'Open Int.'!K130</f>
        <v>0.9888402083161114</v>
      </c>
      <c r="F126" s="231">
        <f>'Open Int.'!E130/'Open Int.'!K130</f>
        <v>0.01033314044804497</v>
      </c>
      <c r="G126" s="247">
        <f>'Open Int.'!H130/'Open Int.'!K130</f>
        <v>0.0008266512358435976</v>
      </c>
      <c r="H126" s="250">
        <v>3857439</v>
      </c>
      <c r="I126" s="234">
        <v>771450</v>
      </c>
      <c r="J126" s="360">
        <v>385650</v>
      </c>
      <c r="K126" s="118" t="str">
        <f t="shared" si="3"/>
        <v>Gross exposure is building up andcrpsses 40% mark</v>
      </c>
      <c r="M126"/>
      <c r="N126"/>
      <c r="P126" s="97"/>
    </row>
    <row r="127" spans="1:16" s="7" customFormat="1" ht="15">
      <c r="A127" s="204" t="s">
        <v>229</v>
      </c>
      <c r="B127" s="238">
        <f>'Open Int.'!K131</f>
        <v>3082875</v>
      </c>
      <c r="C127" s="240">
        <f>'Open Int.'!R131</f>
        <v>369.17428125</v>
      </c>
      <c r="D127" s="162">
        <f t="shared" si="2"/>
        <v>0.20401318072555139</v>
      </c>
      <c r="E127" s="246">
        <f>'Open Int.'!B131/'Open Int.'!K131</f>
        <v>0.9717795888578031</v>
      </c>
      <c r="F127" s="231">
        <f>'Open Int.'!E131/'Open Int.'!K131</f>
        <v>0.026760734703807323</v>
      </c>
      <c r="G127" s="247">
        <f>'Open Int.'!H131/'Open Int.'!K131</f>
        <v>0.0014596764383894903</v>
      </c>
      <c r="H127" s="250">
        <v>15111156</v>
      </c>
      <c r="I127" s="234">
        <v>2640000</v>
      </c>
      <c r="J127" s="360">
        <v>1320000</v>
      </c>
      <c r="K127" s="118" t="str">
        <f t="shared" si="3"/>
        <v>Gross Exposure is less then 30%</v>
      </c>
      <c r="M127"/>
      <c r="N127"/>
      <c r="P127" s="97"/>
    </row>
    <row r="128" spans="1:16" s="7" customFormat="1" ht="15">
      <c r="A128" s="204" t="s">
        <v>278</v>
      </c>
      <c r="B128" s="238">
        <f>'Open Int.'!K132</f>
        <v>1399650</v>
      </c>
      <c r="C128" s="240">
        <f>'Open Int.'!R132</f>
        <v>112.27292475</v>
      </c>
      <c r="D128" s="162">
        <f t="shared" si="2"/>
        <v>0.7381847716592742</v>
      </c>
      <c r="E128" s="246">
        <f>'Open Int.'!B132/'Open Int.'!K132</f>
        <v>0.9934983745936484</v>
      </c>
      <c r="F128" s="231">
        <f>'Open Int.'!E132/'Open Int.'!K132</f>
        <v>0.004001000250062516</v>
      </c>
      <c r="G128" s="247">
        <f>'Open Int.'!H132/'Open Int.'!K132</f>
        <v>0.002500625156289072</v>
      </c>
      <c r="H128" s="250">
        <v>1896070</v>
      </c>
      <c r="I128" s="234">
        <v>379050</v>
      </c>
      <c r="J128" s="360">
        <v>379050</v>
      </c>
      <c r="K128" s="118" t="str">
        <f t="shared" si="3"/>
        <v>Gross exposure is Substantial as Open interest has crossed 60%</v>
      </c>
      <c r="M128"/>
      <c r="N128"/>
      <c r="P128" s="97"/>
    </row>
    <row r="129" spans="1:16" s="7" customFormat="1" ht="15">
      <c r="A129" s="204" t="s">
        <v>180</v>
      </c>
      <c r="B129" s="238">
        <f>'Open Int.'!K133</f>
        <v>6414000</v>
      </c>
      <c r="C129" s="240">
        <f>'Open Int.'!R133</f>
        <v>110.99427</v>
      </c>
      <c r="D129" s="162">
        <f t="shared" si="2"/>
        <v>0.8204487447863322</v>
      </c>
      <c r="E129" s="246">
        <f>'Open Int.'!B133/'Open Int.'!K133</f>
        <v>0.9579045837231057</v>
      </c>
      <c r="F129" s="231">
        <f>'Open Int.'!E133/'Open Int.'!K133</f>
        <v>0.039990645463049576</v>
      </c>
      <c r="G129" s="247">
        <f>'Open Int.'!H133/'Open Int.'!K133</f>
        <v>0.002104770813844715</v>
      </c>
      <c r="H129" s="250">
        <v>7817673</v>
      </c>
      <c r="I129" s="234">
        <v>1563000</v>
      </c>
      <c r="J129" s="360">
        <v>1563000</v>
      </c>
      <c r="K129" s="118" t="str">
        <f t="shared" si="3"/>
        <v>Gross exposure has crossed 80%,Margin double</v>
      </c>
      <c r="M129"/>
      <c r="N129"/>
      <c r="P129" s="97"/>
    </row>
    <row r="130" spans="1:16" s="7" customFormat="1" ht="15">
      <c r="A130" s="204" t="s">
        <v>181</v>
      </c>
      <c r="B130" s="238">
        <f>'Open Int.'!K134</f>
        <v>349350</v>
      </c>
      <c r="C130" s="240">
        <f>'Open Int.'!R134</f>
        <v>11.39754375</v>
      </c>
      <c r="D130" s="162">
        <f t="shared" si="2"/>
        <v>0.0615615866976927</v>
      </c>
      <c r="E130" s="246">
        <f>'Open Int.'!B134/'Open Int.'!K134</f>
        <v>0.9975669099756691</v>
      </c>
      <c r="F130" s="231">
        <f>'Open Int.'!E134/'Open Int.'!K134</f>
        <v>0.0024330900243309003</v>
      </c>
      <c r="G130" s="247">
        <f>'Open Int.'!H134/'Open Int.'!K134</f>
        <v>0</v>
      </c>
      <c r="H130" s="250">
        <v>5674805</v>
      </c>
      <c r="I130" s="234">
        <v>1134750</v>
      </c>
      <c r="J130" s="360">
        <v>1134750</v>
      </c>
      <c r="K130" s="118" t="str">
        <f t="shared" si="3"/>
        <v>Gross Exposure is less then 30%</v>
      </c>
      <c r="M130"/>
      <c r="N130"/>
      <c r="P130" s="97"/>
    </row>
    <row r="131" spans="1:16" s="7" customFormat="1" ht="15">
      <c r="A131" s="204" t="s">
        <v>150</v>
      </c>
      <c r="B131" s="238">
        <f>'Open Int.'!K135</f>
        <v>8966125</v>
      </c>
      <c r="C131" s="240">
        <f>'Open Int.'!R135</f>
        <v>454.49287625</v>
      </c>
      <c r="D131" s="162">
        <f t="shared" si="2"/>
        <v>0.3833236035935125</v>
      </c>
      <c r="E131" s="246">
        <f>'Open Int.'!B135/'Open Int.'!K135</f>
        <v>0.967893041865912</v>
      </c>
      <c r="F131" s="231">
        <f>'Open Int.'!E135/'Open Int.'!K135</f>
        <v>0.02293354152434859</v>
      </c>
      <c r="G131" s="247">
        <f>'Open Int.'!H135/'Open Int.'!K135</f>
        <v>0.009173416609739436</v>
      </c>
      <c r="H131" s="250">
        <v>23390485</v>
      </c>
      <c r="I131" s="234">
        <v>4677750</v>
      </c>
      <c r="J131" s="360">
        <v>2338875</v>
      </c>
      <c r="K131" s="118" t="str">
        <f t="shared" si="3"/>
        <v>Some sign of build up Gross exposure crosses 30%</v>
      </c>
      <c r="M131"/>
      <c r="N131"/>
      <c r="P131" s="97"/>
    </row>
    <row r="132" spans="1:16" s="7" customFormat="1" ht="15">
      <c r="A132" s="204" t="s">
        <v>151</v>
      </c>
      <c r="B132" s="238">
        <f>'Open Int.'!K136</f>
        <v>2527200</v>
      </c>
      <c r="C132" s="240">
        <f>'Open Int.'!R136</f>
        <v>260.225784</v>
      </c>
      <c r="D132" s="162">
        <f aca="true" t="shared" si="4" ref="D132:D154">B132/H132</f>
        <v>0.23274766669819455</v>
      </c>
      <c r="E132" s="246">
        <f>'Open Int.'!B136/'Open Int.'!K136</f>
        <v>1</v>
      </c>
      <c r="F132" s="231">
        <f>'Open Int.'!E136/'Open Int.'!K136</f>
        <v>0</v>
      </c>
      <c r="G132" s="247">
        <f>'Open Int.'!H136/'Open Int.'!K136</f>
        <v>0</v>
      </c>
      <c r="H132" s="250">
        <v>10858111</v>
      </c>
      <c r="I132" s="234">
        <v>2171250</v>
      </c>
      <c r="J132" s="360">
        <v>1085400</v>
      </c>
      <c r="K132" s="118" t="str">
        <f aca="true" t="shared" si="5" ref="K132:K154">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c r="P132" s="97"/>
    </row>
    <row r="133" spans="1:16" s="7" customFormat="1" ht="15">
      <c r="A133" s="204" t="s">
        <v>215</v>
      </c>
      <c r="B133" s="238">
        <f>'Open Int.'!K137</f>
        <v>778750</v>
      </c>
      <c r="C133" s="240">
        <f>'Open Int.'!R137</f>
        <v>131.188225</v>
      </c>
      <c r="D133" s="162">
        <f t="shared" si="4"/>
        <v>0.5652126578603571</v>
      </c>
      <c r="E133" s="246">
        <f>'Open Int.'!B137/'Open Int.'!K137</f>
        <v>0.9990369181380417</v>
      </c>
      <c r="F133" s="231">
        <f>'Open Int.'!E137/'Open Int.'!K137</f>
        <v>0.0009630818619582664</v>
      </c>
      <c r="G133" s="247">
        <f>'Open Int.'!H137/'Open Int.'!K137</f>
        <v>0</v>
      </c>
      <c r="H133" s="250">
        <v>1377800</v>
      </c>
      <c r="I133" s="234">
        <v>275500</v>
      </c>
      <c r="J133" s="360">
        <v>275500</v>
      </c>
      <c r="K133" s="118" t="str">
        <f t="shared" si="5"/>
        <v>Gross exposure is building up andcrpsses 40% mark</v>
      </c>
      <c r="M133"/>
      <c r="N133"/>
      <c r="P133" s="97"/>
    </row>
    <row r="134" spans="1:16" s="7" customFormat="1" ht="15">
      <c r="A134" s="204" t="s">
        <v>230</v>
      </c>
      <c r="B134" s="238">
        <f>'Open Int.'!K138</f>
        <v>3082400</v>
      </c>
      <c r="C134" s="240">
        <f>'Open Int.'!R138</f>
        <v>303.755108</v>
      </c>
      <c r="D134" s="162">
        <f t="shared" si="4"/>
        <v>0.17711424673352236</v>
      </c>
      <c r="E134" s="246">
        <f>'Open Int.'!B138/'Open Int.'!K138</f>
        <v>0.9761873864521152</v>
      </c>
      <c r="F134" s="231">
        <f>'Open Int.'!E138/'Open Int.'!K138</f>
        <v>0.02089281079678173</v>
      </c>
      <c r="G134" s="247">
        <f>'Open Int.'!H138/'Open Int.'!K138</f>
        <v>0.0029198027511030365</v>
      </c>
      <c r="H134" s="250">
        <v>17403456</v>
      </c>
      <c r="I134" s="234">
        <v>2299200</v>
      </c>
      <c r="J134" s="360">
        <v>1149600</v>
      </c>
      <c r="K134" s="118" t="str">
        <f t="shared" si="5"/>
        <v>Gross Exposure is less then 30%</v>
      </c>
      <c r="M134"/>
      <c r="N134"/>
      <c r="P134" s="97"/>
    </row>
    <row r="135" spans="1:16" s="7" customFormat="1" ht="15">
      <c r="A135" s="204" t="s">
        <v>91</v>
      </c>
      <c r="B135" s="238">
        <f>'Open Int.'!K139</f>
        <v>12304400</v>
      </c>
      <c r="C135" s="240">
        <f>'Open Int.'!R139</f>
        <v>88.59168</v>
      </c>
      <c r="D135" s="162">
        <f t="shared" si="4"/>
        <v>0.3515542857142857</v>
      </c>
      <c r="E135" s="246">
        <f>'Open Int.'!B139/'Open Int.'!K139</f>
        <v>0.7430512662137122</v>
      </c>
      <c r="F135" s="231">
        <f>'Open Int.'!E139/'Open Int.'!K139</f>
        <v>0.23224212476837555</v>
      </c>
      <c r="G135" s="247">
        <f>'Open Int.'!H139/'Open Int.'!K139</f>
        <v>0.02470660901791229</v>
      </c>
      <c r="H135" s="250">
        <v>35000000</v>
      </c>
      <c r="I135" s="234">
        <v>6999600</v>
      </c>
      <c r="J135" s="360">
        <v>6688000</v>
      </c>
      <c r="K135" s="118" t="str">
        <f t="shared" si="5"/>
        <v>Some sign of build up Gross exposure crosses 30%</v>
      </c>
      <c r="M135"/>
      <c r="N135"/>
      <c r="P135" s="97"/>
    </row>
    <row r="136" spans="1:16" s="7" customFormat="1" ht="15">
      <c r="A136" s="204" t="s">
        <v>152</v>
      </c>
      <c r="B136" s="238">
        <f>'Open Int.'!K140</f>
        <v>2134350</v>
      </c>
      <c r="C136" s="240">
        <f>'Open Int.'!R140</f>
        <v>48.2576535</v>
      </c>
      <c r="D136" s="162">
        <f t="shared" si="4"/>
        <v>0.07253002612589753</v>
      </c>
      <c r="E136" s="246">
        <f>'Open Int.'!B140/'Open Int.'!K140</f>
        <v>0.9386464263124604</v>
      </c>
      <c r="F136" s="231">
        <f>'Open Int.'!E140/'Open Int.'!K140</f>
        <v>0.05186590765338393</v>
      </c>
      <c r="G136" s="247">
        <f>'Open Int.'!H140/'Open Int.'!K140</f>
        <v>0.009487666034155597</v>
      </c>
      <c r="H136" s="250">
        <v>29427123</v>
      </c>
      <c r="I136" s="234">
        <v>5884650</v>
      </c>
      <c r="J136" s="360">
        <v>2941650</v>
      </c>
      <c r="K136" s="118" t="str">
        <f t="shared" si="5"/>
        <v>Gross Exposure is less then 30%</v>
      </c>
      <c r="M136"/>
      <c r="N136"/>
      <c r="P136" s="97"/>
    </row>
    <row r="137" spans="1:16" s="7" customFormat="1" ht="15">
      <c r="A137" s="204" t="s">
        <v>208</v>
      </c>
      <c r="B137" s="238">
        <f>'Open Int.'!K141</f>
        <v>4438888</v>
      </c>
      <c r="C137" s="240">
        <f>'Open Int.'!R141</f>
        <v>379.9688128</v>
      </c>
      <c r="D137" s="162">
        <f t="shared" si="4"/>
        <v>0.1001035429159159</v>
      </c>
      <c r="E137" s="246">
        <f>'Open Int.'!B141/'Open Int.'!K141</f>
        <v>0.9638017449415259</v>
      </c>
      <c r="F137" s="231">
        <f>'Open Int.'!E141/'Open Int.'!K141</f>
        <v>0.03127900501206608</v>
      </c>
      <c r="G137" s="247">
        <f>'Open Int.'!H141/'Open Int.'!K141</f>
        <v>0.004919250046408019</v>
      </c>
      <c r="H137" s="250">
        <v>44342966</v>
      </c>
      <c r="I137" s="234">
        <v>3331020</v>
      </c>
      <c r="J137" s="360">
        <v>1665304</v>
      </c>
      <c r="K137" s="118" t="str">
        <f t="shared" si="5"/>
        <v>Gross Exposure is less then 30%</v>
      </c>
      <c r="M137"/>
      <c r="N137"/>
      <c r="P137" s="97"/>
    </row>
    <row r="138" spans="1:16" s="7" customFormat="1" ht="15">
      <c r="A138" s="204" t="s">
        <v>231</v>
      </c>
      <c r="B138" s="238">
        <f>'Open Int.'!K142</f>
        <v>1219200</v>
      </c>
      <c r="C138" s="240">
        <f>'Open Int.'!R142</f>
        <v>74.267568</v>
      </c>
      <c r="D138" s="162">
        <f t="shared" si="4"/>
        <v>0.045615996667996886</v>
      </c>
      <c r="E138" s="246">
        <f>'Open Int.'!B142/'Open Int.'!K142</f>
        <v>0.9730971128608924</v>
      </c>
      <c r="F138" s="231">
        <f>'Open Int.'!E142/'Open Int.'!K142</f>
        <v>0.01968503937007874</v>
      </c>
      <c r="G138" s="247">
        <f>'Open Int.'!H142/'Open Int.'!K142</f>
        <v>0.007217847769028871</v>
      </c>
      <c r="H138" s="250">
        <v>26727466</v>
      </c>
      <c r="I138" s="234">
        <v>5344800</v>
      </c>
      <c r="J138" s="360">
        <v>2672000</v>
      </c>
      <c r="K138" s="118" t="str">
        <f t="shared" si="5"/>
        <v>Gross Exposure is less then 30%</v>
      </c>
      <c r="M138"/>
      <c r="N138"/>
      <c r="P138" s="97"/>
    </row>
    <row r="139" spans="1:16" s="7" customFormat="1" ht="15">
      <c r="A139" s="204" t="s">
        <v>185</v>
      </c>
      <c r="B139" s="238">
        <f>'Open Int.'!K143</f>
        <v>37189125</v>
      </c>
      <c r="C139" s="240">
        <f>'Open Int.'!R143</f>
        <v>1652.498769375</v>
      </c>
      <c r="D139" s="162">
        <f t="shared" si="4"/>
        <v>0.45933281123704434</v>
      </c>
      <c r="E139" s="246">
        <f>'Open Int.'!B143/'Open Int.'!K143</f>
        <v>0.7833197204828024</v>
      </c>
      <c r="F139" s="231">
        <f>'Open Int.'!E143/'Open Int.'!K143</f>
        <v>0.18724022143570196</v>
      </c>
      <c r="G139" s="247">
        <f>'Open Int.'!H143/'Open Int.'!K143</f>
        <v>0.0294400580814956</v>
      </c>
      <c r="H139" s="250">
        <v>80963354</v>
      </c>
      <c r="I139" s="234">
        <v>6220800</v>
      </c>
      <c r="J139" s="360">
        <v>3110400</v>
      </c>
      <c r="K139" s="118" t="str">
        <f t="shared" si="5"/>
        <v>Gross exposure is building up andcrpsses 40% mark</v>
      </c>
      <c r="M139"/>
      <c r="N139"/>
      <c r="P139" s="97"/>
    </row>
    <row r="140" spans="1:16" s="7" customFormat="1" ht="15">
      <c r="A140" s="204" t="s">
        <v>206</v>
      </c>
      <c r="B140" s="238">
        <f>'Open Int.'!K144</f>
        <v>1178375</v>
      </c>
      <c r="C140" s="240">
        <f>'Open Int.'!R144</f>
        <v>78.356045625</v>
      </c>
      <c r="D140" s="162">
        <f t="shared" si="4"/>
        <v>0.1478160975195496</v>
      </c>
      <c r="E140" s="246">
        <f>'Open Int.'!B144/'Open Int.'!K144</f>
        <v>0.9841306884480747</v>
      </c>
      <c r="F140" s="231">
        <f>'Open Int.'!E144/'Open Int.'!K144</f>
        <v>0.015635939323220535</v>
      </c>
      <c r="G140" s="247">
        <f>'Open Int.'!H144/'Open Int.'!K144</f>
        <v>0.00023337222870478414</v>
      </c>
      <c r="H140" s="250">
        <v>7971899</v>
      </c>
      <c r="I140" s="234">
        <v>1594175</v>
      </c>
      <c r="J140" s="360">
        <v>796950</v>
      </c>
      <c r="K140" s="118" t="str">
        <f t="shared" si="5"/>
        <v>Gross Exposure is less then 30%</v>
      </c>
      <c r="M140"/>
      <c r="N140"/>
      <c r="P140" s="97"/>
    </row>
    <row r="141" spans="1:16" s="7" customFormat="1" ht="15">
      <c r="A141" s="204" t="s">
        <v>118</v>
      </c>
      <c r="B141" s="238">
        <f>'Open Int.'!K145</f>
        <v>3781000</v>
      </c>
      <c r="C141" s="240">
        <f>'Open Int.'!R145</f>
        <v>491.359855</v>
      </c>
      <c r="D141" s="162">
        <f t="shared" si="4"/>
        <v>0.11808294632097918</v>
      </c>
      <c r="E141" s="246">
        <f>'Open Int.'!B145/'Open Int.'!K145</f>
        <v>0.9390372917217668</v>
      </c>
      <c r="F141" s="231">
        <f>'Open Int.'!E145/'Open Int.'!K145</f>
        <v>0.05858238561227189</v>
      </c>
      <c r="G141" s="247">
        <f>'Open Int.'!H145/'Open Int.'!K145</f>
        <v>0.0023803226659613857</v>
      </c>
      <c r="H141" s="250">
        <v>32019865</v>
      </c>
      <c r="I141" s="234">
        <v>2454750</v>
      </c>
      <c r="J141" s="360">
        <v>1227250</v>
      </c>
      <c r="K141" s="118" t="str">
        <f t="shared" si="5"/>
        <v>Gross Exposure is less then 30%</v>
      </c>
      <c r="M141"/>
      <c r="N141"/>
      <c r="P141" s="97"/>
    </row>
    <row r="142" spans="1:16" s="7" customFormat="1" ht="15">
      <c r="A142" s="204" t="s">
        <v>232</v>
      </c>
      <c r="B142" s="238">
        <f>'Open Int.'!K146</f>
        <v>1870461</v>
      </c>
      <c r="C142" s="240">
        <f>'Open Int.'!R146</f>
        <v>178.69449163500002</v>
      </c>
      <c r="D142" s="162">
        <f t="shared" si="4"/>
        <v>0.44879212297616444</v>
      </c>
      <c r="E142" s="246">
        <f>'Open Int.'!B146/'Open Int.'!K146</f>
        <v>0.99121072291804</v>
      </c>
      <c r="F142" s="231">
        <f>'Open Int.'!E146/'Open Int.'!K146</f>
        <v>0.008569545154911009</v>
      </c>
      <c r="G142" s="247">
        <f>'Open Int.'!H146/'Open Int.'!K146</f>
        <v>0.00021973192704900023</v>
      </c>
      <c r="H142" s="250">
        <v>4167767</v>
      </c>
      <c r="I142" s="234">
        <v>833508</v>
      </c>
      <c r="J142" s="360">
        <v>581154</v>
      </c>
      <c r="K142" s="118" t="str">
        <f t="shared" si="5"/>
        <v>Gross exposure is building up andcrpsses 40% mark</v>
      </c>
      <c r="M142"/>
      <c r="N142"/>
      <c r="P142" s="97"/>
    </row>
    <row r="143" spans="1:16" s="7" customFormat="1" ht="15">
      <c r="A143" s="204" t="s">
        <v>304</v>
      </c>
      <c r="B143" s="238">
        <f>'Open Int.'!K147</f>
        <v>4196500</v>
      </c>
      <c r="C143" s="240">
        <f>'Open Int.'!R147</f>
        <v>18.38067</v>
      </c>
      <c r="D143" s="162">
        <f t="shared" si="4"/>
        <v>0.2663702666673268</v>
      </c>
      <c r="E143" s="246">
        <f>'Open Int.'!B147/'Open Int.'!K147</f>
        <v>0.9504587155963303</v>
      </c>
      <c r="F143" s="231">
        <f>'Open Int.'!E147/'Open Int.'!K147</f>
        <v>0.045871559633027525</v>
      </c>
      <c r="G143" s="247">
        <f>'Open Int.'!H147/'Open Int.'!K147</f>
        <v>0.003669724770642202</v>
      </c>
      <c r="H143" s="234">
        <v>15754386</v>
      </c>
      <c r="I143" s="234">
        <v>3149300</v>
      </c>
      <c r="J143" s="234">
        <v>3149300</v>
      </c>
      <c r="K143" s="118" t="str">
        <f t="shared" si="5"/>
        <v>Gross Exposure is less then 30%</v>
      </c>
      <c r="M143"/>
      <c r="N143"/>
      <c r="P143" s="97"/>
    </row>
    <row r="144" spans="1:16" s="7" customFormat="1" ht="15">
      <c r="A144" s="204" t="s">
        <v>305</v>
      </c>
      <c r="B144" s="238">
        <f>'Open Int.'!K148</f>
        <v>55594000</v>
      </c>
      <c r="C144" s="240">
        <f>'Open Int.'!R148</f>
        <v>133.98154</v>
      </c>
      <c r="D144" s="162">
        <f t="shared" si="4"/>
        <v>0.5297822554334557</v>
      </c>
      <c r="E144" s="246">
        <f>'Open Int.'!B148/'Open Int.'!K148</f>
        <v>0.7210526315789474</v>
      </c>
      <c r="F144" s="231">
        <f>'Open Int.'!E148/'Open Int.'!K148</f>
        <v>0.2343984962406015</v>
      </c>
      <c r="G144" s="247">
        <f>'Open Int.'!H148/'Open Int.'!K148</f>
        <v>0.04454887218045113</v>
      </c>
      <c r="H144" s="234">
        <v>104937452</v>
      </c>
      <c r="I144" s="234">
        <v>20983600</v>
      </c>
      <c r="J144" s="234">
        <v>20983600</v>
      </c>
      <c r="K144" s="118" t="str">
        <f t="shared" si="5"/>
        <v>Gross exposure is building up andcrpsses 40% mark</v>
      </c>
      <c r="M144"/>
      <c r="N144"/>
      <c r="P144" s="97"/>
    </row>
    <row r="145" spans="1:16" s="7" customFormat="1" ht="15">
      <c r="A145" s="204" t="s">
        <v>173</v>
      </c>
      <c r="B145" s="238">
        <f>'Open Int.'!K149</f>
        <v>12634850</v>
      </c>
      <c r="C145" s="240">
        <f>'Open Int.'!R149</f>
        <v>90.52870025000001</v>
      </c>
      <c r="D145" s="162">
        <f t="shared" si="4"/>
        <v>0.6160723606666455</v>
      </c>
      <c r="E145" s="246">
        <f>'Open Int.'!B149/'Open Int.'!K149</f>
        <v>0.915479803875788</v>
      </c>
      <c r="F145" s="231">
        <f>'Open Int.'!E149/'Open Int.'!K149</f>
        <v>0.07798272239084754</v>
      </c>
      <c r="G145" s="247">
        <f>'Open Int.'!H149/'Open Int.'!K149</f>
        <v>0.006537473733364464</v>
      </c>
      <c r="H145" s="234">
        <v>20508711</v>
      </c>
      <c r="I145" s="234">
        <v>4100500</v>
      </c>
      <c r="J145" s="234">
        <v>4100500</v>
      </c>
      <c r="K145" s="118" t="str">
        <f t="shared" si="5"/>
        <v>Gross exposure is Substantial as Open interest has crossed 60%</v>
      </c>
      <c r="M145"/>
      <c r="N145"/>
      <c r="P145" s="97"/>
    </row>
    <row r="146" spans="1:16" s="7" customFormat="1" ht="15">
      <c r="A146" s="204" t="s">
        <v>306</v>
      </c>
      <c r="B146" s="238">
        <f>'Open Int.'!K150</f>
        <v>359600</v>
      </c>
      <c r="C146" s="240">
        <f>'Open Int.'!R150</f>
        <v>34.35978</v>
      </c>
      <c r="D146" s="162">
        <f t="shared" si="4"/>
        <v>0.030499376399708067</v>
      </c>
      <c r="E146" s="246">
        <f>'Open Int.'!B150/'Open Int.'!K150</f>
        <v>1</v>
      </c>
      <c r="F146" s="231">
        <f>'Open Int.'!E150/'Open Int.'!K150</f>
        <v>0</v>
      </c>
      <c r="G146" s="247">
        <f>'Open Int.'!H150/'Open Int.'!K150</f>
        <v>0</v>
      </c>
      <c r="H146" s="234">
        <v>11790405</v>
      </c>
      <c r="I146" s="234">
        <v>2358000</v>
      </c>
      <c r="J146" s="234">
        <v>1179000</v>
      </c>
      <c r="K146" s="118" t="str">
        <f t="shared" si="5"/>
        <v>Gross Exposure is less then 30%</v>
      </c>
      <c r="M146"/>
      <c r="N146"/>
      <c r="P146" s="97"/>
    </row>
    <row r="147" spans="1:16" s="7" customFormat="1" ht="15">
      <c r="A147" s="204" t="s">
        <v>82</v>
      </c>
      <c r="B147" s="238">
        <f>'Open Int.'!K151</f>
        <v>7526400</v>
      </c>
      <c r="C147" s="240">
        <f>'Open Int.'!R151</f>
        <v>81.8496</v>
      </c>
      <c r="D147" s="162">
        <f t="shared" si="4"/>
        <v>0.16716573848636648</v>
      </c>
      <c r="E147" s="246">
        <f>'Open Int.'!B151/'Open Int.'!K151</f>
        <v>0.97265625</v>
      </c>
      <c r="F147" s="231">
        <f>'Open Int.'!E151/'Open Int.'!K151</f>
        <v>0.025669642857142856</v>
      </c>
      <c r="G147" s="247">
        <f>'Open Int.'!H151/'Open Int.'!K151</f>
        <v>0.0016741071428571428</v>
      </c>
      <c r="H147" s="250">
        <v>45023580</v>
      </c>
      <c r="I147" s="234">
        <v>9000600</v>
      </c>
      <c r="J147" s="360">
        <v>4498200</v>
      </c>
      <c r="K147" s="118" t="str">
        <f t="shared" si="5"/>
        <v>Gross Exposure is less then 30%</v>
      </c>
      <c r="M147"/>
      <c r="N147"/>
      <c r="P147" s="97"/>
    </row>
    <row r="148" spans="1:16" s="7" customFormat="1" ht="15">
      <c r="A148" s="204" t="s">
        <v>153</v>
      </c>
      <c r="B148" s="238">
        <f>'Open Int.'!K152</f>
        <v>936000</v>
      </c>
      <c r="C148" s="240">
        <f>'Open Int.'!R152</f>
        <v>49.767120000000006</v>
      </c>
      <c r="D148" s="162">
        <f t="shared" si="4"/>
        <v>0.03212057569954908</v>
      </c>
      <c r="E148" s="246">
        <f>'Open Int.'!B152/'Open Int.'!K152</f>
        <v>0.9865384615384616</v>
      </c>
      <c r="F148" s="231">
        <f>'Open Int.'!E152/'Open Int.'!K152</f>
        <v>0.0125</v>
      </c>
      <c r="G148" s="247">
        <f>'Open Int.'!H152/'Open Int.'!K152</f>
        <v>0.0009615384615384616</v>
      </c>
      <c r="H148" s="250">
        <v>29140200</v>
      </c>
      <c r="I148" s="234">
        <v>5827500</v>
      </c>
      <c r="J148" s="360">
        <v>2913300</v>
      </c>
      <c r="K148" s="118" t="str">
        <f t="shared" si="5"/>
        <v>Gross Exposure is less then 30%</v>
      </c>
      <c r="M148"/>
      <c r="N148"/>
      <c r="P148" s="97"/>
    </row>
    <row r="149" spans="1:16" s="7" customFormat="1" ht="15">
      <c r="A149" s="204" t="s">
        <v>154</v>
      </c>
      <c r="B149" s="238">
        <f>'Open Int.'!K153</f>
        <v>7707300</v>
      </c>
      <c r="C149" s="240">
        <f>'Open Int.'!R153</f>
        <v>34.991142</v>
      </c>
      <c r="D149" s="162">
        <f t="shared" si="4"/>
        <v>0.1926825</v>
      </c>
      <c r="E149" s="246">
        <f>'Open Int.'!B153/'Open Int.'!K153</f>
        <v>0.9149507609668756</v>
      </c>
      <c r="F149" s="231">
        <f>'Open Int.'!E153/'Open Int.'!K153</f>
        <v>0.08057296329453895</v>
      </c>
      <c r="G149" s="247">
        <f>'Open Int.'!H153/'Open Int.'!K153</f>
        <v>0.004476275738585497</v>
      </c>
      <c r="H149" s="250">
        <v>40000000</v>
      </c>
      <c r="I149" s="234">
        <v>7997100</v>
      </c>
      <c r="J149" s="360">
        <v>7997100</v>
      </c>
      <c r="K149" s="118" t="str">
        <f t="shared" si="5"/>
        <v>Gross Exposure is less then 30%</v>
      </c>
      <c r="M149"/>
      <c r="N149"/>
      <c r="P149" s="97"/>
    </row>
    <row r="150" spans="1:16" s="7" customFormat="1" ht="15">
      <c r="A150" s="204" t="s">
        <v>307</v>
      </c>
      <c r="B150" s="238">
        <f>'Open Int.'!K154</f>
        <v>3519000</v>
      </c>
      <c r="C150" s="240">
        <f>'Open Int.'!R154</f>
        <v>35.242785</v>
      </c>
      <c r="D150" s="162">
        <f t="shared" si="4"/>
        <v>0.07323887661927847</v>
      </c>
      <c r="E150" s="246">
        <f>'Open Int.'!B154/'Open Int.'!K154</f>
        <v>0.9524296675191816</v>
      </c>
      <c r="F150" s="231">
        <f>'Open Int.'!E154/'Open Int.'!K154</f>
        <v>0.04245524296675192</v>
      </c>
      <c r="G150" s="247">
        <f>'Open Int.'!H154/'Open Int.'!K154</f>
        <v>0.005115089514066497</v>
      </c>
      <c r="H150" s="250">
        <v>48048252</v>
      </c>
      <c r="I150" s="234">
        <v>9608400</v>
      </c>
      <c r="J150" s="234">
        <v>4804200</v>
      </c>
      <c r="K150" s="118" t="str">
        <f t="shared" si="5"/>
        <v>Gross Exposure is less then 30%</v>
      </c>
      <c r="M150"/>
      <c r="N150"/>
      <c r="P150" s="97"/>
    </row>
    <row r="151" spans="1:16" s="7" customFormat="1" ht="15">
      <c r="A151" s="204" t="s">
        <v>155</v>
      </c>
      <c r="B151" s="238">
        <f>'Open Int.'!K155</f>
        <v>3610950</v>
      </c>
      <c r="C151" s="240">
        <f>'Open Int.'!R155</f>
        <v>154.6569885</v>
      </c>
      <c r="D151" s="162">
        <f t="shared" si="4"/>
        <v>0.3571833423446468</v>
      </c>
      <c r="E151" s="246">
        <f>'Open Int.'!B155/'Open Int.'!K155</f>
        <v>0.9363186972957255</v>
      </c>
      <c r="F151" s="231">
        <f>'Open Int.'!E155/'Open Int.'!K155</f>
        <v>0.06120965396917709</v>
      </c>
      <c r="G151" s="247">
        <f>'Open Int.'!H155/'Open Int.'!K155</f>
        <v>0.002471648735097412</v>
      </c>
      <c r="H151" s="250">
        <v>10109514</v>
      </c>
      <c r="I151" s="234">
        <v>2021775</v>
      </c>
      <c r="J151" s="360">
        <v>1176000</v>
      </c>
      <c r="K151" s="118" t="str">
        <f t="shared" si="5"/>
        <v>Some sign of build up Gross exposure crosses 30%</v>
      </c>
      <c r="M151"/>
      <c r="N151"/>
      <c r="P151" s="97"/>
    </row>
    <row r="152" spans="1:16" s="7" customFormat="1" ht="15">
      <c r="A152" s="204" t="s">
        <v>38</v>
      </c>
      <c r="B152" s="238">
        <f>'Open Int.'!K156</f>
        <v>4685400</v>
      </c>
      <c r="C152" s="240">
        <f>'Open Int.'!R156</f>
        <v>311.227695</v>
      </c>
      <c r="D152" s="162">
        <f t="shared" si="4"/>
        <v>0.09314277980644495</v>
      </c>
      <c r="E152" s="246">
        <f>'Open Int.'!B156/'Open Int.'!K156</f>
        <v>0.988346779357152</v>
      </c>
      <c r="F152" s="231">
        <f>'Open Int.'!E156/'Open Int.'!K156</f>
        <v>0.010244589576130106</v>
      </c>
      <c r="G152" s="247">
        <f>'Open Int.'!H156/'Open Int.'!K156</f>
        <v>0.0014086310667178897</v>
      </c>
      <c r="H152" s="250">
        <v>50303416</v>
      </c>
      <c r="I152" s="234">
        <v>4951200</v>
      </c>
      <c r="J152" s="360">
        <v>2475600</v>
      </c>
      <c r="K152" s="118" t="str">
        <f t="shared" si="5"/>
        <v>Gross Exposure is less then 30%</v>
      </c>
      <c r="M152"/>
      <c r="N152"/>
      <c r="P152" s="97"/>
    </row>
    <row r="153" spans="1:16" s="7" customFormat="1" ht="15">
      <c r="A153" s="204" t="s">
        <v>156</v>
      </c>
      <c r="B153" s="238">
        <f>'Open Int.'!K157</f>
        <v>1278600</v>
      </c>
      <c r="C153" s="240">
        <f>'Open Int.'!R157</f>
        <v>43.702548</v>
      </c>
      <c r="D153" s="162">
        <f t="shared" si="4"/>
        <v>0.22803963673460653</v>
      </c>
      <c r="E153" s="246">
        <f>'Open Int.'!B157/'Open Int.'!K157</f>
        <v>0.995776630689817</v>
      </c>
      <c r="F153" s="231">
        <f>'Open Int.'!E157/'Open Int.'!K157</f>
        <v>0.004223369310183012</v>
      </c>
      <c r="G153" s="247">
        <f>'Open Int.'!H157/'Open Int.'!K157</f>
        <v>0</v>
      </c>
      <c r="H153" s="250">
        <v>5606920</v>
      </c>
      <c r="I153" s="234">
        <v>1120800</v>
      </c>
      <c r="J153" s="360">
        <v>1120800</v>
      </c>
      <c r="K153" s="118" t="str">
        <f t="shared" si="5"/>
        <v>Gross Exposure is less then 30%</v>
      </c>
      <c r="M153"/>
      <c r="N153"/>
      <c r="P153" s="97"/>
    </row>
    <row r="154" spans="1:16" s="7" customFormat="1" ht="15">
      <c r="A154" s="204" t="s">
        <v>211</v>
      </c>
      <c r="B154" s="238">
        <f>'Open Int.'!K158</f>
        <v>1883000</v>
      </c>
      <c r="C154" s="240">
        <f>'Open Int.'!R158</f>
        <v>47.027925</v>
      </c>
      <c r="D154" s="162">
        <f t="shared" si="4"/>
        <v>0.04007287858426414</v>
      </c>
      <c r="E154" s="246">
        <f>'Open Int.'!B158/'Open Int.'!K158</f>
        <v>0.954275092936803</v>
      </c>
      <c r="F154" s="231">
        <f>'Open Int.'!E158/'Open Int.'!K158</f>
        <v>0.03754646840148699</v>
      </c>
      <c r="G154" s="247">
        <f>'Open Int.'!H158/'Open Int.'!K158</f>
        <v>0.008178438661710037</v>
      </c>
      <c r="H154" s="250">
        <v>46989387</v>
      </c>
      <c r="I154" s="234">
        <v>9397500</v>
      </c>
      <c r="J154" s="360">
        <v>4698400</v>
      </c>
      <c r="K154" s="118" t="str">
        <f t="shared" si="5"/>
        <v>Gross Exposure is less then 30%</v>
      </c>
      <c r="M154"/>
      <c r="N154"/>
      <c r="P154"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8"/>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E273" sqref="E273"/>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hidden="1"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2" t="s">
        <v>237</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5841.25</v>
      </c>
      <c r="D4" s="324">
        <v>518.27</v>
      </c>
      <c r="E4" s="212">
        <f>D4*B4</f>
        <v>51827</v>
      </c>
      <c r="F4" s="213">
        <f>D4/C4*100</f>
        <v>8.872587203081531</v>
      </c>
      <c r="G4" s="279">
        <f>(B4*C4)*H4%+E4</f>
        <v>69350.75</v>
      </c>
      <c r="H4" s="277">
        <v>3</v>
      </c>
      <c r="I4" s="215">
        <f>G4/B4</f>
        <v>693.5075</v>
      </c>
      <c r="J4" s="216">
        <f>I4/C4</f>
        <v>0.11872587203081533</v>
      </c>
      <c r="K4" s="218">
        <f>M4/16</f>
        <v>2.1006168125</v>
      </c>
      <c r="L4" s="219">
        <f>K4*SQRT(30)</f>
        <v>11.505552128808501</v>
      </c>
      <c r="M4" s="220">
        <v>33.609869</v>
      </c>
      <c r="N4" s="89"/>
    </row>
    <row r="5" spans="1:14" s="8" customFormat="1" ht="15">
      <c r="A5" s="196" t="s">
        <v>74</v>
      </c>
      <c r="B5" s="182">
        <v>50</v>
      </c>
      <c r="C5" s="289">
        <f>Volume!J5</f>
        <v>5766.1</v>
      </c>
      <c r="D5" s="323">
        <v>414.4</v>
      </c>
      <c r="E5" s="209">
        <f aca="true" t="shared" si="0" ref="E5:E68">D5*B5</f>
        <v>20720</v>
      </c>
      <c r="F5" s="214">
        <f aca="true" t="shared" si="1" ref="F5:F68">D5/C5*100</f>
        <v>7.186833388252024</v>
      </c>
      <c r="G5" s="280">
        <f aca="true" t="shared" si="2" ref="G5:G68">(B5*C5)*H5%+E5</f>
        <v>29369.15</v>
      </c>
      <c r="H5" s="278">
        <v>3</v>
      </c>
      <c r="I5" s="210">
        <f aca="true" t="shared" si="3" ref="I5:I68">G5/B5</f>
        <v>587.383</v>
      </c>
      <c r="J5" s="217">
        <f aca="true" t="shared" si="4" ref="J5:J68">I5/C5</f>
        <v>0.10186833388252024</v>
      </c>
      <c r="K5" s="221">
        <f aca="true" t="shared" si="5" ref="K5:K68">M5/16</f>
        <v>1.7012060625</v>
      </c>
      <c r="L5" s="211">
        <f aca="true" t="shared" si="6" ref="L5:L68">K5*SQRT(30)</f>
        <v>9.317889353957936</v>
      </c>
      <c r="M5" s="222">
        <v>27.219297</v>
      </c>
      <c r="N5" s="89"/>
    </row>
    <row r="6" spans="1:14" s="8" customFormat="1" ht="15">
      <c r="A6" s="196" t="s">
        <v>9</v>
      </c>
      <c r="B6" s="182">
        <v>100</v>
      </c>
      <c r="C6" s="289">
        <f>Volume!J6</f>
        <v>4106.95</v>
      </c>
      <c r="D6" s="323">
        <v>296.55</v>
      </c>
      <c r="E6" s="209">
        <f t="shared" si="0"/>
        <v>29655</v>
      </c>
      <c r="F6" s="214">
        <f t="shared" si="1"/>
        <v>7.220686884427617</v>
      </c>
      <c r="G6" s="280">
        <f t="shared" si="2"/>
        <v>41975.85</v>
      </c>
      <c r="H6" s="278">
        <v>3</v>
      </c>
      <c r="I6" s="210">
        <f t="shared" si="3"/>
        <v>419.75849999999997</v>
      </c>
      <c r="J6" s="217">
        <f t="shared" si="4"/>
        <v>0.10220686884427617</v>
      </c>
      <c r="K6" s="221">
        <f t="shared" si="5"/>
        <v>1.4623196875</v>
      </c>
      <c r="L6" s="211">
        <f t="shared" si="6"/>
        <v>8.009454791276553</v>
      </c>
      <c r="M6" s="222">
        <v>23.397115</v>
      </c>
      <c r="N6" s="89"/>
    </row>
    <row r="7" spans="1:13" s="7" customFormat="1" ht="15">
      <c r="A7" s="196" t="s">
        <v>282</v>
      </c>
      <c r="B7" s="182">
        <v>200</v>
      </c>
      <c r="C7" s="289">
        <f>Volume!J7</f>
        <v>1896.05</v>
      </c>
      <c r="D7" s="323">
        <v>345.05</v>
      </c>
      <c r="E7" s="209">
        <f t="shared" si="0"/>
        <v>69010</v>
      </c>
      <c r="F7" s="214">
        <f t="shared" si="1"/>
        <v>18.198359747896944</v>
      </c>
      <c r="G7" s="280">
        <f t="shared" si="2"/>
        <v>87970.5</v>
      </c>
      <c r="H7" s="278">
        <v>5</v>
      </c>
      <c r="I7" s="210">
        <f t="shared" si="3"/>
        <v>439.8525</v>
      </c>
      <c r="J7" s="217">
        <f t="shared" si="4"/>
        <v>0.23198359747896946</v>
      </c>
      <c r="K7" s="221">
        <f t="shared" si="5"/>
        <v>5.406509625</v>
      </c>
      <c r="L7" s="211">
        <f t="shared" si="6"/>
        <v>29.612672789812965</v>
      </c>
      <c r="M7" s="222">
        <v>86.504154</v>
      </c>
    </row>
    <row r="8" spans="1:13" s="8" customFormat="1" ht="15">
      <c r="A8" s="196" t="s">
        <v>134</v>
      </c>
      <c r="B8" s="182">
        <v>100</v>
      </c>
      <c r="C8" s="289">
        <f>Volume!J8</f>
        <v>3818.9</v>
      </c>
      <c r="D8" s="323">
        <v>419.85</v>
      </c>
      <c r="E8" s="209">
        <f t="shared" si="0"/>
        <v>41985</v>
      </c>
      <c r="F8" s="214">
        <f t="shared" si="1"/>
        <v>10.994003508863809</v>
      </c>
      <c r="G8" s="280">
        <f t="shared" si="2"/>
        <v>61079.5</v>
      </c>
      <c r="H8" s="278">
        <v>5</v>
      </c>
      <c r="I8" s="210">
        <f t="shared" si="3"/>
        <v>610.795</v>
      </c>
      <c r="J8" s="217">
        <f t="shared" si="4"/>
        <v>0.15994003508863808</v>
      </c>
      <c r="K8" s="221">
        <f t="shared" si="5"/>
        <v>2.754658625</v>
      </c>
      <c r="L8" s="211">
        <f t="shared" si="6"/>
        <v>15.087886671386642</v>
      </c>
      <c r="M8" s="222">
        <v>44.074538</v>
      </c>
    </row>
    <row r="9" spans="1:13" s="7" customFormat="1" ht="15">
      <c r="A9" s="196" t="s">
        <v>0</v>
      </c>
      <c r="B9" s="182">
        <v>375</v>
      </c>
      <c r="C9" s="289">
        <f>Volume!J9</f>
        <v>1013.8</v>
      </c>
      <c r="D9" s="323">
        <v>108.88</v>
      </c>
      <c r="E9" s="209">
        <f t="shared" si="0"/>
        <v>40830</v>
      </c>
      <c r="F9" s="214">
        <f t="shared" si="1"/>
        <v>10.739790885776287</v>
      </c>
      <c r="G9" s="280">
        <f t="shared" si="2"/>
        <v>59838.75</v>
      </c>
      <c r="H9" s="278">
        <v>5</v>
      </c>
      <c r="I9" s="210">
        <f t="shared" si="3"/>
        <v>159.57</v>
      </c>
      <c r="J9" s="217">
        <f t="shared" si="4"/>
        <v>0.15739790885776286</v>
      </c>
      <c r="K9" s="221">
        <f t="shared" si="5"/>
        <v>2.6665694375</v>
      </c>
      <c r="L9" s="211">
        <f t="shared" si="6"/>
        <v>14.605402320726123</v>
      </c>
      <c r="M9" s="222">
        <v>42.665111</v>
      </c>
    </row>
    <row r="10" spans="1:13" s="7" customFormat="1" ht="15">
      <c r="A10" s="196" t="s">
        <v>135</v>
      </c>
      <c r="B10" s="182">
        <v>4900</v>
      </c>
      <c r="C10" s="289">
        <f>Volume!J10</f>
        <v>82</v>
      </c>
      <c r="D10" s="191">
        <v>9.05</v>
      </c>
      <c r="E10" s="209">
        <f t="shared" si="0"/>
        <v>44345</v>
      </c>
      <c r="F10" s="214">
        <f t="shared" si="1"/>
        <v>11.03658536585366</v>
      </c>
      <c r="G10" s="280">
        <f t="shared" si="2"/>
        <v>64435</v>
      </c>
      <c r="H10" s="278">
        <v>5</v>
      </c>
      <c r="I10" s="210">
        <f t="shared" si="3"/>
        <v>13.15</v>
      </c>
      <c r="J10" s="217">
        <f t="shared" si="4"/>
        <v>0.1603658536585366</v>
      </c>
      <c r="K10" s="221">
        <f t="shared" si="5"/>
        <v>1.6139039375</v>
      </c>
      <c r="L10" s="211">
        <f t="shared" si="6"/>
        <v>8.839715922151578</v>
      </c>
      <c r="M10" s="206">
        <v>25.822463</v>
      </c>
    </row>
    <row r="11" spans="1:13" s="8" customFormat="1" ht="15">
      <c r="A11" s="196" t="s">
        <v>174</v>
      </c>
      <c r="B11" s="182">
        <v>6700</v>
      </c>
      <c r="C11" s="289">
        <f>Volume!J11</f>
        <v>66</v>
      </c>
      <c r="D11" s="323">
        <v>7.24</v>
      </c>
      <c r="E11" s="209">
        <f t="shared" si="0"/>
        <v>48508</v>
      </c>
      <c r="F11" s="214">
        <f t="shared" si="1"/>
        <v>10.969696969696969</v>
      </c>
      <c r="G11" s="280">
        <f t="shared" si="2"/>
        <v>70618</v>
      </c>
      <c r="H11" s="278">
        <v>5</v>
      </c>
      <c r="I11" s="210">
        <f t="shared" si="3"/>
        <v>10.54</v>
      </c>
      <c r="J11" s="217">
        <f t="shared" si="4"/>
        <v>0.15969696969696967</v>
      </c>
      <c r="K11" s="221">
        <f t="shared" si="5"/>
        <v>2.2741505</v>
      </c>
      <c r="L11" s="211">
        <f t="shared" si="6"/>
        <v>12.456035280116524</v>
      </c>
      <c r="M11" s="222">
        <v>36.386408</v>
      </c>
    </row>
    <row r="12" spans="1:13" s="8" customFormat="1" ht="15">
      <c r="A12" s="196" t="s">
        <v>283</v>
      </c>
      <c r="B12" s="182">
        <v>600</v>
      </c>
      <c r="C12" s="289">
        <f>Volume!J12</f>
        <v>398.45</v>
      </c>
      <c r="D12" s="323">
        <v>50.54</v>
      </c>
      <c r="E12" s="209">
        <f t="shared" si="0"/>
        <v>30324</v>
      </c>
      <c r="F12" s="214">
        <f t="shared" si="1"/>
        <v>12.684151085456143</v>
      </c>
      <c r="G12" s="280">
        <f t="shared" si="2"/>
        <v>42277.5</v>
      </c>
      <c r="H12" s="278">
        <v>5</v>
      </c>
      <c r="I12" s="210">
        <f t="shared" si="3"/>
        <v>70.4625</v>
      </c>
      <c r="J12" s="217">
        <f t="shared" si="4"/>
        <v>0.17684151085456146</v>
      </c>
      <c r="K12" s="221">
        <f t="shared" si="5"/>
        <v>2.3385470625</v>
      </c>
      <c r="L12" s="211">
        <f t="shared" si="6"/>
        <v>12.808749779186936</v>
      </c>
      <c r="M12" s="222">
        <v>37.416753</v>
      </c>
    </row>
    <row r="13" spans="1:13" s="7" customFormat="1" ht="15">
      <c r="A13" s="196" t="s">
        <v>75</v>
      </c>
      <c r="B13" s="182">
        <v>4600</v>
      </c>
      <c r="C13" s="289">
        <f>Volume!J13</f>
        <v>80</v>
      </c>
      <c r="D13" s="323">
        <v>8.75</v>
      </c>
      <c r="E13" s="209">
        <f t="shared" si="0"/>
        <v>40250</v>
      </c>
      <c r="F13" s="214">
        <f t="shared" si="1"/>
        <v>10.9375</v>
      </c>
      <c r="G13" s="280">
        <f t="shared" si="2"/>
        <v>58650</v>
      </c>
      <c r="H13" s="278">
        <v>5</v>
      </c>
      <c r="I13" s="210">
        <f t="shared" si="3"/>
        <v>12.75</v>
      </c>
      <c r="J13" s="217">
        <f t="shared" si="4"/>
        <v>0.159375</v>
      </c>
      <c r="K13" s="221">
        <f t="shared" si="5"/>
        <v>2.9656429375</v>
      </c>
      <c r="L13" s="211">
        <f t="shared" si="6"/>
        <v>16.243495343746336</v>
      </c>
      <c r="M13" s="222">
        <v>47.450287</v>
      </c>
    </row>
    <row r="14" spans="1:13" s="7" customFormat="1" ht="15">
      <c r="A14" s="196" t="s">
        <v>88</v>
      </c>
      <c r="B14" s="182">
        <v>4300</v>
      </c>
      <c r="C14" s="289">
        <f>Volume!J14</f>
        <v>53.5</v>
      </c>
      <c r="D14" s="323">
        <v>11.33</v>
      </c>
      <c r="E14" s="209">
        <f t="shared" si="0"/>
        <v>48719</v>
      </c>
      <c r="F14" s="214">
        <f t="shared" si="1"/>
        <v>21.177570093457945</v>
      </c>
      <c r="G14" s="280">
        <f t="shared" si="2"/>
        <v>60221.5</v>
      </c>
      <c r="H14" s="278">
        <v>5</v>
      </c>
      <c r="I14" s="210">
        <f t="shared" si="3"/>
        <v>14.005</v>
      </c>
      <c r="J14" s="217">
        <f t="shared" si="4"/>
        <v>0.26177570093457947</v>
      </c>
      <c r="K14" s="221">
        <f t="shared" si="5"/>
        <v>2.6470684375</v>
      </c>
      <c r="L14" s="211">
        <f t="shared" si="6"/>
        <v>14.498590944787042</v>
      </c>
      <c r="M14" s="206">
        <v>42.353095</v>
      </c>
    </row>
    <row r="15" spans="1:13" s="8" customFormat="1" ht="15">
      <c r="A15" s="196" t="s">
        <v>136</v>
      </c>
      <c r="B15" s="182">
        <v>9550</v>
      </c>
      <c r="C15" s="289">
        <f>Volume!J15</f>
        <v>44.6</v>
      </c>
      <c r="D15" s="323">
        <v>5.53</v>
      </c>
      <c r="E15" s="209">
        <f t="shared" si="0"/>
        <v>52811.5</v>
      </c>
      <c r="F15" s="214">
        <f t="shared" si="1"/>
        <v>12.399103139013453</v>
      </c>
      <c r="G15" s="280">
        <f t="shared" si="2"/>
        <v>74108</v>
      </c>
      <c r="H15" s="278">
        <v>5</v>
      </c>
      <c r="I15" s="210">
        <f t="shared" si="3"/>
        <v>7.76</v>
      </c>
      <c r="J15" s="217">
        <f t="shared" si="4"/>
        <v>0.17399103139013453</v>
      </c>
      <c r="K15" s="221">
        <f t="shared" si="5"/>
        <v>2.7903561875</v>
      </c>
      <c r="L15" s="211">
        <f t="shared" si="6"/>
        <v>15.28341027367865</v>
      </c>
      <c r="M15" s="222">
        <v>44.645699</v>
      </c>
    </row>
    <row r="16" spans="1:13" s="8" customFormat="1" ht="15">
      <c r="A16" s="196" t="s">
        <v>157</v>
      </c>
      <c r="B16" s="182">
        <v>350</v>
      </c>
      <c r="C16" s="289">
        <f>Volume!J16</f>
        <v>700.35</v>
      </c>
      <c r="D16" s="323">
        <v>75.3</v>
      </c>
      <c r="E16" s="209">
        <f t="shared" si="0"/>
        <v>26355</v>
      </c>
      <c r="F16" s="214">
        <f t="shared" si="1"/>
        <v>10.751766973656029</v>
      </c>
      <c r="G16" s="280">
        <f t="shared" si="2"/>
        <v>38611.125</v>
      </c>
      <c r="H16" s="278">
        <v>5</v>
      </c>
      <c r="I16" s="210">
        <f t="shared" si="3"/>
        <v>110.3175</v>
      </c>
      <c r="J16" s="217">
        <f t="shared" si="4"/>
        <v>0.15751766973656028</v>
      </c>
      <c r="K16" s="221">
        <f t="shared" si="5"/>
        <v>2.38428275</v>
      </c>
      <c r="L16" s="211">
        <f t="shared" si="6"/>
        <v>13.059254456454507</v>
      </c>
      <c r="M16" s="222">
        <v>38.148524</v>
      </c>
    </row>
    <row r="17" spans="1:13" s="8" customFormat="1" ht="15">
      <c r="A17" s="196" t="s">
        <v>193</v>
      </c>
      <c r="B17" s="182">
        <v>100</v>
      </c>
      <c r="C17" s="289">
        <f>Volume!J17</f>
        <v>2996.85</v>
      </c>
      <c r="D17" s="323">
        <v>351.05</v>
      </c>
      <c r="E17" s="209">
        <f t="shared" si="0"/>
        <v>35105</v>
      </c>
      <c r="F17" s="214">
        <f t="shared" si="1"/>
        <v>11.713966331314547</v>
      </c>
      <c r="G17" s="280">
        <f t="shared" si="2"/>
        <v>50448.872</v>
      </c>
      <c r="H17" s="278">
        <v>5.12</v>
      </c>
      <c r="I17" s="210">
        <f t="shared" si="3"/>
        <v>504.48872000000006</v>
      </c>
      <c r="J17" s="217">
        <f t="shared" si="4"/>
        <v>0.16833966331314548</v>
      </c>
      <c r="K17" s="221">
        <f t="shared" si="5"/>
        <v>2.262520625</v>
      </c>
      <c r="L17" s="211">
        <f t="shared" si="6"/>
        <v>12.39233583133187</v>
      </c>
      <c r="M17" s="222">
        <v>36.20033</v>
      </c>
    </row>
    <row r="18" spans="1:13" s="8" customFormat="1" ht="15">
      <c r="A18" s="196" t="s">
        <v>284</v>
      </c>
      <c r="B18" s="182">
        <v>950</v>
      </c>
      <c r="C18" s="289">
        <f>Volume!J18</f>
        <v>159.3</v>
      </c>
      <c r="D18" s="323">
        <v>36</v>
      </c>
      <c r="E18" s="209">
        <f t="shared" si="0"/>
        <v>34200</v>
      </c>
      <c r="F18" s="214">
        <f t="shared" si="1"/>
        <v>22.598870056497173</v>
      </c>
      <c r="G18" s="280">
        <f t="shared" si="2"/>
        <v>41766.75</v>
      </c>
      <c r="H18" s="278">
        <v>5</v>
      </c>
      <c r="I18" s="210">
        <f t="shared" si="3"/>
        <v>43.965</v>
      </c>
      <c r="J18" s="217">
        <f t="shared" si="4"/>
        <v>0.27598870056497177</v>
      </c>
      <c r="K18" s="221">
        <f t="shared" si="5"/>
        <v>3.857308375</v>
      </c>
      <c r="L18" s="211">
        <f t="shared" si="6"/>
        <v>21.127348082410965</v>
      </c>
      <c r="M18" s="222">
        <v>61.716934</v>
      </c>
    </row>
    <row r="19" spans="1:13" s="8" customFormat="1" ht="15">
      <c r="A19" s="196" t="s">
        <v>285</v>
      </c>
      <c r="B19" s="182">
        <v>2400</v>
      </c>
      <c r="C19" s="289">
        <f>Volume!J19</f>
        <v>58.65</v>
      </c>
      <c r="D19" s="323">
        <v>10.24</v>
      </c>
      <c r="E19" s="209">
        <f t="shared" si="0"/>
        <v>24576</v>
      </c>
      <c r="F19" s="214">
        <f t="shared" si="1"/>
        <v>17.459505541346974</v>
      </c>
      <c r="G19" s="280">
        <f t="shared" si="2"/>
        <v>31614</v>
      </c>
      <c r="H19" s="278">
        <v>5</v>
      </c>
      <c r="I19" s="210">
        <f t="shared" si="3"/>
        <v>13.1725</v>
      </c>
      <c r="J19" s="217">
        <f t="shared" si="4"/>
        <v>0.22459505541346972</v>
      </c>
      <c r="K19" s="221">
        <f t="shared" si="5"/>
        <v>2.7959531875</v>
      </c>
      <c r="L19" s="211">
        <f t="shared" si="6"/>
        <v>15.314066305222212</v>
      </c>
      <c r="M19" s="222">
        <v>44.735251</v>
      </c>
    </row>
    <row r="20" spans="1:13" s="8" customFormat="1" ht="15">
      <c r="A20" s="196" t="s">
        <v>76</v>
      </c>
      <c r="B20" s="182">
        <v>1400</v>
      </c>
      <c r="C20" s="289">
        <f>Volume!J20</f>
        <v>226.05</v>
      </c>
      <c r="D20" s="323">
        <v>27.53</v>
      </c>
      <c r="E20" s="209">
        <f t="shared" si="0"/>
        <v>38542</v>
      </c>
      <c r="F20" s="214">
        <f t="shared" si="1"/>
        <v>12.178721521787216</v>
      </c>
      <c r="G20" s="280">
        <f t="shared" si="2"/>
        <v>54365.5</v>
      </c>
      <c r="H20" s="278">
        <v>5</v>
      </c>
      <c r="I20" s="210">
        <f t="shared" si="3"/>
        <v>38.8325</v>
      </c>
      <c r="J20" s="217">
        <f t="shared" si="4"/>
        <v>0.17178721521787216</v>
      </c>
      <c r="K20" s="221">
        <f t="shared" si="5"/>
        <v>3.4516355</v>
      </c>
      <c r="L20" s="211">
        <f t="shared" si="6"/>
        <v>18.90538623635623</v>
      </c>
      <c r="M20" s="222">
        <v>55.226168</v>
      </c>
    </row>
    <row r="21" spans="1:13" s="8" customFormat="1" ht="15">
      <c r="A21" s="196" t="s">
        <v>77</v>
      </c>
      <c r="B21" s="182">
        <v>3800</v>
      </c>
      <c r="C21" s="289">
        <f>Volume!J21</f>
        <v>175.8</v>
      </c>
      <c r="D21" s="323">
        <v>25.1</v>
      </c>
      <c r="E21" s="209">
        <f t="shared" si="0"/>
        <v>95380</v>
      </c>
      <c r="F21" s="214">
        <f t="shared" si="1"/>
        <v>14.277588168373152</v>
      </c>
      <c r="G21" s="280">
        <f t="shared" si="2"/>
        <v>128782</v>
      </c>
      <c r="H21" s="278">
        <v>5</v>
      </c>
      <c r="I21" s="210">
        <f t="shared" si="3"/>
        <v>33.89</v>
      </c>
      <c r="J21" s="217">
        <f t="shared" si="4"/>
        <v>0.1927758816837315</v>
      </c>
      <c r="K21" s="221">
        <f t="shared" si="5"/>
        <v>4.030830625</v>
      </c>
      <c r="L21" s="211">
        <f t="shared" si="6"/>
        <v>22.07776858795147</v>
      </c>
      <c r="M21" s="222">
        <v>64.49329</v>
      </c>
    </row>
    <row r="22" spans="1:13" s="7" customFormat="1" ht="15">
      <c r="A22" s="196" t="s">
        <v>286</v>
      </c>
      <c r="B22" s="182">
        <v>1050</v>
      </c>
      <c r="C22" s="289">
        <f>Volume!J22</f>
        <v>194.35</v>
      </c>
      <c r="D22" s="323">
        <v>36.12</v>
      </c>
      <c r="E22" s="209">
        <f t="shared" si="0"/>
        <v>37926</v>
      </c>
      <c r="F22" s="214">
        <f t="shared" si="1"/>
        <v>18.58502701312066</v>
      </c>
      <c r="G22" s="280">
        <f t="shared" si="2"/>
        <v>48129.375</v>
      </c>
      <c r="H22" s="278">
        <v>5</v>
      </c>
      <c r="I22" s="210">
        <f t="shared" si="3"/>
        <v>45.8375</v>
      </c>
      <c r="J22" s="217">
        <f t="shared" si="4"/>
        <v>0.23585027013120657</v>
      </c>
      <c r="K22" s="221">
        <f t="shared" si="5"/>
        <v>2.9283209375</v>
      </c>
      <c r="L22" s="211">
        <f t="shared" si="6"/>
        <v>16.039074330834257</v>
      </c>
      <c r="M22" s="206">
        <v>46.853135</v>
      </c>
    </row>
    <row r="23" spans="1:13" s="7" customFormat="1" ht="15">
      <c r="A23" s="196" t="s">
        <v>34</v>
      </c>
      <c r="B23" s="182">
        <v>275</v>
      </c>
      <c r="C23" s="289">
        <f>Volume!J23</f>
        <v>1655.7</v>
      </c>
      <c r="D23" s="323">
        <v>299.2</v>
      </c>
      <c r="E23" s="209">
        <f t="shared" si="0"/>
        <v>82280</v>
      </c>
      <c r="F23" s="214">
        <f t="shared" si="1"/>
        <v>18.070906565199007</v>
      </c>
      <c r="G23" s="280">
        <f t="shared" si="2"/>
        <v>105045.875</v>
      </c>
      <c r="H23" s="278">
        <v>5</v>
      </c>
      <c r="I23" s="210">
        <f t="shared" si="3"/>
        <v>381.985</v>
      </c>
      <c r="J23" s="217">
        <f t="shared" si="4"/>
        <v>0.2307090656519901</v>
      </c>
      <c r="K23" s="221">
        <f t="shared" si="5"/>
        <v>2.98494325</v>
      </c>
      <c r="L23" s="211">
        <f t="shared" si="6"/>
        <v>16.349207508977827</v>
      </c>
      <c r="M23" s="206">
        <v>47.759092</v>
      </c>
    </row>
    <row r="24" spans="1:13" s="8" customFormat="1" ht="15">
      <c r="A24" s="196" t="s">
        <v>287</v>
      </c>
      <c r="B24" s="182">
        <v>250</v>
      </c>
      <c r="C24" s="289">
        <f>Volume!J24</f>
        <v>1137</v>
      </c>
      <c r="D24" s="323">
        <v>191.18</v>
      </c>
      <c r="E24" s="209">
        <f t="shared" si="0"/>
        <v>47795</v>
      </c>
      <c r="F24" s="214">
        <f t="shared" si="1"/>
        <v>16.814423922603343</v>
      </c>
      <c r="G24" s="280">
        <f t="shared" si="2"/>
        <v>62007.5</v>
      </c>
      <c r="H24" s="278">
        <v>5</v>
      </c>
      <c r="I24" s="210">
        <f t="shared" si="3"/>
        <v>248.03</v>
      </c>
      <c r="J24" s="217">
        <f t="shared" si="4"/>
        <v>0.21814423922603343</v>
      </c>
      <c r="K24" s="221">
        <f t="shared" si="5"/>
        <v>3.0054939375</v>
      </c>
      <c r="L24" s="211">
        <f t="shared" si="6"/>
        <v>16.461768260137717</v>
      </c>
      <c r="M24" s="222">
        <v>48.087903</v>
      </c>
    </row>
    <row r="25" spans="1:13" s="8" customFormat="1" ht="15">
      <c r="A25" s="196" t="s">
        <v>137</v>
      </c>
      <c r="B25" s="182">
        <v>1000</v>
      </c>
      <c r="C25" s="289">
        <f>Volume!J25</f>
        <v>330.5</v>
      </c>
      <c r="D25" s="323">
        <v>38.29</v>
      </c>
      <c r="E25" s="209">
        <f t="shared" si="0"/>
        <v>38290</v>
      </c>
      <c r="F25" s="214">
        <f t="shared" si="1"/>
        <v>11.585476550680786</v>
      </c>
      <c r="G25" s="280">
        <f t="shared" si="2"/>
        <v>54815</v>
      </c>
      <c r="H25" s="278">
        <v>5</v>
      </c>
      <c r="I25" s="210">
        <f t="shared" si="3"/>
        <v>54.815</v>
      </c>
      <c r="J25" s="217">
        <f t="shared" si="4"/>
        <v>0.16585476550680786</v>
      </c>
      <c r="K25" s="221">
        <f t="shared" si="5"/>
        <v>2.5117254375</v>
      </c>
      <c r="L25" s="211">
        <f t="shared" si="6"/>
        <v>13.757286803782822</v>
      </c>
      <c r="M25" s="222">
        <v>40.187607</v>
      </c>
    </row>
    <row r="26" spans="1:13" s="8" customFormat="1" ht="15">
      <c r="A26" s="196" t="s">
        <v>233</v>
      </c>
      <c r="B26" s="182">
        <v>1000</v>
      </c>
      <c r="C26" s="289">
        <f>Volume!J26</f>
        <v>791.65</v>
      </c>
      <c r="D26" s="323">
        <v>100.26</v>
      </c>
      <c r="E26" s="209">
        <f t="shared" si="0"/>
        <v>100260</v>
      </c>
      <c r="F26" s="214">
        <f t="shared" si="1"/>
        <v>12.66468767763532</v>
      </c>
      <c r="G26" s="280">
        <f t="shared" si="2"/>
        <v>139842.5</v>
      </c>
      <c r="H26" s="278">
        <v>5</v>
      </c>
      <c r="I26" s="210">
        <f t="shared" si="3"/>
        <v>139.8425</v>
      </c>
      <c r="J26" s="217">
        <f t="shared" si="4"/>
        <v>0.17664687677635318</v>
      </c>
      <c r="K26" s="221">
        <f t="shared" si="5"/>
        <v>1.9979265625</v>
      </c>
      <c r="L26" s="211">
        <f t="shared" si="6"/>
        <v>10.943094465200051</v>
      </c>
      <c r="M26" s="222">
        <v>31.966825</v>
      </c>
    </row>
    <row r="27" spans="1:13" s="8" customFormat="1" ht="15">
      <c r="A27" s="196" t="s">
        <v>1</v>
      </c>
      <c r="B27" s="182">
        <v>150</v>
      </c>
      <c r="C27" s="289">
        <f>Volume!J27</f>
        <v>2359.65</v>
      </c>
      <c r="D27" s="323">
        <v>255.97</v>
      </c>
      <c r="E27" s="209">
        <f t="shared" si="0"/>
        <v>38395.5</v>
      </c>
      <c r="F27" s="214">
        <f t="shared" si="1"/>
        <v>10.847795223867946</v>
      </c>
      <c r="G27" s="280">
        <f t="shared" si="2"/>
        <v>56092.875</v>
      </c>
      <c r="H27" s="278">
        <v>5</v>
      </c>
      <c r="I27" s="210">
        <f t="shared" si="3"/>
        <v>373.9525</v>
      </c>
      <c r="J27" s="217">
        <f t="shared" si="4"/>
        <v>0.15847795223867944</v>
      </c>
      <c r="K27" s="221">
        <f t="shared" si="5"/>
        <v>1.931505625</v>
      </c>
      <c r="L27" s="211">
        <f t="shared" si="6"/>
        <v>10.579292007606144</v>
      </c>
      <c r="M27" s="222">
        <v>30.90409</v>
      </c>
    </row>
    <row r="28" spans="1:13" s="8" customFormat="1" ht="15">
      <c r="A28" s="196" t="s">
        <v>158</v>
      </c>
      <c r="B28" s="182">
        <v>1900</v>
      </c>
      <c r="C28" s="289">
        <f>Volume!J28</f>
        <v>114.4</v>
      </c>
      <c r="D28" s="323">
        <v>13.27</v>
      </c>
      <c r="E28" s="209">
        <f t="shared" si="0"/>
        <v>25213</v>
      </c>
      <c r="F28" s="214">
        <f t="shared" si="1"/>
        <v>11.59965034965035</v>
      </c>
      <c r="G28" s="280">
        <f t="shared" si="2"/>
        <v>36189.68</v>
      </c>
      <c r="H28" s="278">
        <v>5.05</v>
      </c>
      <c r="I28" s="210">
        <f t="shared" si="3"/>
        <v>19.0472</v>
      </c>
      <c r="J28" s="217">
        <f t="shared" si="4"/>
        <v>0.1664965034965035</v>
      </c>
      <c r="K28" s="221">
        <f t="shared" si="5"/>
        <v>2.1079460625</v>
      </c>
      <c r="L28" s="211">
        <f t="shared" si="6"/>
        <v>11.545696084354446</v>
      </c>
      <c r="M28" s="222">
        <v>33.727137</v>
      </c>
    </row>
    <row r="29" spans="1:13" s="8" customFormat="1" ht="15">
      <c r="A29" s="196" t="s">
        <v>288</v>
      </c>
      <c r="B29" s="182">
        <v>300</v>
      </c>
      <c r="C29" s="289">
        <f>Volume!J29</f>
        <v>605.45</v>
      </c>
      <c r="D29" s="323">
        <v>93.06</v>
      </c>
      <c r="E29" s="209">
        <f t="shared" si="0"/>
        <v>27918</v>
      </c>
      <c r="F29" s="214">
        <f t="shared" si="1"/>
        <v>15.370385663556032</v>
      </c>
      <c r="G29" s="280">
        <f t="shared" si="2"/>
        <v>36999.75</v>
      </c>
      <c r="H29" s="278">
        <v>5</v>
      </c>
      <c r="I29" s="210">
        <f t="shared" si="3"/>
        <v>123.3325</v>
      </c>
      <c r="J29" s="217">
        <f t="shared" si="4"/>
        <v>0.20370385663556032</v>
      </c>
      <c r="K29" s="221">
        <f t="shared" si="5"/>
        <v>3.85269975</v>
      </c>
      <c r="L29" s="211">
        <f t="shared" si="6"/>
        <v>21.102105603695144</v>
      </c>
      <c r="M29" s="222">
        <v>61.643196</v>
      </c>
    </row>
    <row r="30" spans="1:13" s="8" customFormat="1" ht="15">
      <c r="A30" s="196" t="s">
        <v>159</v>
      </c>
      <c r="B30" s="182">
        <v>4500</v>
      </c>
      <c r="C30" s="289">
        <f>Volume!J30</f>
        <v>44.8</v>
      </c>
      <c r="D30" s="323">
        <v>4.83</v>
      </c>
      <c r="E30" s="209">
        <f t="shared" si="0"/>
        <v>21735</v>
      </c>
      <c r="F30" s="214">
        <f t="shared" si="1"/>
        <v>10.78125</v>
      </c>
      <c r="G30" s="280">
        <f t="shared" si="2"/>
        <v>31815</v>
      </c>
      <c r="H30" s="278">
        <v>5</v>
      </c>
      <c r="I30" s="210">
        <f t="shared" si="3"/>
        <v>7.07</v>
      </c>
      <c r="J30" s="217">
        <f t="shared" si="4"/>
        <v>0.15781250000000002</v>
      </c>
      <c r="K30" s="221">
        <f t="shared" si="5"/>
        <v>2.803160125</v>
      </c>
      <c r="L30" s="211">
        <f t="shared" si="6"/>
        <v>15.35354032761501</v>
      </c>
      <c r="M30" s="222">
        <v>44.850562</v>
      </c>
    </row>
    <row r="31" spans="1:13" s="8" customFormat="1" ht="15">
      <c r="A31" s="196" t="s">
        <v>2</v>
      </c>
      <c r="B31" s="182">
        <v>1100</v>
      </c>
      <c r="C31" s="289">
        <f>Volume!J31</f>
        <v>331.85</v>
      </c>
      <c r="D31" s="323">
        <v>36.09</v>
      </c>
      <c r="E31" s="209">
        <f t="shared" si="0"/>
        <v>39699.00000000001</v>
      </c>
      <c r="F31" s="214">
        <f t="shared" si="1"/>
        <v>10.875395510019588</v>
      </c>
      <c r="G31" s="280">
        <f t="shared" si="2"/>
        <v>57950.75000000001</v>
      </c>
      <c r="H31" s="278">
        <v>5</v>
      </c>
      <c r="I31" s="210">
        <f t="shared" si="3"/>
        <v>52.682500000000005</v>
      </c>
      <c r="J31" s="217">
        <f t="shared" si="4"/>
        <v>0.15875395510019588</v>
      </c>
      <c r="K31" s="221">
        <f t="shared" si="5"/>
        <v>2.023759375</v>
      </c>
      <c r="L31" s="211">
        <f t="shared" si="6"/>
        <v>11.084586606500565</v>
      </c>
      <c r="M31" s="222">
        <v>32.38015</v>
      </c>
    </row>
    <row r="32" spans="1:13" s="8" customFormat="1" ht="15">
      <c r="A32" s="196" t="s">
        <v>395</v>
      </c>
      <c r="B32" s="182">
        <v>1250</v>
      </c>
      <c r="C32" s="289">
        <f>Volume!J32</f>
        <v>132</v>
      </c>
      <c r="D32" s="323">
        <v>14.78</v>
      </c>
      <c r="E32" s="209">
        <f t="shared" si="0"/>
        <v>18475</v>
      </c>
      <c r="F32" s="214">
        <f t="shared" si="1"/>
        <v>11.196969696969697</v>
      </c>
      <c r="G32" s="280">
        <f t="shared" si="2"/>
        <v>26725</v>
      </c>
      <c r="H32" s="278">
        <v>5</v>
      </c>
      <c r="I32" s="210">
        <f t="shared" si="3"/>
        <v>21.38</v>
      </c>
      <c r="J32" s="217">
        <f t="shared" si="4"/>
        <v>0.16196969696969696</v>
      </c>
      <c r="K32" s="221">
        <f t="shared" si="5"/>
        <v>1.8096494375</v>
      </c>
      <c r="L32" s="211">
        <f t="shared" si="6"/>
        <v>9.911858180952853</v>
      </c>
      <c r="M32" s="222">
        <v>28.954391</v>
      </c>
    </row>
    <row r="33" spans="1:13" s="8" customFormat="1" ht="15">
      <c r="A33" s="196" t="s">
        <v>78</v>
      </c>
      <c r="B33" s="182">
        <v>1600</v>
      </c>
      <c r="C33" s="289">
        <f>Volume!J33</f>
        <v>216</v>
      </c>
      <c r="D33" s="323">
        <v>28.93</v>
      </c>
      <c r="E33" s="209">
        <f t="shared" si="0"/>
        <v>46288</v>
      </c>
      <c r="F33" s="214">
        <f t="shared" si="1"/>
        <v>13.393518518518519</v>
      </c>
      <c r="G33" s="280">
        <f t="shared" si="2"/>
        <v>63568</v>
      </c>
      <c r="H33" s="278">
        <v>5</v>
      </c>
      <c r="I33" s="210">
        <f t="shared" si="3"/>
        <v>39.73</v>
      </c>
      <c r="J33" s="217">
        <f t="shared" si="4"/>
        <v>0.18393518518518517</v>
      </c>
      <c r="K33" s="221">
        <f t="shared" si="5"/>
        <v>3.51753775</v>
      </c>
      <c r="L33" s="211">
        <f t="shared" si="6"/>
        <v>19.266347725509675</v>
      </c>
      <c r="M33" s="222">
        <v>56.280604</v>
      </c>
    </row>
    <row r="34" spans="1:13" s="8" customFormat="1" ht="15">
      <c r="A34" s="196" t="s">
        <v>138</v>
      </c>
      <c r="B34" s="182">
        <v>850</v>
      </c>
      <c r="C34" s="289">
        <f>Volume!J34</f>
        <v>587.6</v>
      </c>
      <c r="D34" s="323">
        <v>119.86</v>
      </c>
      <c r="E34" s="209">
        <f t="shared" si="0"/>
        <v>101881</v>
      </c>
      <c r="F34" s="214">
        <f t="shared" si="1"/>
        <v>20.398230088495577</v>
      </c>
      <c r="G34" s="280">
        <f t="shared" si="2"/>
        <v>126854</v>
      </c>
      <c r="H34" s="278">
        <v>5</v>
      </c>
      <c r="I34" s="210">
        <f t="shared" si="3"/>
        <v>149.24</v>
      </c>
      <c r="J34" s="217">
        <f t="shared" si="4"/>
        <v>0.25398230088495577</v>
      </c>
      <c r="K34" s="221">
        <f t="shared" si="5"/>
        <v>3.678509</v>
      </c>
      <c r="L34" s="211">
        <f t="shared" si="6"/>
        <v>20.14802357285771</v>
      </c>
      <c r="M34" s="222">
        <v>58.856144</v>
      </c>
    </row>
    <row r="35" spans="1:13" s="8" customFormat="1" ht="15">
      <c r="A35" s="196" t="s">
        <v>160</v>
      </c>
      <c r="B35" s="182">
        <v>1100</v>
      </c>
      <c r="C35" s="289">
        <f>Volume!J35</f>
        <v>359.75</v>
      </c>
      <c r="D35" s="323">
        <v>61.22</v>
      </c>
      <c r="E35" s="209">
        <f t="shared" si="0"/>
        <v>67342</v>
      </c>
      <c r="F35" s="214">
        <f t="shared" si="1"/>
        <v>17.017373175816537</v>
      </c>
      <c r="G35" s="280">
        <f t="shared" si="2"/>
        <v>87128.25</v>
      </c>
      <c r="H35" s="278">
        <v>5</v>
      </c>
      <c r="I35" s="210">
        <f t="shared" si="3"/>
        <v>79.2075</v>
      </c>
      <c r="J35" s="217">
        <f t="shared" si="4"/>
        <v>0.22017373175816538</v>
      </c>
      <c r="K35" s="221">
        <f t="shared" si="5"/>
        <v>2.7257803125</v>
      </c>
      <c r="L35" s="211">
        <f t="shared" si="6"/>
        <v>14.92971363959731</v>
      </c>
      <c r="M35" s="222">
        <v>43.612485</v>
      </c>
    </row>
    <row r="36" spans="1:13" s="8" customFormat="1" ht="15">
      <c r="A36" s="196" t="s">
        <v>161</v>
      </c>
      <c r="B36" s="182">
        <v>6950</v>
      </c>
      <c r="C36" s="289">
        <f>Volume!J36</f>
        <v>35.75</v>
      </c>
      <c r="D36" s="323">
        <v>3.92</v>
      </c>
      <c r="E36" s="209">
        <f t="shared" si="0"/>
        <v>27244</v>
      </c>
      <c r="F36" s="214">
        <f t="shared" si="1"/>
        <v>10.965034965034965</v>
      </c>
      <c r="G36" s="280">
        <f t="shared" si="2"/>
        <v>39667.125</v>
      </c>
      <c r="H36" s="278">
        <v>5</v>
      </c>
      <c r="I36" s="210">
        <f t="shared" si="3"/>
        <v>5.7075</v>
      </c>
      <c r="J36" s="217">
        <f t="shared" si="4"/>
        <v>0.15965034965034963</v>
      </c>
      <c r="K36" s="221">
        <f t="shared" si="5"/>
        <v>2.302460875</v>
      </c>
      <c r="L36" s="211">
        <f t="shared" si="6"/>
        <v>12.611097590105826</v>
      </c>
      <c r="M36" s="222">
        <v>36.839374</v>
      </c>
    </row>
    <row r="37" spans="1:13" s="8" customFormat="1" ht="15">
      <c r="A37" s="196" t="s">
        <v>397</v>
      </c>
      <c r="B37" s="182">
        <v>900</v>
      </c>
      <c r="C37" s="289">
        <f>Volume!J37</f>
        <v>199.8</v>
      </c>
      <c r="D37" s="323">
        <v>21.82</v>
      </c>
      <c r="E37" s="209">
        <f t="shared" si="0"/>
        <v>19638</v>
      </c>
      <c r="F37" s="214">
        <f t="shared" si="1"/>
        <v>10.92092092092092</v>
      </c>
      <c r="G37" s="280">
        <f t="shared" si="2"/>
        <v>28629</v>
      </c>
      <c r="H37" s="278">
        <v>5</v>
      </c>
      <c r="I37" s="210">
        <f t="shared" si="3"/>
        <v>31.81</v>
      </c>
      <c r="J37" s="217">
        <f t="shared" si="4"/>
        <v>0.1592092092092092</v>
      </c>
      <c r="K37" s="221">
        <f t="shared" si="5"/>
        <v>2.734375</v>
      </c>
      <c r="L37" s="211">
        <f t="shared" si="6"/>
        <v>14.976788681781887</v>
      </c>
      <c r="M37" s="222">
        <v>43.75</v>
      </c>
    </row>
    <row r="38" spans="1:13" s="8" customFormat="1" ht="15">
      <c r="A38" s="196" t="s">
        <v>3</v>
      </c>
      <c r="B38" s="182">
        <v>1250</v>
      </c>
      <c r="C38" s="289">
        <f>Volume!J38</f>
        <v>254.65</v>
      </c>
      <c r="D38" s="323">
        <v>27.45</v>
      </c>
      <c r="E38" s="209">
        <f t="shared" si="0"/>
        <v>34312.5</v>
      </c>
      <c r="F38" s="214">
        <f t="shared" si="1"/>
        <v>10.779501276261536</v>
      </c>
      <c r="G38" s="280">
        <f t="shared" si="2"/>
        <v>50228.125</v>
      </c>
      <c r="H38" s="278">
        <v>5</v>
      </c>
      <c r="I38" s="210">
        <f t="shared" si="3"/>
        <v>40.1825</v>
      </c>
      <c r="J38" s="217">
        <f t="shared" si="4"/>
        <v>0.15779501276261534</v>
      </c>
      <c r="K38" s="221">
        <f t="shared" si="5"/>
        <v>1.9413674375</v>
      </c>
      <c r="L38" s="211">
        <f t="shared" si="6"/>
        <v>10.633307379247508</v>
      </c>
      <c r="M38" s="222">
        <v>31.061879</v>
      </c>
    </row>
    <row r="39" spans="1:13" s="8" customFormat="1" ht="15">
      <c r="A39" s="196" t="s">
        <v>219</v>
      </c>
      <c r="B39" s="182">
        <v>525</v>
      </c>
      <c r="C39" s="289">
        <f>Volume!J39</f>
        <v>324.05</v>
      </c>
      <c r="D39" s="323">
        <v>35.49</v>
      </c>
      <c r="E39" s="209">
        <f t="shared" si="0"/>
        <v>18632.25</v>
      </c>
      <c r="F39" s="214">
        <f t="shared" si="1"/>
        <v>10.95201357815152</v>
      </c>
      <c r="G39" s="280">
        <f t="shared" si="2"/>
        <v>27138.5625</v>
      </c>
      <c r="H39" s="278">
        <v>5</v>
      </c>
      <c r="I39" s="210">
        <f t="shared" si="3"/>
        <v>51.6925</v>
      </c>
      <c r="J39" s="217">
        <f t="shared" si="4"/>
        <v>0.1595201357815152</v>
      </c>
      <c r="K39" s="221">
        <f t="shared" si="5"/>
        <v>2.2033485625</v>
      </c>
      <c r="L39" s="211">
        <f t="shared" si="6"/>
        <v>12.068237097278313</v>
      </c>
      <c r="M39" s="222">
        <v>35.253577</v>
      </c>
    </row>
    <row r="40" spans="1:13" s="8" customFormat="1" ht="15">
      <c r="A40" s="196" t="s">
        <v>162</v>
      </c>
      <c r="B40" s="182">
        <v>1200</v>
      </c>
      <c r="C40" s="289">
        <f>Volume!J40</f>
        <v>287.7</v>
      </c>
      <c r="D40" s="323">
        <v>36.57</v>
      </c>
      <c r="E40" s="209">
        <f t="shared" si="0"/>
        <v>43884</v>
      </c>
      <c r="F40" s="214">
        <f t="shared" si="1"/>
        <v>12.711157455683002</v>
      </c>
      <c r="G40" s="280">
        <f t="shared" si="2"/>
        <v>61146</v>
      </c>
      <c r="H40" s="278">
        <v>5</v>
      </c>
      <c r="I40" s="210">
        <f t="shared" si="3"/>
        <v>50.955</v>
      </c>
      <c r="J40" s="217">
        <f t="shared" si="4"/>
        <v>0.17711157455683002</v>
      </c>
      <c r="K40" s="221">
        <f t="shared" si="5"/>
        <v>3.3854694375</v>
      </c>
      <c r="L40" s="211">
        <f t="shared" si="6"/>
        <v>18.54297978663076</v>
      </c>
      <c r="M40" s="222">
        <v>54.167511</v>
      </c>
    </row>
    <row r="41" spans="1:13" s="8" customFormat="1" ht="15">
      <c r="A41" s="196" t="s">
        <v>289</v>
      </c>
      <c r="B41" s="182">
        <v>1000</v>
      </c>
      <c r="C41" s="289">
        <f>Volume!J41</f>
        <v>201.45</v>
      </c>
      <c r="D41" s="323">
        <v>28.02</v>
      </c>
      <c r="E41" s="209">
        <f t="shared" si="0"/>
        <v>28020</v>
      </c>
      <c r="F41" s="214">
        <f t="shared" si="1"/>
        <v>13.909158600148922</v>
      </c>
      <c r="G41" s="280">
        <f t="shared" si="2"/>
        <v>38092.5</v>
      </c>
      <c r="H41" s="278">
        <v>5</v>
      </c>
      <c r="I41" s="210">
        <f t="shared" si="3"/>
        <v>38.0925</v>
      </c>
      <c r="J41" s="217">
        <f t="shared" si="4"/>
        <v>0.18909158600148923</v>
      </c>
      <c r="K41" s="221">
        <f t="shared" si="5"/>
        <v>3.8871326875</v>
      </c>
      <c r="L41" s="211">
        <f t="shared" si="6"/>
        <v>21.290702569594295</v>
      </c>
      <c r="M41" s="222">
        <v>62.194123</v>
      </c>
    </row>
    <row r="42" spans="1:13" s="8" customFormat="1" ht="15">
      <c r="A42" s="196" t="s">
        <v>183</v>
      </c>
      <c r="B42" s="182">
        <v>1900</v>
      </c>
      <c r="C42" s="289">
        <f>Volume!J42</f>
        <v>276.6</v>
      </c>
      <c r="D42" s="323">
        <v>41.77</v>
      </c>
      <c r="E42" s="209">
        <f t="shared" si="0"/>
        <v>79363</v>
      </c>
      <c r="F42" s="214">
        <f t="shared" si="1"/>
        <v>15.10122921185828</v>
      </c>
      <c r="G42" s="280">
        <f t="shared" si="2"/>
        <v>105640</v>
      </c>
      <c r="H42" s="278">
        <v>5</v>
      </c>
      <c r="I42" s="210">
        <f t="shared" si="3"/>
        <v>55.6</v>
      </c>
      <c r="J42" s="217">
        <f t="shared" si="4"/>
        <v>0.2010122921185828</v>
      </c>
      <c r="K42" s="221">
        <f t="shared" si="5"/>
        <v>2.784402875</v>
      </c>
      <c r="L42" s="211">
        <f t="shared" si="6"/>
        <v>15.250802638197374</v>
      </c>
      <c r="M42" s="222">
        <v>44.550446</v>
      </c>
    </row>
    <row r="43" spans="1:13" s="8" customFormat="1" ht="15">
      <c r="A43" s="196" t="s">
        <v>220</v>
      </c>
      <c r="B43" s="182">
        <v>2700</v>
      </c>
      <c r="C43" s="289">
        <f>Volume!J43</f>
        <v>102.25</v>
      </c>
      <c r="D43" s="323">
        <v>13.16</v>
      </c>
      <c r="E43" s="209">
        <f t="shared" si="0"/>
        <v>35532</v>
      </c>
      <c r="F43" s="214">
        <f t="shared" si="1"/>
        <v>12.87041564792176</v>
      </c>
      <c r="G43" s="280">
        <f t="shared" si="2"/>
        <v>49335.75</v>
      </c>
      <c r="H43" s="278">
        <v>5</v>
      </c>
      <c r="I43" s="210">
        <f t="shared" si="3"/>
        <v>18.2725</v>
      </c>
      <c r="J43" s="217">
        <f t="shared" si="4"/>
        <v>0.1787041564792176</v>
      </c>
      <c r="K43" s="221">
        <f t="shared" si="5"/>
        <v>1.75628475</v>
      </c>
      <c r="L43" s="211">
        <f t="shared" si="6"/>
        <v>9.619567749773214</v>
      </c>
      <c r="M43" s="222">
        <v>28.100556</v>
      </c>
    </row>
    <row r="44" spans="1:13" s="8" customFormat="1" ht="15">
      <c r="A44" s="196" t="s">
        <v>163</v>
      </c>
      <c r="B44" s="182">
        <v>250</v>
      </c>
      <c r="C44" s="289">
        <f>Volume!J44</f>
        <v>3393.55</v>
      </c>
      <c r="D44" s="323">
        <v>382.88</v>
      </c>
      <c r="E44" s="209">
        <f t="shared" si="0"/>
        <v>95720</v>
      </c>
      <c r="F44" s="214">
        <f t="shared" si="1"/>
        <v>11.282580188887742</v>
      </c>
      <c r="G44" s="280">
        <f t="shared" si="2"/>
        <v>138139.375</v>
      </c>
      <c r="H44" s="278">
        <v>5</v>
      </c>
      <c r="I44" s="210">
        <f t="shared" si="3"/>
        <v>552.5575</v>
      </c>
      <c r="J44" s="217">
        <f t="shared" si="4"/>
        <v>0.1628258018888774</v>
      </c>
      <c r="K44" s="221">
        <f t="shared" si="5"/>
        <v>3.5696378125</v>
      </c>
      <c r="L44" s="211">
        <f t="shared" si="6"/>
        <v>19.551711520296465</v>
      </c>
      <c r="M44" s="222">
        <v>57.114205</v>
      </c>
    </row>
    <row r="45" spans="1:13" s="8" customFormat="1" ht="15">
      <c r="A45" s="196" t="s">
        <v>194</v>
      </c>
      <c r="B45" s="182">
        <v>400</v>
      </c>
      <c r="C45" s="289">
        <f>Volume!J45</f>
        <v>729.2</v>
      </c>
      <c r="D45" s="323">
        <v>78.82</v>
      </c>
      <c r="E45" s="209">
        <f t="shared" si="0"/>
        <v>31527.999999999996</v>
      </c>
      <c r="F45" s="214">
        <f t="shared" si="1"/>
        <v>10.809105869445967</v>
      </c>
      <c r="G45" s="280">
        <f t="shared" si="2"/>
        <v>46666.191999999995</v>
      </c>
      <c r="H45" s="278">
        <v>5.19</v>
      </c>
      <c r="I45" s="210">
        <f t="shared" si="3"/>
        <v>116.66547999999999</v>
      </c>
      <c r="J45" s="217">
        <f t="shared" si="4"/>
        <v>0.15999105869445965</v>
      </c>
      <c r="K45" s="221">
        <f t="shared" si="5"/>
        <v>1.9054481875</v>
      </c>
      <c r="L45" s="211">
        <f t="shared" si="6"/>
        <v>10.436569544510833</v>
      </c>
      <c r="M45" s="222">
        <v>30.487171</v>
      </c>
    </row>
    <row r="46" spans="1:13" s="8" customFormat="1" ht="15">
      <c r="A46" s="196" t="s">
        <v>221</v>
      </c>
      <c r="B46" s="182">
        <v>4800</v>
      </c>
      <c r="C46" s="289">
        <f>Volume!J46</f>
        <v>140.65</v>
      </c>
      <c r="D46" s="323">
        <v>32.89</v>
      </c>
      <c r="E46" s="209">
        <f t="shared" si="0"/>
        <v>157872</v>
      </c>
      <c r="F46" s="214">
        <f t="shared" si="1"/>
        <v>23.384287237824385</v>
      </c>
      <c r="G46" s="280">
        <f t="shared" si="2"/>
        <v>191628</v>
      </c>
      <c r="H46" s="278">
        <v>5</v>
      </c>
      <c r="I46" s="210">
        <f t="shared" si="3"/>
        <v>39.9225</v>
      </c>
      <c r="J46" s="217">
        <f t="shared" si="4"/>
        <v>0.28384287237824385</v>
      </c>
      <c r="K46" s="221">
        <f t="shared" si="5"/>
        <v>3.3233994375</v>
      </c>
      <c r="L46" s="211">
        <f t="shared" si="6"/>
        <v>18.203008395187304</v>
      </c>
      <c r="M46" s="222">
        <v>53.174391</v>
      </c>
    </row>
    <row r="47" spans="1:13" s="8" customFormat="1" ht="15">
      <c r="A47" s="196" t="s">
        <v>164</v>
      </c>
      <c r="B47" s="182">
        <v>5650</v>
      </c>
      <c r="C47" s="289">
        <f>Volume!J47</f>
        <v>58.95</v>
      </c>
      <c r="D47" s="323">
        <v>11.94</v>
      </c>
      <c r="E47" s="209">
        <f t="shared" si="0"/>
        <v>67461</v>
      </c>
      <c r="F47" s="214">
        <f t="shared" si="1"/>
        <v>20.25445292620865</v>
      </c>
      <c r="G47" s="280">
        <f t="shared" si="2"/>
        <v>84114.375</v>
      </c>
      <c r="H47" s="278">
        <v>5</v>
      </c>
      <c r="I47" s="210">
        <f t="shared" si="3"/>
        <v>14.8875</v>
      </c>
      <c r="J47" s="217">
        <f t="shared" si="4"/>
        <v>0.2525445292620865</v>
      </c>
      <c r="K47" s="221">
        <f t="shared" si="5"/>
        <v>3.87681475</v>
      </c>
      <c r="L47" s="211">
        <f t="shared" si="6"/>
        <v>21.234188898437512</v>
      </c>
      <c r="M47" s="222">
        <v>62.029036</v>
      </c>
    </row>
    <row r="48" spans="1:13" s="8" customFormat="1" ht="15">
      <c r="A48" s="196" t="s">
        <v>165</v>
      </c>
      <c r="B48" s="182">
        <v>1300</v>
      </c>
      <c r="C48" s="289">
        <f>Volume!J48</f>
        <v>236.75</v>
      </c>
      <c r="D48" s="323">
        <v>32.84</v>
      </c>
      <c r="E48" s="209">
        <f t="shared" si="0"/>
        <v>42692.00000000001</v>
      </c>
      <c r="F48" s="214">
        <f t="shared" si="1"/>
        <v>13.871172122492082</v>
      </c>
      <c r="G48" s="280">
        <f t="shared" si="2"/>
        <v>58080.75000000001</v>
      </c>
      <c r="H48" s="278">
        <v>5</v>
      </c>
      <c r="I48" s="210">
        <f t="shared" si="3"/>
        <v>44.67750000000001</v>
      </c>
      <c r="J48" s="217">
        <f t="shared" si="4"/>
        <v>0.18871172122492083</v>
      </c>
      <c r="K48" s="221">
        <f t="shared" si="5"/>
        <v>3.060328625</v>
      </c>
      <c r="L48" s="211">
        <f t="shared" si="6"/>
        <v>16.762110212912685</v>
      </c>
      <c r="M48" s="222">
        <v>48.965258</v>
      </c>
    </row>
    <row r="49" spans="1:13" s="8" customFormat="1" ht="15">
      <c r="A49" s="196" t="s">
        <v>89</v>
      </c>
      <c r="B49" s="182">
        <v>1500</v>
      </c>
      <c r="C49" s="289">
        <f>Volume!J49</f>
        <v>295.4</v>
      </c>
      <c r="D49" s="323">
        <v>31.47</v>
      </c>
      <c r="E49" s="209">
        <f t="shared" si="0"/>
        <v>47205</v>
      </c>
      <c r="F49" s="214">
        <f t="shared" si="1"/>
        <v>10.653351387948545</v>
      </c>
      <c r="G49" s="280">
        <f t="shared" si="2"/>
        <v>69980.34</v>
      </c>
      <c r="H49" s="278">
        <v>5.14</v>
      </c>
      <c r="I49" s="210">
        <f t="shared" si="3"/>
        <v>46.65356</v>
      </c>
      <c r="J49" s="217">
        <f t="shared" si="4"/>
        <v>0.15793351387948545</v>
      </c>
      <c r="K49" s="221">
        <f t="shared" si="5"/>
        <v>2.8160874375</v>
      </c>
      <c r="L49" s="211">
        <f t="shared" si="6"/>
        <v>15.424346134256695</v>
      </c>
      <c r="M49" s="222">
        <v>45.057399</v>
      </c>
    </row>
    <row r="50" spans="1:13" s="8" customFormat="1" ht="15">
      <c r="A50" s="196" t="s">
        <v>290</v>
      </c>
      <c r="B50" s="182">
        <v>1000</v>
      </c>
      <c r="C50" s="289">
        <f>Volume!J50</f>
        <v>174</v>
      </c>
      <c r="D50" s="323">
        <v>24.9</v>
      </c>
      <c r="E50" s="209">
        <f t="shared" si="0"/>
        <v>24900</v>
      </c>
      <c r="F50" s="214">
        <f t="shared" si="1"/>
        <v>14.310344827586205</v>
      </c>
      <c r="G50" s="280">
        <f t="shared" si="2"/>
        <v>33600</v>
      </c>
      <c r="H50" s="278">
        <v>5</v>
      </c>
      <c r="I50" s="210">
        <f t="shared" si="3"/>
        <v>33.6</v>
      </c>
      <c r="J50" s="217">
        <f t="shared" si="4"/>
        <v>0.19310344827586207</v>
      </c>
      <c r="K50" s="221">
        <f t="shared" si="5"/>
        <v>3.6678045625</v>
      </c>
      <c r="L50" s="211">
        <f t="shared" si="6"/>
        <v>20.08939295401617</v>
      </c>
      <c r="M50" s="222">
        <v>58.684873</v>
      </c>
    </row>
    <row r="51" spans="1:13" s="8" customFormat="1" ht="15">
      <c r="A51" s="196" t="s">
        <v>272</v>
      </c>
      <c r="B51" s="182">
        <v>1350</v>
      </c>
      <c r="C51" s="289">
        <f>Volume!J51</f>
        <v>208.3</v>
      </c>
      <c r="D51" s="323">
        <v>22.92</v>
      </c>
      <c r="E51" s="209">
        <f t="shared" si="0"/>
        <v>30942.000000000004</v>
      </c>
      <c r="F51" s="214">
        <f t="shared" si="1"/>
        <v>11.00336053768603</v>
      </c>
      <c r="G51" s="280">
        <f t="shared" si="2"/>
        <v>45002.25</v>
      </c>
      <c r="H51" s="278">
        <v>5</v>
      </c>
      <c r="I51" s="210">
        <f t="shared" si="3"/>
        <v>33.335</v>
      </c>
      <c r="J51" s="217">
        <f t="shared" si="4"/>
        <v>0.1600336053768603</v>
      </c>
      <c r="K51" s="221">
        <f t="shared" si="5"/>
        <v>3.15631875</v>
      </c>
      <c r="L51" s="211">
        <f t="shared" si="6"/>
        <v>17.28786978051509</v>
      </c>
      <c r="M51" s="222">
        <v>50.5011</v>
      </c>
    </row>
    <row r="52" spans="1:13" s="8" customFormat="1" ht="15">
      <c r="A52" s="196" t="s">
        <v>222</v>
      </c>
      <c r="B52" s="182">
        <v>300</v>
      </c>
      <c r="C52" s="289">
        <f>Volume!J52</f>
        <v>1147.95</v>
      </c>
      <c r="D52" s="323">
        <v>123.46</v>
      </c>
      <c r="E52" s="209">
        <f t="shared" si="0"/>
        <v>37038</v>
      </c>
      <c r="F52" s="214">
        <f t="shared" si="1"/>
        <v>10.754823816368306</v>
      </c>
      <c r="G52" s="280">
        <f t="shared" si="2"/>
        <v>54257.25</v>
      </c>
      <c r="H52" s="278">
        <v>5</v>
      </c>
      <c r="I52" s="210">
        <f t="shared" si="3"/>
        <v>180.8575</v>
      </c>
      <c r="J52" s="217">
        <f t="shared" si="4"/>
        <v>0.15754823816368307</v>
      </c>
      <c r="K52" s="221">
        <f t="shared" si="5"/>
        <v>2.0622700625</v>
      </c>
      <c r="L52" s="211">
        <f t="shared" si="6"/>
        <v>11.295518328988388</v>
      </c>
      <c r="M52" s="222">
        <v>32.996321</v>
      </c>
    </row>
    <row r="53" spans="1:13" s="8" customFormat="1" ht="15">
      <c r="A53" s="196" t="s">
        <v>234</v>
      </c>
      <c r="B53" s="182">
        <v>1000</v>
      </c>
      <c r="C53" s="289">
        <f>Volume!J53</f>
        <v>407.3</v>
      </c>
      <c r="D53" s="323">
        <v>54.94</v>
      </c>
      <c r="E53" s="209">
        <f t="shared" si="0"/>
        <v>54940</v>
      </c>
      <c r="F53" s="214">
        <f t="shared" si="1"/>
        <v>13.488828873066536</v>
      </c>
      <c r="G53" s="280">
        <f t="shared" si="2"/>
        <v>75305</v>
      </c>
      <c r="H53" s="278">
        <v>5</v>
      </c>
      <c r="I53" s="210">
        <f t="shared" si="3"/>
        <v>75.305</v>
      </c>
      <c r="J53" s="217">
        <f t="shared" si="4"/>
        <v>0.18488828873066537</v>
      </c>
      <c r="K53" s="221">
        <f t="shared" si="5"/>
        <v>3.8332605</v>
      </c>
      <c r="L53" s="211">
        <f t="shared" si="6"/>
        <v>20.99563244643532</v>
      </c>
      <c r="M53" s="222">
        <v>61.332168</v>
      </c>
    </row>
    <row r="54" spans="1:13" s="8" customFormat="1" ht="15">
      <c r="A54" s="196" t="s">
        <v>166</v>
      </c>
      <c r="B54" s="182">
        <v>2950</v>
      </c>
      <c r="C54" s="289">
        <f>Volume!J54</f>
        <v>103.15</v>
      </c>
      <c r="D54" s="323">
        <v>11.36</v>
      </c>
      <c r="E54" s="209">
        <f t="shared" si="0"/>
        <v>33512</v>
      </c>
      <c r="F54" s="214">
        <f t="shared" si="1"/>
        <v>11.013087736306348</v>
      </c>
      <c r="G54" s="280">
        <f t="shared" si="2"/>
        <v>48726.625</v>
      </c>
      <c r="H54" s="278">
        <v>5</v>
      </c>
      <c r="I54" s="210">
        <f t="shared" si="3"/>
        <v>16.5175</v>
      </c>
      <c r="J54" s="217">
        <f t="shared" si="4"/>
        <v>0.16013087736306347</v>
      </c>
      <c r="K54" s="221">
        <f t="shared" si="5"/>
        <v>2.3028273125</v>
      </c>
      <c r="L54" s="211">
        <f t="shared" si="6"/>
        <v>12.613104650952483</v>
      </c>
      <c r="M54" s="222">
        <v>36.845237</v>
      </c>
    </row>
    <row r="55" spans="1:13" s="8" customFormat="1" ht="15">
      <c r="A55" s="196" t="s">
        <v>223</v>
      </c>
      <c r="B55" s="182">
        <v>175</v>
      </c>
      <c r="C55" s="289">
        <f>Volume!J55</f>
        <v>2570.3</v>
      </c>
      <c r="D55" s="323">
        <v>284.42</v>
      </c>
      <c r="E55" s="209">
        <f t="shared" si="0"/>
        <v>49773.5</v>
      </c>
      <c r="F55" s="214">
        <f t="shared" si="1"/>
        <v>11.065634361747655</v>
      </c>
      <c r="G55" s="280">
        <f t="shared" si="2"/>
        <v>72263.625</v>
      </c>
      <c r="H55" s="278">
        <v>5</v>
      </c>
      <c r="I55" s="210">
        <f t="shared" si="3"/>
        <v>412.935</v>
      </c>
      <c r="J55" s="217">
        <f t="shared" si="4"/>
        <v>0.16065634361747655</v>
      </c>
      <c r="K55" s="221">
        <f t="shared" si="5"/>
        <v>2.0373401875</v>
      </c>
      <c r="L55" s="211">
        <f t="shared" si="6"/>
        <v>11.158971780055547</v>
      </c>
      <c r="M55" s="222">
        <v>32.597443</v>
      </c>
    </row>
    <row r="56" spans="1:13" s="8" customFormat="1" ht="15">
      <c r="A56" s="196" t="s">
        <v>291</v>
      </c>
      <c r="B56" s="182">
        <v>1500</v>
      </c>
      <c r="C56" s="289">
        <f>Volume!J56</f>
        <v>146.25</v>
      </c>
      <c r="D56" s="323">
        <v>18.79</v>
      </c>
      <c r="E56" s="209">
        <f t="shared" si="0"/>
        <v>28185</v>
      </c>
      <c r="F56" s="214">
        <f t="shared" si="1"/>
        <v>12.847863247863248</v>
      </c>
      <c r="G56" s="280">
        <f t="shared" si="2"/>
        <v>39153.75</v>
      </c>
      <c r="H56" s="278">
        <v>5</v>
      </c>
      <c r="I56" s="210">
        <f t="shared" si="3"/>
        <v>26.1025</v>
      </c>
      <c r="J56" s="217">
        <f t="shared" si="4"/>
        <v>0.17847863247863247</v>
      </c>
      <c r="K56" s="221">
        <f t="shared" si="5"/>
        <v>3.58289025</v>
      </c>
      <c r="L56" s="211">
        <f t="shared" si="6"/>
        <v>19.62429810990324</v>
      </c>
      <c r="M56" s="222">
        <v>57.326244</v>
      </c>
    </row>
    <row r="57" spans="1:13" s="8" customFormat="1" ht="15">
      <c r="A57" s="196" t="s">
        <v>292</v>
      </c>
      <c r="B57" s="182">
        <v>1400</v>
      </c>
      <c r="C57" s="289">
        <f>Volume!J57</f>
        <v>131.35</v>
      </c>
      <c r="D57" s="323">
        <v>14.58</v>
      </c>
      <c r="E57" s="209">
        <f t="shared" si="0"/>
        <v>20412</v>
      </c>
      <c r="F57" s="214">
        <f t="shared" si="1"/>
        <v>11.100114198705748</v>
      </c>
      <c r="G57" s="280">
        <f t="shared" si="2"/>
        <v>29606.5</v>
      </c>
      <c r="H57" s="278">
        <v>5</v>
      </c>
      <c r="I57" s="210">
        <f t="shared" si="3"/>
        <v>21.1475</v>
      </c>
      <c r="J57" s="217">
        <f t="shared" si="4"/>
        <v>0.1610011419870575</v>
      </c>
      <c r="K57" s="221">
        <f t="shared" si="5"/>
        <v>2.8057205</v>
      </c>
      <c r="L57" s="211">
        <f t="shared" si="6"/>
        <v>15.367564079046735</v>
      </c>
      <c r="M57" s="222">
        <v>44.891528</v>
      </c>
    </row>
    <row r="58" spans="1:13" s="8" customFormat="1" ht="15">
      <c r="A58" s="196" t="s">
        <v>195</v>
      </c>
      <c r="B58" s="182">
        <v>2062</v>
      </c>
      <c r="C58" s="289">
        <f>Volume!J58</f>
        <v>129.95</v>
      </c>
      <c r="D58" s="323">
        <v>15.58</v>
      </c>
      <c r="E58" s="209">
        <f t="shared" si="0"/>
        <v>32125.96</v>
      </c>
      <c r="F58" s="214">
        <f t="shared" si="1"/>
        <v>11.989226625625243</v>
      </c>
      <c r="G58" s="280">
        <f t="shared" si="2"/>
        <v>45523.805</v>
      </c>
      <c r="H58" s="278">
        <v>5</v>
      </c>
      <c r="I58" s="210">
        <f t="shared" si="3"/>
        <v>22.0775</v>
      </c>
      <c r="J58" s="217">
        <f t="shared" si="4"/>
        <v>0.16989226625625242</v>
      </c>
      <c r="K58" s="221">
        <f t="shared" si="5"/>
        <v>2.3555141875</v>
      </c>
      <c r="L58" s="211">
        <f t="shared" si="6"/>
        <v>12.901682550172033</v>
      </c>
      <c r="M58" s="222">
        <v>37.688227</v>
      </c>
    </row>
    <row r="59" spans="1:13" s="8" customFormat="1" ht="15">
      <c r="A59" s="196" t="s">
        <v>293</v>
      </c>
      <c r="B59" s="182">
        <v>1400</v>
      </c>
      <c r="C59" s="289">
        <f>Volume!J59</f>
        <v>123.5</v>
      </c>
      <c r="D59" s="323">
        <v>22.98</v>
      </c>
      <c r="E59" s="209">
        <f t="shared" si="0"/>
        <v>32172</v>
      </c>
      <c r="F59" s="214">
        <f t="shared" si="1"/>
        <v>18.60728744939271</v>
      </c>
      <c r="G59" s="280">
        <f t="shared" si="2"/>
        <v>40817</v>
      </c>
      <c r="H59" s="278">
        <v>5</v>
      </c>
      <c r="I59" s="210">
        <f t="shared" si="3"/>
        <v>29.155</v>
      </c>
      <c r="J59" s="217">
        <f t="shared" si="4"/>
        <v>0.23607287449392714</v>
      </c>
      <c r="K59" s="221">
        <f t="shared" si="5"/>
        <v>3.7203594375</v>
      </c>
      <c r="L59" s="211">
        <f t="shared" si="6"/>
        <v>20.37724785945981</v>
      </c>
      <c r="M59" s="222">
        <v>59.525751</v>
      </c>
    </row>
    <row r="60" spans="1:13" s="8" customFormat="1" ht="15">
      <c r="A60" s="196" t="s">
        <v>197</v>
      </c>
      <c r="B60" s="182">
        <v>650</v>
      </c>
      <c r="C60" s="289">
        <f>Volume!J60</f>
        <v>693.6</v>
      </c>
      <c r="D60" s="323">
        <v>74.4</v>
      </c>
      <c r="E60" s="209">
        <f t="shared" si="0"/>
        <v>48360.00000000001</v>
      </c>
      <c r="F60" s="214">
        <f t="shared" si="1"/>
        <v>10.726643598615917</v>
      </c>
      <c r="G60" s="280">
        <f t="shared" si="2"/>
        <v>70902</v>
      </c>
      <c r="H60" s="278">
        <v>5</v>
      </c>
      <c r="I60" s="210">
        <f t="shared" si="3"/>
        <v>109.08</v>
      </c>
      <c r="J60" s="217">
        <f t="shared" si="4"/>
        <v>0.15726643598615916</v>
      </c>
      <c r="K60" s="221">
        <f t="shared" si="5"/>
        <v>2.3277544375</v>
      </c>
      <c r="L60" s="211">
        <f t="shared" si="6"/>
        <v>12.749636137514994</v>
      </c>
      <c r="M60" s="222">
        <v>37.244071</v>
      </c>
    </row>
    <row r="61" spans="1:13" s="8" customFormat="1" ht="15">
      <c r="A61" s="196" t="s">
        <v>4</v>
      </c>
      <c r="B61" s="182">
        <v>300</v>
      </c>
      <c r="C61" s="289">
        <f>Volume!J61</f>
        <v>1653</v>
      </c>
      <c r="D61" s="323">
        <v>182.27</v>
      </c>
      <c r="E61" s="209">
        <f t="shared" si="0"/>
        <v>54681</v>
      </c>
      <c r="F61" s="214">
        <f t="shared" si="1"/>
        <v>11.026618269812463</v>
      </c>
      <c r="G61" s="280">
        <f t="shared" si="2"/>
        <v>79476</v>
      </c>
      <c r="H61" s="278">
        <v>5</v>
      </c>
      <c r="I61" s="210">
        <f t="shared" si="3"/>
        <v>264.92</v>
      </c>
      <c r="J61" s="217">
        <f t="shared" si="4"/>
        <v>0.16026618269812462</v>
      </c>
      <c r="K61" s="221">
        <f t="shared" si="5"/>
        <v>1.7617470625</v>
      </c>
      <c r="L61" s="211">
        <f t="shared" si="6"/>
        <v>9.649486067497138</v>
      </c>
      <c r="M61" s="222">
        <v>28.187953</v>
      </c>
    </row>
    <row r="62" spans="1:13" s="8" customFormat="1" ht="15">
      <c r="A62" s="196" t="s">
        <v>79</v>
      </c>
      <c r="B62" s="182">
        <v>400</v>
      </c>
      <c r="C62" s="289">
        <f>Volume!J62</f>
        <v>1031.6</v>
      </c>
      <c r="D62" s="323">
        <v>111.19</v>
      </c>
      <c r="E62" s="209">
        <f t="shared" si="0"/>
        <v>44476</v>
      </c>
      <c r="F62" s="214">
        <f t="shared" si="1"/>
        <v>10.77840248158201</v>
      </c>
      <c r="G62" s="280">
        <f t="shared" si="2"/>
        <v>65108</v>
      </c>
      <c r="H62" s="278">
        <v>5</v>
      </c>
      <c r="I62" s="210">
        <f t="shared" si="3"/>
        <v>162.77</v>
      </c>
      <c r="J62" s="217">
        <f t="shared" si="4"/>
        <v>0.1577840248158201</v>
      </c>
      <c r="K62" s="221">
        <f t="shared" si="5"/>
        <v>2.22627875</v>
      </c>
      <c r="L62" s="211">
        <f t="shared" si="6"/>
        <v>12.193830906694044</v>
      </c>
      <c r="M62" s="222">
        <v>35.62046</v>
      </c>
    </row>
    <row r="63" spans="1:13" s="8" customFormat="1" ht="15">
      <c r="A63" s="196" t="s">
        <v>196</v>
      </c>
      <c r="B63" s="182">
        <v>400</v>
      </c>
      <c r="C63" s="289">
        <f>Volume!J63</f>
        <v>718.45</v>
      </c>
      <c r="D63" s="323">
        <v>77.21</v>
      </c>
      <c r="E63" s="209">
        <f t="shared" si="0"/>
        <v>30883.999999999996</v>
      </c>
      <c r="F63" s="214">
        <f t="shared" si="1"/>
        <v>10.746746468091027</v>
      </c>
      <c r="G63" s="280">
        <f t="shared" si="2"/>
        <v>45253</v>
      </c>
      <c r="H63" s="278">
        <v>5</v>
      </c>
      <c r="I63" s="210">
        <f t="shared" si="3"/>
        <v>113.1325</v>
      </c>
      <c r="J63" s="217">
        <f t="shared" si="4"/>
        <v>0.15746746468091027</v>
      </c>
      <c r="K63" s="221">
        <f t="shared" si="5"/>
        <v>2.1254700625</v>
      </c>
      <c r="L63" s="211">
        <f t="shared" si="6"/>
        <v>11.641678985331652</v>
      </c>
      <c r="M63" s="222">
        <v>34.007521</v>
      </c>
    </row>
    <row r="64" spans="1:13" s="8" customFormat="1" ht="15">
      <c r="A64" s="196" t="s">
        <v>5</v>
      </c>
      <c r="B64" s="182">
        <v>1595</v>
      </c>
      <c r="C64" s="289">
        <f>Volume!J64</f>
        <v>148.4</v>
      </c>
      <c r="D64" s="323">
        <v>30.69</v>
      </c>
      <c r="E64" s="209">
        <f t="shared" si="0"/>
        <v>48950.55</v>
      </c>
      <c r="F64" s="214">
        <f t="shared" si="1"/>
        <v>20.680592991913745</v>
      </c>
      <c r="G64" s="280">
        <f t="shared" si="2"/>
        <v>60785.450000000004</v>
      </c>
      <c r="H64" s="278">
        <v>5</v>
      </c>
      <c r="I64" s="210">
        <f t="shared" si="3"/>
        <v>38.11</v>
      </c>
      <c r="J64" s="217">
        <f t="shared" si="4"/>
        <v>0.2568059299191375</v>
      </c>
      <c r="K64" s="221">
        <f t="shared" si="5"/>
        <v>2.23026625</v>
      </c>
      <c r="L64" s="211">
        <f t="shared" si="6"/>
        <v>12.215671343674563</v>
      </c>
      <c r="M64" s="222">
        <v>35.68426</v>
      </c>
    </row>
    <row r="65" spans="1:13" s="8" customFormat="1" ht="15">
      <c r="A65" s="196" t="s">
        <v>198</v>
      </c>
      <c r="B65" s="182">
        <v>1000</v>
      </c>
      <c r="C65" s="289">
        <f>Volume!J65</f>
        <v>199.6</v>
      </c>
      <c r="D65" s="323">
        <v>44.24</v>
      </c>
      <c r="E65" s="209">
        <f t="shared" si="0"/>
        <v>44240</v>
      </c>
      <c r="F65" s="214">
        <f t="shared" si="1"/>
        <v>22.16432865731463</v>
      </c>
      <c r="G65" s="280">
        <f t="shared" si="2"/>
        <v>54220</v>
      </c>
      <c r="H65" s="278">
        <v>5</v>
      </c>
      <c r="I65" s="210">
        <f t="shared" si="3"/>
        <v>54.22</v>
      </c>
      <c r="J65" s="217">
        <f t="shared" si="4"/>
        <v>0.2716432865731463</v>
      </c>
      <c r="K65" s="221">
        <f t="shared" si="5"/>
        <v>1.8298765</v>
      </c>
      <c r="L65" s="211">
        <f t="shared" si="6"/>
        <v>10.02264636498602</v>
      </c>
      <c r="M65" s="222">
        <v>29.278024</v>
      </c>
    </row>
    <row r="66" spans="1:13" s="8" customFormat="1" ht="15">
      <c r="A66" s="196" t="s">
        <v>199</v>
      </c>
      <c r="B66" s="182">
        <v>1300</v>
      </c>
      <c r="C66" s="289">
        <f>Volume!J66</f>
        <v>287.8</v>
      </c>
      <c r="D66" s="323">
        <v>30.46</v>
      </c>
      <c r="E66" s="209">
        <f t="shared" si="0"/>
        <v>39598</v>
      </c>
      <c r="F66" s="214">
        <f t="shared" si="1"/>
        <v>10.58373870743572</v>
      </c>
      <c r="G66" s="280">
        <f t="shared" si="2"/>
        <v>58305</v>
      </c>
      <c r="H66" s="278">
        <v>5</v>
      </c>
      <c r="I66" s="210">
        <f t="shared" si="3"/>
        <v>44.85</v>
      </c>
      <c r="J66" s="217">
        <f t="shared" si="4"/>
        <v>0.15583738707435718</v>
      </c>
      <c r="K66" s="221">
        <f t="shared" si="5"/>
        <v>2.786359875</v>
      </c>
      <c r="L66" s="211">
        <f t="shared" si="6"/>
        <v>15.26152156864775</v>
      </c>
      <c r="M66" s="222">
        <v>44.581758</v>
      </c>
    </row>
    <row r="67" spans="1:13" s="8" customFormat="1" ht="15">
      <c r="A67" s="196" t="s">
        <v>294</v>
      </c>
      <c r="B67" s="182">
        <v>300</v>
      </c>
      <c r="C67" s="289">
        <f>Volume!J67</f>
        <v>616.05</v>
      </c>
      <c r="D67" s="323">
        <v>98.67</v>
      </c>
      <c r="E67" s="209">
        <f t="shared" si="0"/>
        <v>29601</v>
      </c>
      <c r="F67" s="214">
        <f t="shared" si="1"/>
        <v>16.016557097638177</v>
      </c>
      <c r="G67" s="280">
        <f t="shared" si="2"/>
        <v>38841.75</v>
      </c>
      <c r="H67" s="278">
        <v>5</v>
      </c>
      <c r="I67" s="210">
        <f t="shared" si="3"/>
        <v>129.4725</v>
      </c>
      <c r="J67" s="217">
        <f t="shared" si="4"/>
        <v>0.2101655709763818</v>
      </c>
      <c r="K67" s="221">
        <f t="shared" si="5"/>
        <v>4.6985885</v>
      </c>
      <c r="L67" s="211">
        <f t="shared" si="6"/>
        <v>25.73522909884362</v>
      </c>
      <c r="M67" s="222">
        <v>75.177416</v>
      </c>
    </row>
    <row r="68" spans="1:13" s="8" customFormat="1" ht="15">
      <c r="A68" s="196" t="s">
        <v>43</v>
      </c>
      <c r="B68" s="182">
        <v>300</v>
      </c>
      <c r="C68" s="289">
        <f>Volume!J68</f>
        <v>1964.95</v>
      </c>
      <c r="D68" s="323">
        <v>211.93</v>
      </c>
      <c r="E68" s="209">
        <f t="shared" si="0"/>
        <v>63579</v>
      </c>
      <c r="F68" s="214">
        <f t="shared" si="1"/>
        <v>10.785516170894933</v>
      </c>
      <c r="G68" s="280">
        <f t="shared" si="2"/>
        <v>93053.25</v>
      </c>
      <c r="H68" s="278">
        <v>5</v>
      </c>
      <c r="I68" s="210">
        <f t="shared" si="3"/>
        <v>310.1775</v>
      </c>
      <c r="J68" s="217">
        <f t="shared" si="4"/>
        <v>0.15785516170894934</v>
      </c>
      <c r="K68" s="221">
        <f t="shared" si="5"/>
        <v>4.464366125</v>
      </c>
      <c r="L68" s="211">
        <f t="shared" si="6"/>
        <v>24.45234031624428</v>
      </c>
      <c r="M68" s="222">
        <v>71.429858</v>
      </c>
    </row>
    <row r="69" spans="1:13" s="8" customFormat="1" ht="15">
      <c r="A69" s="196" t="s">
        <v>200</v>
      </c>
      <c r="B69" s="182">
        <v>700</v>
      </c>
      <c r="C69" s="289">
        <f>Volume!J69</f>
        <v>969.45</v>
      </c>
      <c r="D69" s="323">
        <v>121.17</v>
      </c>
      <c r="E69" s="209">
        <f aca="true" t="shared" si="7" ref="E69:E132">D69*B69</f>
        <v>84819</v>
      </c>
      <c r="F69" s="214">
        <f aca="true" t="shared" si="8" ref="F69:F132">D69/C69*100</f>
        <v>12.49883954819743</v>
      </c>
      <c r="G69" s="280">
        <f aca="true" t="shared" si="9" ref="G69:G132">(B69*C69)*H69%+E69</f>
        <v>118749.75</v>
      </c>
      <c r="H69" s="278">
        <v>5</v>
      </c>
      <c r="I69" s="210">
        <f aca="true" t="shared" si="10" ref="I69:I132">G69/B69</f>
        <v>169.6425</v>
      </c>
      <c r="J69" s="217">
        <f aca="true" t="shared" si="11" ref="J69:J132">I69/C69</f>
        <v>0.1749883954819743</v>
      </c>
      <c r="K69" s="221">
        <f aca="true" t="shared" si="12" ref="K69:K132">M69/16</f>
        <v>2.2001055625</v>
      </c>
      <c r="L69" s="211">
        <f aca="true" t="shared" si="13" ref="L69:L132">K69*SQRT(30)</f>
        <v>12.050474454738422</v>
      </c>
      <c r="M69" s="222">
        <v>35.201689</v>
      </c>
    </row>
    <row r="70" spans="1:13" s="8" customFormat="1" ht="15">
      <c r="A70" s="196" t="s">
        <v>141</v>
      </c>
      <c r="B70" s="182">
        <v>4800</v>
      </c>
      <c r="C70" s="289">
        <f>Volume!J70</f>
        <v>93.75</v>
      </c>
      <c r="D70" s="323">
        <v>22.86</v>
      </c>
      <c r="E70" s="209">
        <f t="shared" si="7"/>
        <v>109728</v>
      </c>
      <c r="F70" s="214">
        <f t="shared" si="8"/>
        <v>24.384</v>
      </c>
      <c r="G70" s="280">
        <f t="shared" si="9"/>
        <v>132363</v>
      </c>
      <c r="H70" s="278">
        <v>5.03</v>
      </c>
      <c r="I70" s="210">
        <f t="shared" si="10"/>
        <v>27.575625</v>
      </c>
      <c r="J70" s="217">
        <f t="shared" si="11"/>
        <v>0.29414</v>
      </c>
      <c r="K70" s="221">
        <f t="shared" si="12"/>
        <v>2.9210525625</v>
      </c>
      <c r="L70" s="211">
        <f t="shared" si="13"/>
        <v>15.999263801395191</v>
      </c>
      <c r="M70" s="222">
        <v>46.736841</v>
      </c>
    </row>
    <row r="71" spans="1:13" s="8" customFormat="1" ht="15">
      <c r="A71" s="196" t="s">
        <v>184</v>
      </c>
      <c r="B71" s="182">
        <v>5900</v>
      </c>
      <c r="C71" s="289">
        <f>Volume!J71</f>
        <v>100.65</v>
      </c>
      <c r="D71" s="323">
        <v>20.26</v>
      </c>
      <c r="E71" s="209">
        <f t="shared" si="7"/>
        <v>119534.00000000001</v>
      </c>
      <c r="F71" s="214">
        <f t="shared" si="8"/>
        <v>20.12916045702931</v>
      </c>
      <c r="G71" s="280">
        <f t="shared" si="9"/>
        <v>149225.75</v>
      </c>
      <c r="H71" s="278">
        <v>5</v>
      </c>
      <c r="I71" s="210">
        <f t="shared" si="10"/>
        <v>25.2925</v>
      </c>
      <c r="J71" s="217">
        <f t="shared" si="11"/>
        <v>0.2512916045702931</v>
      </c>
      <c r="K71" s="221">
        <f t="shared" si="12"/>
        <v>2.7331500625</v>
      </c>
      <c r="L71" s="211">
        <f t="shared" si="13"/>
        <v>14.970079422779046</v>
      </c>
      <c r="M71" s="222">
        <v>43.730401</v>
      </c>
    </row>
    <row r="72" spans="1:13" s="8" customFormat="1" ht="15">
      <c r="A72" s="196" t="s">
        <v>175</v>
      </c>
      <c r="B72" s="182">
        <v>31500</v>
      </c>
      <c r="C72" s="289">
        <f>Volume!J72</f>
        <v>28.9</v>
      </c>
      <c r="D72" s="323">
        <v>9.82</v>
      </c>
      <c r="E72" s="209">
        <f t="shared" si="7"/>
        <v>309330</v>
      </c>
      <c r="F72" s="214">
        <f t="shared" si="8"/>
        <v>33.979238754325266</v>
      </c>
      <c r="G72" s="280">
        <f t="shared" si="9"/>
        <v>354847.5</v>
      </c>
      <c r="H72" s="278">
        <v>5</v>
      </c>
      <c r="I72" s="210">
        <f t="shared" si="10"/>
        <v>11.265</v>
      </c>
      <c r="J72" s="217">
        <f t="shared" si="11"/>
        <v>0.3897923875432526</v>
      </c>
      <c r="K72" s="221">
        <f t="shared" si="12"/>
        <v>5.377921625</v>
      </c>
      <c r="L72" s="211">
        <f t="shared" si="13"/>
        <v>29.456089865073388</v>
      </c>
      <c r="M72" s="222">
        <v>86.046746</v>
      </c>
    </row>
    <row r="73" spans="1:13" s="8" customFormat="1" ht="15">
      <c r="A73" s="196" t="s">
        <v>142</v>
      </c>
      <c r="B73" s="182">
        <v>1750</v>
      </c>
      <c r="C73" s="289">
        <f>Volume!J73</f>
        <v>151</v>
      </c>
      <c r="D73" s="323">
        <v>16.39</v>
      </c>
      <c r="E73" s="209">
        <f t="shared" si="7"/>
        <v>28682.5</v>
      </c>
      <c r="F73" s="214">
        <f t="shared" si="8"/>
        <v>10.85430463576159</v>
      </c>
      <c r="G73" s="280">
        <f t="shared" si="9"/>
        <v>41895</v>
      </c>
      <c r="H73" s="278">
        <v>5</v>
      </c>
      <c r="I73" s="210">
        <f t="shared" si="10"/>
        <v>23.94</v>
      </c>
      <c r="J73" s="217">
        <f t="shared" si="11"/>
        <v>0.1585430463576159</v>
      </c>
      <c r="K73" s="221">
        <f t="shared" si="12"/>
        <v>2.415574125</v>
      </c>
      <c r="L73" s="211">
        <f t="shared" si="13"/>
        <v>13.230644375883038</v>
      </c>
      <c r="M73" s="222">
        <v>38.649186</v>
      </c>
    </row>
    <row r="74" spans="1:13" s="8" customFormat="1" ht="15">
      <c r="A74" s="196" t="s">
        <v>176</v>
      </c>
      <c r="B74" s="182">
        <v>1450</v>
      </c>
      <c r="C74" s="289">
        <f>Volume!J74</f>
        <v>194.35</v>
      </c>
      <c r="D74" s="323">
        <v>34.12</v>
      </c>
      <c r="E74" s="209">
        <f t="shared" si="7"/>
        <v>49473.99999999999</v>
      </c>
      <c r="F74" s="214">
        <f t="shared" si="8"/>
        <v>17.55595574993568</v>
      </c>
      <c r="G74" s="280">
        <f t="shared" si="9"/>
        <v>64607.06274999999</v>
      </c>
      <c r="H74" s="278">
        <v>5.37</v>
      </c>
      <c r="I74" s="210">
        <f t="shared" si="10"/>
        <v>44.556594999999994</v>
      </c>
      <c r="J74" s="217">
        <f t="shared" si="11"/>
        <v>0.2292595574993568</v>
      </c>
      <c r="K74" s="221">
        <f t="shared" si="12"/>
        <v>3.5445255625</v>
      </c>
      <c r="L74" s="211">
        <f t="shared" si="13"/>
        <v>19.414166062349377</v>
      </c>
      <c r="M74" s="222">
        <v>56.712409</v>
      </c>
    </row>
    <row r="75" spans="1:13" s="8" customFormat="1" ht="15">
      <c r="A75" s="196" t="s">
        <v>167</v>
      </c>
      <c r="B75" s="182">
        <v>7700</v>
      </c>
      <c r="C75" s="289">
        <f>Volume!J75</f>
        <v>51</v>
      </c>
      <c r="D75" s="323">
        <v>12.63</v>
      </c>
      <c r="E75" s="209">
        <f t="shared" si="7"/>
        <v>97251</v>
      </c>
      <c r="F75" s="214">
        <f t="shared" si="8"/>
        <v>24.764705882352942</v>
      </c>
      <c r="G75" s="280">
        <f t="shared" si="9"/>
        <v>116886</v>
      </c>
      <c r="H75" s="278">
        <v>5</v>
      </c>
      <c r="I75" s="210">
        <f t="shared" si="10"/>
        <v>15.18</v>
      </c>
      <c r="J75" s="217">
        <f t="shared" si="11"/>
        <v>0.29764705882352943</v>
      </c>
      <c r="K75" s="221">
        <f t="shared" si="12"/>
        <v>5.949306125</v>
      </c>
      <c r="L75" s="211">
        <f t="shared" si="13"/>
        <v>32.58569166166149</v>
      </c>
      <c r="M75" s="222">
        <v>95.188898</v>
      </c>
    </row>
    <row r="76" spans="1:13" s="8" customFormat="1" ht="15">
      <c r="A76" s="196" t="s">
        <v>201</v>
      </c>
      <c r="B76" s="182">
        <v>200</v>
      </c>
      <c r="C76" s="289">
        <f>Volume!J76</f>
        <v>2359.95</v>
      </c>
      <c r="D76" s="323">
        <v>254.67</v>
      </c>
      <c r="E76" s="209">
        <f t="shared" si="7"/>
        <v>50934</v>
      </c>
      <c r="F76" s="214">
        <f t="shared" si="8"/>
        <v>10.791330324795018</v>
      </c>
      <c r="G76" s="280">
        <f t="shared" si="9"/>
        <v>74533.5</v>
      </c>
      <c r="H76" s="278">
        <v>5</v>
      </c>
      <c r="I76" s="210">
        <f t="shared" si="10"/>
        <v>372.6675</v>
      </c>
      <c r="J76" s="217">
        <f t="shared" si="11"/>
        <v>0.1579133032479502</v>
      </c>
      <c r="K76" s="221">
        <f t="shared" si="12"/>
        <v>1.705001625</v>
      </c>
      <c r="L76" s="211">
        <f t="shared" si="13"/>
        <v>9.338678505954642</v>
      </c>
      <c r="M76" s="222">
        <v>27.280026</v>
      </c>
    </row>
    <row r="77" spans="1:13" s="8" customFormat="1" ht="15">
      <c r="A77" s="196" t="s">
        <v>143</v>
      </c>
      <c r="B77" s="182">
        <v>2950</v>
      </c>
      <c r="C77" s="289">
        <f>Volume!J77</f>
        <v>105.85</v>
      </c>
      <c r="D77" s="323">
        <v>12.86</v>
      </c>
      <c r="E77" s="209">
        <f t="shared" si="7"/>
        <v>37937</v>
      </c>
      <c r="F77" s="214">
        <f t="shared" si="8"/>
        <v>12.149267831837506</v>
      </c>
      <c r="G77" s="280">
        <f t="shared" si="9"/>
        <v>53549.875</v>
      </c>
      <c r="H77" s="278">
        <v>5</v>
      </c>
      <c r="I77" s="210">
        <f t="shared" si="10"/>
        <v>18.1525</v>
      </c>
      <c r="J77" s="217">
        <f t="shared" si="11"/>
        <v>0.17149267831837506</v>
      </c>
      <c r="K77" s="221">
        <f t="shared" si="12"/>
        <v>3.3683841875</v>
      </c>
      <c r="L77" s="211">
        <f t="shared" si="13"/>
        <v>18.449400018374607</v>
      </c>
      <c r="M77" s="222">
        <v>53.894147</v>
      </c>
    </row>
    <row r="78" spans="1:13" s="8" customFormat="1" ht="15">
      <c r="A78" s="196" t="s">
        <v>90</v>
      </c>
      <c r="B78" s="182">
        <v>600</v>
      </c>
      <c r="C78" s="289">
        <f>Volume!J78</f>
        <v>445.4</v>
      </c>
      <c r="D78" s="323">
        <v>49.65</v>
      </c>
      <c r="E78" s="209">
        <f t="shared" si="7"/>
        <v>29790</v>
      </c>
      <c r="F78" s="214">
        <f t="shared" si="8"/>
        <v>11.147283340817243</v>
      </c>
      <c r="G78" s="280">
        <f t="shared" si="9"/>
        <v>43152</v>
      </c>
      <c r="H78" s="278">
        <v>5</v>
      </c>
      <c r="I78" s="210">
        <f t="shared" si="10"/>
        <v>71.92</v>
      </c>
      <c r="J78" s="217">
        <f t="shared" si="11"/>
        <v>0.16147283340817245</v>
      </c>
      <c r="K78" s="221">
        <f t="shared" si="12"/>
        <v>2.717332125</v>
      </c>
      <c r="L78" s="211">
        <f t="shared" si="13"/>
        <v>14.883441010959478</v>
      </c>
      <c r="M78" s="222">
        <v>43.477314</v>
      </c>
    </row>
    <row r="79" spans="1:13" s="8" customFormat="1" ht="15">
      <c r="A79" s="196" t="s">
        <v>35</v>
      </c>
      <c r="B79" s="182">
        <v>1100</v>
      </c>
      <c r="C79" s="289">
        <f>Volume!J79</f>
        <v>267.25</v>
      </c>
      <c r="D79" s="323">
        <v>29.16</v>
      </c>
      <c r="E79" s="209">
        <f t="shared" si="7"/>
        <v>32076</v>
      </c>
      <c r="F79" s="214">
        <f t="shared" si="8"/>
        <v>10.911131898971</v>
      </c>
      <c r="G79" s="280">
        <f t="shared" si="9"/>
        <v>46774.75</v>
      </c>
      <c r="H79" s="278">
        <v>5</v>
      </c>
      <c r="I79" s="210">
        <f t="shared" si="10"/>
        <v>42.5225</v>
      </c>
      <c r="J79" s="217">
        <f t="shared" si="11"/>
        <v>0.15911131898971</v>
      </c>
      <c r="K79" s="221">
        <f t="shared" si="12"/>
        <v>2.1980665</v>
      </c>
      <c r="L79" s="211">
        <f t="shared" si="13"/>
        <v>12.039306049464292</v>
      </c>
      <c r="M79" s="222">
        <v>35.169064</v>
      </c>
    </row>
    <row r="80" spans="1:13" s="8" customFormat="1" ht="15">
      <c r="A80" s="196" t="s">
        <v>6</v>
      </c>
      <c r="B80" s="182">
        <v>1125</v>
      </c>
      <c r="C80" s="289">
        <f>Volume!J80</f>
        <v>175.85</v>
      </c>
      <c r="D80" s="323">
        <v>18.7</v>
      </c>
      <c r="E80" s="209">
        <f t="shared" si="7"/>
        <v>21037.5</v>
      </c>
      <c r="F80" s="214">
        <f t="shared" si="8"/>
        <v>10.63406312197896</v>
      </c>
      <c r="G80" s="280">
        <f t="shared" si="9"/>
        <v>30929.0625</v>
      </c>
      <c r="H80" s="278">
        <v>5</v>
      </c>
      <c r="I80" s="210">
        <f t="shared" si="10"/>
        <v>27.4925</v>
      </c>
      <c r="J80" s="217">
        <f t="shared" si="11"/>
        <v>0.15634063121978958</v>
      </c>
      <c r="K80" s="221">
        <f t="shared" si="12"/>
        <v>2.0523466875</v>
      </c>
      <c r="L80" s="211">
        <f t="shared" si="13"/>
        <v>11.24116576564756</v>
      </c>
      <c r="M80" s="222">
        <v>32.837547</v>
      </c>
    </row>
    <row r="81" spans="1:13" s="8" customFormat="1" ht="15">
      <c r="A81" s="196" t="s">
        <v>177</v>
      </c>
      <c r="B81" s="182">
        <v>1000</v>
      </c>
      <c r="C81" s="289">
        <f>Volume!J81</f>
        <v>361.95</v>
      </c>
      <c r="D81" s="323">
        <v>55.22</v>
      </c>
      <c r="E81" s="209">
        <f t="shared" si="7"/>
        <v>55220</v>
      </c>
      <c r="F81" s="214">
        <f t="shared" si="8"/>
        <v>15.25625086337892</v>
      </c>
      <c r="G81" s="280">
        <f t="shared" si="9"/>
        <v>73317.5</v>
      </c>
      <c r="H81" s="278">
        <v>5</v>
      </c>
      <c r="I81" s="210">
        <f t="shared" si="10"/>
        <v>73.3175</v>
      </c>
      <c r="J81" s="217">
        <f t="shared" si="11"/>
        <v>0.2025625086337892</v>
      </c>
      <c r="K81" s="221">
        <f t="shared" si="12"/>
        <v>3.12957075</v>
      </c>
      <c r="L81" s="211">
        <f t="shared" si="13"/>
        <v>17.14136495083361</v>
      </c>
      <c r="M81" s="222">
        <v>50.073132</v>
      </c>
    </row>
    <row r="82" spans="1:13" s="8" customFormat="1" ht="15">
      <c r="A82" s="196" t="s">
        <v>168</v>
      </c>
      <c r="B82" s="182">
        <v>600</v>
      </c>
      <c r="C82" s="289">
        <f>Volume!J82</f>
        <v>650.55</v>
      </c>
      <c r="D82" s="323">
        <v>77.28</v>
      </c>
      <c r="E82" s="209">
        <f t="shared" si="7"/>
        <v>46368</v>
      </c>
      <c r="F82" s="214">
        <f t="shared" si="8"/>
        <v>11.879179156098687</v>
      </c>
      <c r="G82" s="280">
        <f t="shared" si="9"/>
        <v>65884.5</v>
      </c>
      <c r="H82" s="278">
        <v>5</v>
      </c>
      <c r="I82" s="210">
        <f t="shared" si="10"/>
        <v>109.8075</v>
      </c>
      <c r="J82" s="217">
        <f t="shared" si="11"/>
        <v>0.16879179156098686</v>
      </c>
      <c r="K82" s="221">
        <f t="shared" si="12"/>
        <v>3.2207673125</v>
      </c>
      <c r="L82" s="211">
        <f t="shared" si="13"/>
        <v>17.640869095315406</v>
      </c>
      <c r="M82" s="222">
        <v>51.532277</v>
      </c>
    </row>
    <row r="83" spans="1:13" s="8" customFormat="1" ht="15">
      <c r="A83" s="196" t="s">
        <v>132</v>
      </c>
      <c r="B83" s="182">
        <v>400</v>
      </c>
      <c r="C83" s="289">
        <f>Volume!J83</f>
        <v>724.8</v>
      </c>
      <c r="D83" s="323">
        <v>93.83</v>
      </c>
      <c r="E83" s="209">
        <f t="shared" si="7"/>
        <v>37532</v>
      </c>
      <c r="F83" s="214">
        <f t="shared" si="8"/>
        <v>12.945640176600442</v>
      </c>
      <c r="G83" s="280">
        <f t="shared" si="9"/>
        <v>52028</v>
      </c>
      <c r="H83" s="278">
        <v>5</v>
      </c>
      <c r="I83" s="210">
        <f t="shared" si="10"/>
        <v>130.07</v>
      </c>
      <c r="J83" s="217">
        <f t="shared" si="11"/>
        <v>0.17945640176600441</v>
      </c>
      <c r="K83" s="221">
        <f t="shared" si="12"/>
        <v>2.7598474375</v>
      </c>
      <c r="L83" s="211">
        <f t="shared" si="13"/>
        <v>15.11630696791579</v>
      </c>
      <c r="M83" s="222">
        <v>44.157559</v>
      </c>
    </row>
    <row r="84" spans="1:13" s="8" customFormat="1" ht="15">
      <c r="A84" s="196" t="s">
        <v>144</v>
      </c>
      <c r="B84" s="182">
        <v>250</v>
      </c>
      <c r="C84" s="289">
        <f>Volume!J84</f>
        <v>2444.8</v>
      </c>
      <c r="D84" s="323">
        <v>307.51</v>
      </c>
      <c r="E84" s="209">
        <f t="shared" si="7"/>
        <v>76877.5</v>
      </c>
      <c r="F84" s="214">
        <f t="shared" si="8"/>
        <v>12.578124999999998</v>
      </c>
      <c r="G84" s="280">
        <f t="shared" si="9"/>
        <v>107437.5</v>
      </c>
      <c r="H84" s="278">
        <v>5</v>
      </c>
      <c r="I84" s="210">
        <f t="shared" si="10"/>
        <v>429.75</v>
      </c>
      <c r="J84" s="217">
        <f t="shared" si="11"/>
        <v>0.17578125</v>
      </c>
      <c r="K84" s="221">
        <f t="shared" si="12"/>
        <v>2.3703136875</v>
      </c>
      <c r="L84" s="211">
        <f t="shared" si="13"/>
        <v>12.982742750070011</v>
      </c>
      <c r="M84" s="222">
        <v>37.925019</v>
      </c>
    </row>
    <row r="85" spans="1:13" s="8" customFormat="1" ht="15">
      <c r="A85" s="196" t="s">
        <v>295</v>
      </c>
      <c r="B85" s="182">
        <v>300</v>
      </c>
      <c r="C85" s="289">
        <f>Volume!J85</f>
        <v>630.2</v>
      </c>
      <c r="D85" s="323">
        <v>69.87</v>
      </c>
      <c r="E85" s="209">
        <f t="shared" si="7"/>
        <v>20961</v>
      </c>
      <c r="F85" s="214">
        <f t="shared" si="8"/>
        <v>11.08695652173913</v>
      </c>
      <c r="G85" s="280">
        <f t="shared" si="9"/>
        <v>30414</v>
      </c>
      <c r="H85" s="278">
        <v>5</v>
      </c>
      <c r="I85" s="210">
        <f t="shared" si="10"/>
        <v>101.38</v>
      </c>
      <c r="J85" s="217">
        <f t="shared" si="11"/>
        <v>0.1608695652173913</v>
      </c>
      <c r="K85" s="221">
        <f t="shared" si="12"/>
        <v>3.211991625</v>
      </c>
      <c r="L85" s="211">
        <f t="shared" si="13"/>
        <v>17.592802675301744</v>
      </c>
      <c r="M85" s="222">
        <v>51.391866</v>
      </c>
    </row>
    <row r="86" spans="1:13" s="8" customFormat="1" ht="15">
      <c r="A86" s="196" t="s">
        <v>133</v>
      </c>
      <c r="B86" s="182">
        <v>12500</v>
      </c>
      <c r="C86" s="289">
        <f>Volume!J86</f>
        <v>31.55</v>
      </c>
      <c r="D86" s="323">
        <v>4.42</v>
      </c>
      <c r="E86" s="209">
        <f t="shared" si="7"/>
        <v>55250</v>
      </c>
      <c r="F86" s="214">
        <f t="shared" si="8"/>
        <v>14.009508716323296</v>
      </c>
      <c r="G86" s="280">
        <f t="shared" si="9"/>
        <v>74968.75</v>
      </c>
      <c r="H86" s="278">
        <v>5</v>
      </c>
      <c r="I86" s="210">
        <f t="shared" si="10"/>
        <v>5.9975</v>
      </c>
      <c r="J86" s="217">
        <f t="shared" si="11"/>
        <v>0.19009508716323295</v>
      </c>
      <c r="K86" s="221">
        <f t="shared" si="12"/>
        <v>2.590064625</v>
      </c>
      <c r="L86" s="211">
        <f t="shared" si="13"/>
        <v>14.186368205086591</v>
      </c>
      <c r="M86" s="222">
        <v>41.441034</v>
      </c>
    </row>
    <row r="87" spans="1:13" s="8" customFormat="1" ht="15">
      <c r="A87" s="196" t="s">
        <v>169</v>
      </c>
      <c r="B87" s="182">
        <v>4000</v>
      </c>
      <c r="C87" s="289">
        <f>Volume!J87</f>
        <v>121.45</v>
      </c>
      <c r="D87" s="323">
        <v>13.07</v>
      </c>
      <c r="E87" s="209">
        <f t="shared" si="7"/>
        <v>52280</v>
      </c>
      <c r="F87" s="214">
        <f t="shared" si="8"/>
        <v>10.761630300535199</v>
      </c>
      <c r="G87" s="280">
        <f t="shared" si="9"/>
        <v>76570</v>
      </c>
      <c r="H87" s="278">
        <v>5</v>
      </c>
      <c r="I87" s="210">
        <f t="shared" si="10"/>
        <v>19.1425</v>
      </c>
      <c r="J87" s="217">
        <f t="shared" si="11"/>
        <v>0.15761630300535198</v>
      </c>
      <c r="K87" s="221">
        <f t="shared" si="12"/>
        <v>2.516205375</v>
      </c>
      <c r="L87" s="211">
        <f t="shared" si="13"/>
        <v>13.781824432032456</v>
      </c>
      <c r="M87" s="222">
        <v>40.259286</v>
      </c>
    </row>
    <row r="88" spans="1:13" s="8" customFormat="1" ht="15">
      <c r="A88" s="196" t="s">
        <v>296</v>
      </c>
      <c r="B88" s="182">
        <v>550</v>
      </c>
      <c r="C88" s="289">
        <f>Volume!J88</f>
        <v>453.15</v>
      </c>
      <c r="D88" s="323">
        <v>61.66</v>
      </c>
      <c r="E88" s="209">
        <f t="shared" si="7"/>
        <v>33913</v>
      </c>
      <c r="F88" s="214">
        <f t="shared" si="8"/>
        <v>13.606973408363675</v>
      </c>
      <c r="G88" s="280">
        <f t="shared" si="9"/>
        <v>46374.625</v>
      </c>
      <c r="H88" s="278">
        <v>5</v>
      </c>
      <c r="I88" s="210">
        <f t="shared" si="10"/>
        <v>84.3175</v>
      </c>
      <c r="J88" s="217">
        <f t="shared" si="11"/>
        <v>0.18606973408363675</v>
      </c>
      <c r="K88" s="221">
        <f t="shared" si="12"/>
        <v>3.1670299375</v>
      </c>
      <c r="L88" s="211">
        <f t="shared" si="13"/>
        <v>17.346537370629264</v>
      </c>
      <c r="M88" s="222">
        <v>50.672479</v>
      </c>
    </row>
    <row r="89" spans="1:13" s="8" customFormat="1" ht="15">
      <c r="A89" s="196" t="s">
        <v>297</v>
      </c>
      <c r="B89" s="182">
        <v>550</v>
      </c>
      <c r="C89" s="289">
        <f>Volume!J89</f>
        <v>473.15</v>
      </c>
      <c r="D89" s="323">
        <v>66.69</v>
      </c>
      <c r="E89" s="209">
        <f t="shared" si="7"/>
        <v>36679.5</v>
      </c>
      <c r="F89" s="214">
        <f t="shared" si="8"/>
        <v>14.094895910387825</v>
      </c>
      <c r="G89" s="280">
        <f t="shared" si="9"/>
        <v>49691.125</v>
      </c>
      <c r="H89" s="278">
        <v>5</v>
      </c>
      <c r="I89" s="210">
        <f t="shared" si="10"/>
        <v>90.3475</v>
      </c>
      <c r="J89" s="217">
        <f t="shared" si="11"/>
        <v>0.19094895910387827</v>
      </c>
      <c r="K89" s="221">
        <f t="shared" si="12"/>
        <v>2.4742461875</v>
      </c>
      <c r="L89" s="211">
        <f t="shared" si="13"/>
        <v>13.552004497149067</v>
      </c>
      <c r="M89" s="222">
        <v>39.587939</v>
      </c>
    </row>
    <row r="90" spans="1:13" s="8" customFormat="1" ht="15">
      <c r="A90" s="196" t="s">
        <v>178</v>
      </c>
      <c r="B90" s="182">
        <v>2500</v>
      </c>
      <c r="C90" s="289">
        <f>Volume!J90</f>
        <v>176.25</v>
      </c>
      <c r="D90" s="323">
        <v>23.01</v>
      </c>
      <c r="E90" s="209">
        <f t="shared" si="7"/>
        <v>57525.00000000001</v>
      </c>
      <c r="F90" s="214">
        <f t="shared" si="8"/>
        <v>13.05531914893617</v>
      </c>
      <c r="G90" s="280">
        <f t="shared" si="9"/>
        <v>79556.25</v>
      </c>
      <c r="H90" s="278">
        <v>5</v>
      </c>
      <c r="I90" s="210">
        <f t="shared" si="10"/>
        <v>31.8225</v>
      </c>
      <c r="J90" s="217">
        <f t="shared" si="11"/>
        <v>0.18055319148936172</v>
      </c>
      <c r="K90" s="221">
        <f t="shared" si="12"/>
        <v>4.1667584375</v>
      </c>
      <c r="L90" s="211">
        <f t="shared" si="13"/>
        <v>22.8222758789373</v>
      </c>
      <c r="M90" s="222">
        <v>66.668135</v>
      </c>
    </row>
    <row r="91" spans="1:13" s="8" customFormat="1" ht="15">
      <c r="A91" s="196" t="s">
        <v>145</v>
      </c>
      <c r="B91" s="182">
        <v>1700</v>
      </c>
      <c r="C91" s="289">
        <f>Volume!J91</f>
        <v>156.35</v>
      </c>
      <c r="D91" s="323">
        <v>17.19</v>
      </c>
      <c r="E91" s="209">
        <f t="shared" si="7"/>
        <v>29223.000000000004</v>
      </c>
      <c r="F91" s="214">
        <f t="shared" si="8"/>
        <v>10.994563479373202</v>
      </c>
      <c r="G91" s="280">
        <f t="shared" si="9"/>
        <v>45649.131</v>
      </c>
      <c r="H91" s="278">
        <v>6.18</v>
      </c>
      <c r="I91" s="210">
        <f t="shared" si="10"/>
        <v>26.852430000000002</v>
      </c>
      <c r="J91" s="217">
        <f t="shared" si="11"/>
        <v>0.17174563479373203</v>
      </c>
      <c r="K91" s="221">
        <f t="shared" si="12"/>
        <v>1.834402375</v>
      </c>
      <c r="L91" s="211">
        <f t="shared" si="13"/>
        <v>10.047435603285509</v>
      </c>
      <c r="M91" s="222">
        <v>29.350438</v>
      </c>
    </row>
    <row r="92" spans="1:13" s="8" customFormat="1" ht="15">
      <c r="A92" s="196" t="s">
        <v>273</v>
      </c>
      <c r="B92" s="182">
        <v>850</v>
      </c>
      <c r="C92" s="289">
        <f>Volume!J92</f>
        <v>201.95</v>
      </c>
      <c r="D92" s="323">
        <v>39.92</v>
      </c>
      <c r="E92" s="209">
        <f t="shared" si="7"/>
        <v>33932</v>
      </c>
      <c r="F92" s="214">
        <f t="shared" si="8"/>
        <v>19.767269126021294</v>
      </c>
      <c r="G92" s="280">
        <f t="shared" si="9"/>
        <v>42514.875</v>
      </c>
      <c r="H92" s="278">
        <v>5</v>
      </c>
      <c r="I92" s="210">
        <f t="shared" si="10"/>
        <v>50.0175</v>
      </c>
      <c r="J92" s="217">
        <f t="shared" si="11"/>
        <v>0.24767269126021293</v>
      </c>
      <c r="K92" s="221">
        <f t="shared" si="12"/>
        <v>3.50082375</v>
      </c>
      <c r="L92" s="211">
        <f t="shared" si="13"/>
        <v>19.17480137724826</v>
      </c>
      <c r="M92" s="222">
        <v>56.01318</v>
      </c>
    </row>
    <row r="93" spans="1:13" s="8" customFormat="1" ht="15">
      <c r="A93" s="196" t="s">
        <v>210</v>
      </c>
      <c r="B93" s="182">
        <v>200</v>
      </c>
      <c r="C93" s="289">
        <f>Volume!J93</f>
        <v>1669.2</v>
      </c>
      <c r="D93" s="323">
        <v>185.97</v>
      </c>
      <c r="E93" s="209">
        <f t="shared" si="7"/>
        <v>37194</v>
      </c>
      <c r="F93" s="214">
        <f t="shared" si="8"/>
        <v>11.141265276779295</v>
      </c>
      <c r="G93" s="280">
        <f t="shared" si="9"/>
        <v>53886</v>
      </c>
      <c r="H93" s="278">
        <v>5</v>
      </c>
      <c r="I93" s="210">
        <f t="shared" si="10"/>
        <v>269.43</v>
      </c>
      <c r="J93" s="217">
        <f t="shared" si="11"/>
        <v>0.16141265276779296</v>
      </c>
      <c r="K93" s="221">
        <f t="shared" si="12"/>
        <v>1.819710875</v>
      </c>
      <c r="L93" s="211">
        <f t="shared" si="13"/>
        <v>9.966966943749636</v>
      </c>
      <c r="M93" s="222">
        <v>29.115374</v>
      </c>
    </row>
    <row r="94" spans="1:13" s="8" customFormat="1" ht="15">
      <c r="A94" s="196" t="s">
        <v>298</v>
      </c>
      <c r="B94" s="182">
        <v>350</v>
      </c>
      <c r="C94" s="289">
        <f>Volume!J94</f>
        <v>587.65</v>
      </c>
      <c r="D94" s="323">
        <v>70.94</v>
      </c>
      <c r="E94" s="209">
        <f t="shared" si="7"/>
        <v>24829</v>
      </c>
      <c r="F94" s="214">
        <f t="shared" si="8"/>
        <v>12.071811452395133</v>
      </c>
      <c r="G94" s="280">
        <f t="shared" si="9"/>
        <v>35112.875</v>
      </c>
      <c r="H94" s="278">
        <v>5</v>
      </c>
      <c r="I94" s="210">
        <f t="shared" si="10"/>
        <v>100.3225</v>
      </c>
      <c r="J94" s="217">
        <f t="shared" si="11"/>
        <v>0.17071811452395136</v>
      </c>
      <c r="K94" s="221">
        <f t="shared" si="12"/>
        <v>1.9198255625</v>
      </c>
      <c r="L94" s="211">
        <f t="shared" si="13"/>
        <v>10.515317670562942</v>
      </c>
      <c r="M94" s="222">
        <v>30.717209</v>
      </c>
    </row>
    <row r="95" spans="1:13" s="8" customFormat="1" ht="15">
      <c r="A95" s="196" t="s">
        <v>7</v>
      </c>
      <c r="B95" s="182">
        <v>650</v>
      </c>
      <c r="C95" s="289">
        <f>Volume!J95</f>
        <v>880.85</v>
      </c>
      <c r="D95" s="323">
        <v>103.52</v>
      </c>
      <c r="E95" s="209">
        <f t="shared" si="7"/>
        <v>67288</v>
      </c>
      <c r="F95" s="214">
        <f t="shared" si="8"/>
        <v>11.752284724981552</v>
      </c>
      <c r="G95" s="280">
        <f t="shared" si="9"/>
        <v>95915.625</v>
      </c>
      <c r="H95" s="278">
        <v>5</v>
      </c>
      <c r="I95" s="210">
        <f t="shared" si="10"/>
        <v>147.5625</v>
      </c>
      <c r="J95" s="217">
        <f t="shared" si="11"/>
        <v>0.1675228472498155</v>
      </c>
      <c r="K95" s="221">
        <f t="shared" si="12"/>
        <v>2.7548575</v>
      </c>
      <c r="L95" s="211">
        <f t="shared" si="13"/>
        <v>15.088975954622882</v>
      </c>
      <c r="M95" s="222">
        <v>44.07772</v>
      </c>
    </row>
    <row r="96" spans="1:13" s="8" customFormat="1" ht="15">
      <c r="A96" s="196" t="s">
        <v>170</v>
      </c>
      <c r="B96" s="182">
        <v>1200</v>
      </c>
      <c r="C96" s="289">
        <f>Volume!J96</f>
        <v>509.95</v>
      </c>
      <c r="D96" s="323">
        <v>54.69</v>
      </c>
      <c r="E96" s="209">
        <f t="shared" si="7"/>
        <v>65628</v>
      </c>
      <c r="F96" s="214">
        <f t="shared" si="8"/>
        <v>10.724580841258947</v>
      </c>
      <c r="G96" s="280">
        <f t="shared" si="9"/>
        <v>96225</v>
      </c>
      <c r="H96" s="278">
        <v>5</v>
      </c>
      <c r="I96" s="210">
        <f t="shared" si="10"/>
        <v>80.1875</v>
      </c>
      <c r="J96" s="217">
        <f t="shared" si="11"/>
        <v>0.15724580841258948</v>
      </c>
      <c r="K96" s="221">
        <f t="shared" si="12"/>
        <v>2.6387093125</v>
      </c>
      <c r="L96" s="211">
        <f t="shared" si="13"/>
        <v>14.452806131551986</v>
      </c>
      <c r="M96" s="222">
        <v>42.219349</v>
      </c>
    </row>
    <row r="97" spans="1:13" s="8" customFormat="1" ht="15">
      <c r="A97" s="196" t="s">
        <v>224</v>
      </c>
      <c r="B97" s="182">
        <v>400</v>
      </c>
      <c r="C97" s="289">
        <f>Volume!J97</f>
        <v>892.75</v>
      </c>
      <c r="D97" s="323">
        <v>99.43</v>
      </c>
      <c r="E97" s="209">
        <f t="shared" si="7"/>
        <v>39772</v>
      </c>
      <c r="F97" s="214">
        <f t="shared" si="8"/>
        <v>11.137496499579951</v>
      </c>
      <c r="G97" s="280">
        <f t="shared" si="9"/>
        <v>57627</v>
      </c>
      <c r="H97" s="278">
        <v>5</v>
      </c>
      <c r="I97" s="210">
        <f t="shared" si="10"/>
        <v>144.0675</v>
      </c>
      <c r="J97" s="217">
        <f t="shared" si="11"/>
        <v>0.16137496499579948</v>
      </c>
      <c r="K97" s="221">
        <f t="shared" si="12"/>
        <v>2.312487875</v>
      </c>
      <c r="L97" s="211">
        <f t="shared" si="13"/>
        <v>12.66601773094687</v>
      </c>
      <c r="M97" s="222">
        <v>36.999806</v>
      </c>
    </row>
    <row r="98" spans="1:13" s="8" customFormat="1" ht="15">
      <c r="A98" s="196" t="s">
        <v>207</v>
      </c>
      <c r="B98" s="182">
        <v>1250</v>
      </c>
      <c r="C98" s="289">
        <f>Volume!J98</f>
        <v>209.9</v>
      </c>
      <c r="D98" s="323">
        <v>30.22</v>
      </c>
      <c r="E98" s="209">
        <f t="shared" si="7"/>
        <v>37775</v>
      </c>
      <c r="F98" s="214">
        <f t="shared" si="8"/>
        <v>14.397332062887088</v>
      </c>
      <c r="G98" s="280">
        <f t="shared" si="9"/>
        <v>50893.75</v>
      </c>
      <c r="H98" s="278">
        <v>5</v>
      </c>
      <c r="I98" s="210">
        <f t="shared" si="10"/>
        <v>40.715</v>
      </c>
      <c r="J98" s="217">
        <f t="shared" si="11"/>
        <v>0.1939733206288709</v>
      </c>
      <c r="K98" s="221">
        <f t="shared" si="12"/>
        <v>3.1526863125</v>
      </c>
      <c r="L98" s="211">
        <f t="shared" si="13"/>
        <v>17.267974100940314</v>
      </c>
      <c r="M98" s="222">
        <v>50.442981</v>
      </c>
    </row>
    <row r="99" spans="1:13" s="7" customFormat="1" ht="15">
      <c r="A99" s="196" t="s">
        <v>299</v>
      </c>
      <c r="B99" s="182">
        <v>250</v>
      </c>
      <c r="C99" s="289">
        <f>Volume!J99</f>
        <v>827.4</v>
      </c>
      <c r="D99" s="323">
        <v>122.59</v>
      </c>
      <c r="E99" s="209">
        <f t="shared" si="7"/>
        <v>30647.5</v>
      </c>
      <c r="F99" s="214">
        <f t="shared" si="8"/>
        <v>14.816291999033115</v>
      </c>
      <c r="G99" s="280">
        <f t="shared" si="9"/>
        <v>40990</v>
      </c>
      <c r="H99" s="278">
        <v>5</v>
      </c>
      <c r="I99" s="210">
        <f t="shared" si="10"/>
        <v>163.96</v>
      </c>
      <c r="J99" s="217">
        <f t="shared" si="11"/>
        <v>0.19816291999033117</v>
      </c>
      <c r="K99" s="221">
        <f t="shared" si="12"/>
        <v>2.348426625</v>
      </c>
      <c r="L99" s="211">
        <f t="shared" si="13"/>
        <v>12.862862371582258</v>
      </c>
      <c r="M99" s="222">
        <v>37.574826</v>
      </c>
    </row>
    <row r="100" spans="1:13" s="7" customFormat="1" ht="15">
      <c r="A100" s="196" t="s">
        <v>279</v>
      </c>
      <c r="B100" s="182">
        <v>1600</v>
      </c>
      <c r="C100" s="289">
        <f>Volume!J100</f>
        <v>292.6</v>
      </c>
      <c r="D100" s="323">
        <v>54.38</v>
      </c>
      <c r="E100" s="209">
        <f t="shared" si="7"/>
        <v>87008</v>
      </c>
      <c r="F100" s="214">
        <f t="shared" si="8"/>
        <v>18.585099111414902</v>
      </c>
      <c r="G100" s="280">
        <f t="shared" si="9"/>
        <v>110416</v>
      </c>
      <c r="H100" s="278">
        <v>5</v>
      </c>
      <c r="I100" s="210">
        <f t="shared" si="10"/>
        <v>69.01</v>
      </c>
      <c r="J100" s="217">
        <f t="shared" si="11"/>
        <v>0.235850991114149</v>
      </c>
      <c r="K100" s="221">
        <f t="shared" si="12"/>
        <v>4.251761</v>
      </c>
      <c r="L100" s="211">
        <f t="shared" si="13"/>
        <v>23.287854088207226</v>
      </c>
      <c r="M100" s="206">
        <v>68.028176</v>
      </c>
    </row>
    <row r="101" spans="1:13" s="7" customFormat="1" ht="15">
      <c r="A101" s="196" t="s">
        <v>146</v>
      </c>
      <c r="B101" s="182">
        <v>8900</v>
      </c>
      <c r="C101" s="289">
        <f>Volume!J101</f>
        <v>40.05</v>
      </c>
      <c r="D101" s="323">
        <v>4.52</v>
      </c>
      <c r="E101" s="209">
        <f t="shared" si="7"/>
        <v>40227.99999999999</v>
      </c>
      <c r="F101" s="214">
        <f t="shared" si="8"/>
        <v>11.285892634207242</v>
      </c>
      <c r="G101" s="280">
        <f t="shared" si="9"/>
        <v>58050.24999999999</v>
      </c>
      <c r="H101" s="278">
        <v>5</v>
      </c>
      <c r="I101" s="210">
        <f t="shared" si="10"/>
        <v>6.522499999999999</v>
      </c>
      <c r="J101" s="217">
        <f t="shared" si="11"/>
        <v>0.16285892634207239</v>
      </c>
      <c r="K101" s="221">
        <f t="shared" si="12"/>
        <v>2.374969</v>
      </c>
      <c r="L101" s="211">
        <f t="shared" si="13"/>
        <v>13.008240946754869</v>
      </c>
      <c r="M101" s="206">
        <v>37.999504</v>
      </c>
    </row>
    <row r="102" spans="1:13" s="8" customFormat="1" ht="15">
      <c r="A102" s="196" t="s">
        <v>8</v>
      </c>
      <c r="B102" s="182">
        <v>1600</v>
      </c>
      <c r="C102" s="289">
        <f>Volume!J102</f>
        <v>144.85</v>
      </c>
      <c r="D102" s="323">
        <v>23.49</v>
      </c>
      <c r="E102" s="209">
        <f t="shared" si="7"/>
        <v>37584</v>
      </c>
      <c r="F102" s="214">
        <f t="shared" si="8"/>
        <v>16.216775975146703</v>
      </c>
      <c r="G102" s="280">
        <f t="shared" si="9"/>
        <v>49172</v>
      </c>
      <c r="H102" s="278">
        <v>5</v>
      </c>
      <c r="I102" s="210">
        <f t="shared" si="10"/>
        <v>30.7325</v>
      </c>
      <c r="J102" s="217">
        <f t="shared" si="11"/>
        <v>0.21216775975146707</v>
      </c>
      <c r="K102" s="221">
        <f t="shared" si="12"/>
        <v>3.08584175</v>
      </c>
      <c r="L102" s="211">
        <f t="shared" si="13"/>
        <v>16.901851353662174</v>
      </c>
      <c r="M102" s="222">
        <v>49.373468</v>
      </c>
    </row>
    <row r="103" spans="1:13" s="7" customFormat="1" ht="15">
      <c r="A103" s="196" t="s">
        <v>300</v>
      </c>
      <c r="B103" s="182">
        <v>1000</v>
      </c>
      <c r="C103" s="289">
        <f>Volume!J103</f>
        <v>191.75</v>
      </c>
      <c r="D103" s="323">
        <v>30.11</v>
      </c>
      <c r="E103" s="209">
        <f t="shared" si="7"/>
        <v>30110</v>
      </c>
      <c r="F103" s="214">
        <f t="shared" si="8"/>
        <v>15.702737940026076</v>
      </c>
      <c r="G103" s="280">
        <f t="shared" si="9"/>
        <v>39697.5</v>
      </c>
      <c r="H103" s="278">
        <v>5</v>
      </c>
      <c r="I103" s="210">
        <f t="shared" si="10"/>
        <v>39.6975</v>
      </c>
      <c r="J103" s="217">
        <f t="shared" si="11"/>
        <v>0.20702737940026075</v>
      </c>
      <c r="K103" s="221">
        <f t="shared" si="12"/>
        <v>3.7245764375</v>
      </c>
      <c r="L103" s="211">
        <f t="shared" si="13"/>
        <v>20.400345319709807</v>
      </c>
      <c r="M103" s="222">
        <v>59.593223</v>
      </c>
    </row>
    <row r="104" spans="1:13" s="7" customFormat="1" ht="15">
      <c r="A104" s="196" t="s">
        <v>179</v>
      </c>
      <c r="B104" s="182">
        <v>28000</v>
      </c>
      <c r="C104" s="289">
        <f>Volume!J104</f>
        <v>16.9</v>
      </c>
      <c r="D104" s="323">
        <v>3.91</v>
      </c>
      <c r="E104" s="209">
        <f t="shared" si="7"/>
        <v>109480</v>
      </c>
      <c r="F104" s="214">
        <f t="shared" si="8"/>
        <v>23.136094674556215</v>
      </c>
      <c r="G104" s="280">
        <f t="shared" si="9"/>
        <v>133140</v>
      </c>
      <c r="H104" s="278">
        <v>5</v>
      </c>
      <c r="I104" s="210">
        <f t="shared" si="10"/>
        <v>4.755</v>
      </c>
      <c r="J104" s="217">
        <f t="shared" si="11"/>
        <v>0.28136094674556217</v>
      </c>
      <c r="K104" s="221">
        <f t="shared" si="12"/>
        <v>4.830423125</v>
      </c>
      <c r="L104" s="211">
        <f t="shared" si="13"/>
        <v>26.45731707857097</v>
      </c>
      <c r="M104" s="206">
        <v>77.28677</v>
      </c>
    </row>
    <row r="105" spans="1:13" s="7" customFormat="1" ht="15">
      <c r="A105" s="196" t="s">
        <v>202</v>
      </c>
      <c r="B105" s="182">
        <v>1150</v>
      </c>
      <c r="C105" s="289">
        <f>Volume!J105</f>
        <v>238.4</v>
      </c>
      <c r="D105" s="323">
        <v>39.44</v>
      </c>
      <c r="E105" s="209">
        <f t="shared" si="7"/>
        <v>45356</v>
      </c>
      <c r="F105" s="214">
        <f t="shared" si="8"/>
        <v>16.543624161073826</v>
      </c>
      <c r="G105" s="280">
        <f t="shared" si="9"/>
        <v>59064</v>
      </c>
      <c r="H105" s="278">
        <v>5</v>
      </c>
      <c r="I105" s="210">
        <f t="shared" si="10"/>
        <v>51.36</v>
      </c>
      <c r="J105" s="217">
        <f t="shared" si="11"/>
        <v>0.21543624161073824</v>
      </c>
      <c r="K105" s="221">
        <f t="shared" si="12"/>
        <v>2.0171535</v>
      </c>
      <c r="L105" s="211">
        <f t="shared" si="13"/>
        <v>11.04840473900497</v>
      </c>
      <c r="M105" s="222">
        <v>32.274456</v>
      </c>
    </row>
    <row r="106" spans="1:13" s="7" customFormat="1" ht="15">
      <c r="A106" s="196" t="s">
        <v>171</v>
      </c>
      <c r="B106" s="182">
        <v>2200</v>
      </c>
      <c r="C106" s="289">
        <f>Volume!J106</f>
        <v>324.95</v>
      </c>
      <c r="D106" s="323">
        <v>63.7</v>
      </c>
      <c r="E106" s="209">
        <f t="shared" si="7"/>
        <v>140140</v>
      </c>
      <c r="F106" s="214">
        <f t="shared" si="8"/>
        <v>19.603015848592094</v>
      </c>
      <c r="G106" s="280">
        <f t="shared" si="9"/>
        <v>175884.5</v>
      </c>
      <c r="H106" s="278">
        <v>5</v>
      </c>
      <c r="I106" s="210">
        <f t="shared" si="10"/>
        <v>79.9475</v>
      </c>
      <c r="J106" s="217">
        <f t="shared" si="11"/>
        <v>0.24603015848592094</v>
      </c>
      <c r="K106" s="221">
        <f t="shared" si="12"/>
        <v>5.126053</v>
      </c>
      <c r="L106" s="211">
        <f t="shared" si="13"/>
        <v>28.076548590670292</v>
      </c>
      <c r="M106" s="222">
        <v>82.016848</v>
      </c>
    </row>
    <row r="107" spans="1:13" s="7" customFormat="1" ht="15">
      <c r="A107" s="196" t="s">
        <v>147</v>
      </c>
      <c r="B107" s="182">
        <v>5900</v>
      </c>
      <c r="C107" s="289">
        <f>Volume!J107</f>
        <v>57.55</v>
      </c>
      <c r="D107" s="323">
        <v>8.13</v>
      </c>
      <c r="E107" s="209">
        <f t="shared" si="7"/>
        <v>47967.00000000001</v>
      </c>
      <c r="F107" s="214">
        <f t="shared" si="8"/>
        <v>14.126846220677674</v>
      </c>
      <c r="G107" s="280">
        <f t="shared" si="9"/>
        <v>64944.25000000001</v>
      </c>
      <c r="H107" s="278">
        <v>5</v>
      </c>
      <c r="I107" s="210">
        <f t="shared" si="10"/>
        <v>11.007500000000002</v>
      </c>
      <c r="J107" s="217">
        <f t="shared" si="11"/>
        <v>0.19126846220677676</v>
      </c>
      <c r="K107" s="221">
        <f t="shared" si="12"/>
        <v>2.434076625</v>
      </c>
      <c r="L107" s="211">
        <f t="shared" si="13"/>
        <v>13.331986742085432</v>
      </c>
      <c r="M107" s="206">
        <v>38.945226</v>
      </c>
    </row>
    <row r="108" spans="1:13" s="8" customFormat="1" ht="15">
      <c r="A108" s="196" t="s">
        <v>148</v>
      </c>
      <c r="B108" s="182">
        <v>2090</v>
      </c>
      <c r="C108" s="289">
        <f>Volume!J108</f>
        <v>246.2</v>
      </c>
      <c r="D108" s="323">
        <v>30.64</v>
      </c>
      <c r="E108" s="209">
        <f t="shared" si="7"/>
        <v>64037.6</v>
      </c>
      <c r="F108" s="214">
        <f t="shared" si="8"/>
        <v>12.445166531275387</v>
      </c>
      <c r="G108" s="280">
        <f t="shared" si="9"/>
        <v>89765.5</v>
      </c>
      <c r="H108" s="278">
        <v>5</v>
      </c>
      <c r="I108" s="210">
        <f t="shared" si="10"/>
        <v>42.95</v>
      </c>
      <c r="J108" s="217">
        <f t="shared" si="11"/>
        <v>0.17445166531275388</v>
      </c>
      <c r="K108" s="221">
        <f t="shared" si="12"/>
        <v>2.707522625</v>
      </c>
      <c r="L108" s="211">
        <f t="shared" si="13"/>
        <v>14.82971216668101</v>
      </c>
      <c r="M108" s="222">
        <v>43.320362</v>
      </c>
    </row>
    <row r="109" spans="1:13" s="7" customFormat="1" ht="15">
      <c r="A109" s="196" t="s">
        <v>122</v>
      </c>
      <c r="B109" s="182">
        <v>3250</v>
      </c>
      <c r="C109" s="289">
        <f>Volume!J109</f>
        <v>142.05</v>
      </c>
      <c r="D109" s="191">
        <v>15.28</v>
      </c>
      <c r="E109" s="209">
        <f t="shared" si="7"/>
        <v>49660</v>
      </c>
      <c r="F109" s="214">
        <f t="shared" si="8"/>
        <v>10.756775783174938</v>
      </c>
      <c r="G109" s="280">
        <f t="shared" si="9"/>
        <v>72743.125</v>
      </c>
      <c r="H109" s="278">
        <v>5</v>
      </c>
      <c r="I109" s="210">
        <f t="shared" si="10"/>
        <v>22.3825</v>
      </c>
      <c r="J109" s="217">
        <f t="shared" si="11"/>
        <v>0.15756775783174937</v>
      </c>
      <c r="K109" s="221">
        <f t="shared" si="12"/>
        <v>2.459864</v>
      </c>
      <c r="L109" s="211">
        <f t="shared" si="13"/>
        <v>13.47323001194888</v>
      </c>
      <c r="M109" s="206">
        <v>39.357824</v>
      </c>
    </row>
    <row r="110" spans="1:13" s="7" customFormat="1" ht="15">
      <c r="A110" s="196" t="s">
        <v>36</v>
      </c>
      <c r="B110" s="182">
        <v>450</v>
      </c>
      <c r="C110" s="289">
        <f>Volume!J110</f>
        <v>876.15</v>
      </c>
      <c r="D110" s="323">
        <v>97.22</v>
      </c>
      <c r="E110" s="209">
        <f t="shared" si="7"/>
        <v>43749</v>
      </c>
      <c r="F110" s="214">
        <f t="shared" si="8"/>
        <v>11.096273469154825</v>
      </c>
      <c r="G110" s="280">
        <f t="shared" si="9"/>
        <v>63462.375</v>
      </c>
      <c r="H110" s="278">
        <v>5</v>
      </c>
      <c r="I110" s="210">
        <f t="shared" si="10"/>
        <v>141.0275</v>
      </c>
      <c r="J110" s="217">
        <f t="shared" si="11"/>
        <v>0.16096273469154826</v>
      </c>
      <c r="K110" s="221">
        <f t="shared" si="12"/>
        <v>2.0521785</v>
      </c>
      <c r="L110" s="211">
        <f t="shared" si="13"/>
        <v>11.240244564771157</v>
      </c>
      <c r="M110" s="206">
        <v>32.834856</v>
      </c>
    </row>
    <row r="111" spans="1:13" s="7" customFormat="1" ht="15">
      <c r="A111" s="196" t="s">
        <v>172</v>
      </c>
      <c r="B111" s="182">
        <v>1050</v>
      </c>
      <c r="C111" s="289">
        <f>Volume!J111</f>
        <v>260.5</v>
      </c>
      <c r="D111" s="323">
        <v>42.05</v>
      </c>
      <c r="E111" s="209">
        <f t="shared" si="7"/>
        <v>44152.5</v>
      </c>
      <c r="F111" s="214">
        <f t="shared" si="8"/>
        <v>16.142034548944338</v>
      </c>
      <c r="G111" s="280">
        <f t="shared" si="9"/>
        <v>57828.75</v>
      </c>
      <c r="H111" s="278">
        <v>5</v>
      </c>
      <c r="I111" s="210">
        <f t="shared" si="10"/>
        <v>55.075</v>
      </c>
      <c r="J111" s="217">
        <f t="shared" si="11"/>
        <v>0.21142034548944338</v>
      </c>
      <c r="K111" s="221">
        <f t="shared" si="12"/>
        <v>1.997347125</v>
      </c>
      <c r="L111" s="211">
        <f t="shared" si="13"/>
        <v>10.939920755305907</v>
      </c>
      <c r="M111" s="206">
        <v>31.957554</v>
      </c>
    </row>
    <row r="112" spans="1:13" s="8" customFormat="1" ht="15">
      <c r="A112" s="196" t="s">
        <v>80</v>
      </c>
      <c r="B112" s="182">
        <v>1200</v>
      </c>
      <c r="C112" s="289">
        <f>Volume!J112</f>
        <v>224.75</v>
      </c>
      <c r="D112" s="323">
        <v>30.23</v>
      </c>
      <c r="E112" s="209">
        <f t="shared" si="7"/>
        <v>36276</v>
      </c>
      <c r="F112" s="214">
        <f t="shared" si="8"/>
        <v>13.450500556173525</v>
      </c>
      <c r="G112" s="280">
        <f t="shared" si="9"/>
        <v>52916.49</v>
      </c>
      <c r="H112" s="278">
        <v>6.17</v>
      </c>
      <c r="I112" s="210">
        <f t="shared" si="10"/>
        <v>44.097075</v>
      </c>
      <c r="J112" s="217">
        <f t="shared" si="11"/>
        <v>0.19620500556173526</v>
      </c>
      <c r="K112" s="221">
        <f t="shared" si="12"/>
        <v>2.7736788125</v>
      </c>
      <c r="L112" s="211">
        <f t="shared" si="13"/>
        <v>15.192064528803922</v>
      </c>
      <c r="M112" s="222">
        <v>44.378861</v>
      </c>
    </row>
    <row r="113" spans="1:13" s="8" customFormat="1" ht="15">
      <c r="A113" s="196" t="s">
        <v>275</v>
      </c>
      <c r="B113" s="182">
        <v>700</v>
      </c>
      <c r="C113" s="289">
        <f>Volume!J113</f>
        <v>314</v>
      </c>
      <c r="D113" s="323">
        <v>68.9</v>
      </c>
      <c r="E113" s="209">
        <f t="shared" si="7"/>
        <v>48230.00000000001</v>
      </c>
      <c r="F113" s="214">
        <f t="shared" si="8"/>
        <v>21.94267515923567</v>
      </c>
      <c r="G113" s="280">
        <f t="shared" si="9"/>
        <v>59220.00000000001</v>
      </c>
      <c r="H113" s="278">
        <v>5</v>
      </c>
      <c r="I113" s="210">
        <f t="shared" si="10"/>
        <v>84.60000000000001</v>
      </c>
      <c r="J113" s="217">
        <f t="shared" si="11"/>
        <v>0.26942675159235674</v>
      </c>
      <c r="K113" s="221">
        <f t="shared" si="12"/>
        <v>4.01060875</v>
      </c>
      <c r="L113" s="211">
        <f t="shared" si="13"/>
        <v>21.967008817025974</v>
      </c>
      <c r="M113" s="222">
        <v>64.16974</v>
      </c>
    </row>
    <row r="114" spans="1:13" s="7" customFormat="1" ht="15">
      <c r="A114" s="196" t="s">
        <v>225</v>
      </c>
      <c r="B114" s="182">
        <v>650</v>
      </c>
      <c r="C114" s="289">
        <f>Volume!J114</f>
        <v>417.05</v>
      </c>
      <c r="D114" s="323">
        <v>49.74</v>
      </c>
      <c r="E114" s="209">
        <f t="shared" si="7"/>
        <v>32331</v>
      </c>
      <c r="F114" s="214">
        <f t="shared" si="8"/>
        <v>11.926627502697519</v>
      </c>
      <c r="G114" s="280">
        <f t="shared" si="9"/>
        <v>45885.125</v>
      </c>
      <c r="H114" s="278">
        <v>5</v>
      </c>
      <c r="I114" s="210">
        <f t="shared" si="10"/>
        <v>70.5925</v>
      </c>
      <c r="J114" s="217">
        <f t="shared" si="11"/>
        <v>0.1692662750269752</v>
      </c>
      <c r="K114" s="221">
        <f t="shared" si="12"/>
        <v>1.8793898125</v>
      </c>
      <c r="L114" s="211">
        <f t="shared" si="13"/>
        <v>10.293841946516546</v>
      </c>
      <c r="M114" s="222">
        <v>30.070237</v>
      </c>
    </row>
    <row r="115" spans="1:13" s="7" customFormat="1" ht="15">
      <c r="A115" s="196" t="s">
        <v>81</v>
      </c>
      <c r="B115" s="182">
        <v>1200</v>
      </c>
      <c r="C115" s="289">
        <f>Volume!J115</f>
        <v>467.65</v>
      </c>
      <c r="D115" s="323">
        <v>50.27</v>
      </c>
      <c r="E115" s="209">
        <f t="shared" si="7"/>
        <v>60324.00000000001</v>
      </c>
      <c r="F115" s="214">
        <f t="shared" si="8"/>
        <v>10.74949214155886</v>
      </c>
      <c r="G115" s="280">
        <f t="shared" si="9"/>
        <v>88383</v>
      </c>
      <c r="H115" s="278">
        <v>5</v>
      </c>
      <c r="I115" s="210">
        <f t="shared" si="10"/>
        <v>73.6525</v>
      </c>
      <c r="J115" s="217">
        <f t="shared" si="11"/>
        <v>0.1574949214155886</v>
      </c>
      <c r="K115" s="221">
        <f t="shared" si="12"/>
        <v>2.51191575</v>
      </c>
      <c r="L115" s="211">
        <f t="shared" si="13"/>
        <v>13.758329188275075</v>
      </c>
      <c r="M115" s="222">
        <v>40.190652</v>
      </c>
    </row>
    <row r="116" spans="1:13" s="7" customFormat="1" ht="15">
      <c r="A116" s="196" t="s">
        <v>226</v>
      </c>
      <c r="B116" s="182">
        <v>2800</v>
      </c>
      <c r="C116" s="289">
        <f>Volume!J116</f>
        <v>215.85</v>
      </c>
      <c r="D116" s="323">
        <v>40.43</v>
      </c>
      <c r="E116" s="209">
        <f t="shared" si="7"/>
        <v>113204</v>
      </c>
      <c r="F116" s="214">
        <f t="shared" si="8"/>
        <v>18.730599953671533</v>
      </c>
      <c r="G116" s="280">
        <f t="shared" si="9"/>
        <v>143423</v>
      </c>
      <c r="H116" s="278">
        <v>5</v>
      </c>
      <c r="I116" s="210">
        <f t="shared" si="10"/>
        <v>51.2225</v>
      </c>
      <c r="J116" s="217">
        <f t="shared" si="11"/>
        <v>0.2373059995367153</v>
      </c>
      <c r="K116" s="221">
        <f t="shared" si="12"/>
        <v>5.248554375</v>
      </c>
      <c r="L116" s="211">
        <f t="shared" si="13"/>
        <v>28.74751625479929</v>
      </c>
      <c r="M116" s="222">
        <v>83.97687</v>
      </c>
    </row>
    <row r="117" spans="1:13" s="8" customFormat="1" ht="15">
      <c r="A117" s="196" t="s">
        <v>301</v>
      </c>
      <c r="B117" s="182">
        <v>1100</v>
      </c>
      <c r="C117" s="289">
        <f>Volume!J117</f>
        <v>393.05</v>
      </c>
      <c r="D117" s="323">
        <v>79.54</v>
      </c>
      <c r="E117" s="209">
        <f t="shared" si="7"/>
        <v>87494</v>
      </c>
      <c r="F117" s="214">
        <f t="shared" si="8"/>
        <v>20.23661111817835</v>
      </c>
      <c r="G117" s="280">
        <f t="shared" si="9"/>
        <v>109111.75</v>
      </c>
      <c r="H117" s="278">
        <v>5</v>
      </c>
      <c r="I117" s="210">
        <f t="shared" si="10"/>
        <v>99.1925</v>
      </c>
      <c r="J117" s="217">
        <f t="shared" si="11"/>
        <v>0.2523661111817835</v>
      </c>
      <c r="K117" s="221">
        <f t="shared" si="12"/>
        <v>3.8582565</v>
      </c>
      <c r="L117" s="211">
        <f t="shared" si="13"/>
        <v>21.13254117690931</v>
      </c>
      <c r="M117" s="222">
        <v>61.732104</v>
      </c>
    </row>
    <row r="118" spans="1:13" s="8" customFormat="1" ht="15">
      <c r="A118" s="196" t="s">
        <v>227</v>
      </c>
      <c r="B118" s="182">
        <v>300</v>
      </c>
      <c r="C118" s="289">
        <f>Volume!J118</f>
        <v>933.5</v>
      </c>
      <c r="D118" s="323">
        <v>104.64</v>
      </c>
      <c r="E118" s="209">
        <f t="shared" si="7"/>
        <v>31392</v>
      </c>
      <c r="F118" s="214">
        <f t="shared" si="8"/>
        <v>11.209426888055704</v>
      </c>
      <c r="G118" s="280">
        <f t="shared" si="9"/>
        <v>45394.5</v>
      </c>
      <c r="H118" s="278">
        <v>5</v>
      </c>
      <c r="I118" s="210">
        <f t="shared" si="10"/>
        <v>151.315</v>
      </c>
      <c r="J118" s="217">
        <f t="shared" si="11"/>
        <v>0.16209426888055703</v>
      </c>
      <c r="K118" s="221">
        <f t="shared" si="12"/>
        <v>3.464519875</v>
      </c>
      <c r="L118" s="211">
        <f t="shared" si="13"/>
        <v>18.975956864624784</v>
      </c>
      <c r="M118" s="222">
        <v>55.432318</v>
      </c>
    </row>
    <row r="119" spans="1:13" s="8" customFormat="1" ht="15">
      <c r="A119" s="196" t="s">
        <v>228</v>
      </c>
      <c r="B119" s="182">
        <v>800</v>
      </c>
      <c r="C119" s="289">
        <f>Volume!J119</f>
        <v>395.5</v>
      </c>
      <c r="D119" s="323">
        <v>42.23</v>
      </c>
      <c r="E119" s="209">
        <f t="shared" si="7"/>
        <v>33784</v>
      </c>
      <c r="F119" s="214">
        <f t="shared" si="8"/>
        <v>10.677623261694057</v>
      </c>
      <c r="G119" s="280">
        <f t="shared" si="9"/>
        <v>49604</v>
      </c>
      <c r="H119" s="278">
        <v>5</v>
      </c>
      <c r="I119" s="210">
        <f t="shared" si="10"/>
        <v>62.005</v>
      </c>
      <c r="J119" s="217">
        <f t="shared" si="11"/>
        <v>0.1567762326169406</v>
      </c>
      <c r="K119" s="221">
        <f t="shared" si="12"/>
        <v>1.9583809375</v>
      </c>
      <c r="L119" s="211">
        <f t="shared" si="13"/>
        <v>10.726494156568648</v>
      </c>
      <c r="M119" s="222">
        <v>31.334095</v>
      </c>
    </row>
    <row r="120" spans="1:13" s="8" customFormat="1" ht="15">
      <c r="A120" s="196" t="s">
        <v>235</v>
      </c>
      <c r="B120" s="182">
        <v>700</v>
      </c>
      <c r="C120" s="289">
        <f>Volume!J120</f>
        <v>451.8</v>
      </c>
      <c r="D120" s="323">
        <v>64.77</v>
      </c>
      <c r="E120" s="209">
        <f t="shared" si="7"/>
        <v>45339</v>
      </c>
      <c r="F120" s="214">
        <f t="shared" si="8"/>
        <v>14.335989375830014</v>
      </c>
      <c r="G120" s="280">
        <f t="shared" si="9"/>
        <v>61152</v>
      </c>
      <c r="H120" s="278">
        <v>5</v>
      </c>
      <c r="I120" s="210">
        <f t="shared" si="10"/>
        <v>87.36</v>
      </c>
      <c r="J120" s="217">
        <f t="shared" si="11"/>
        <v>0.19335989375830012</v>
      </c>
      <c r="K120" s="221">
        <f t="shared" si="12"/>
        <v>3.2285920625</v>
      </c>
      <c r="L120" s="211">
        <f t="shared" si="13"/>
        <v>17.683727016133794</v>
      </c>
      <c r="M120" s="222">
        <v>51.657473</v>
      </c>
    </row>
    <row r="121" spans="1:13" s="8" customFormat="1" ht="15">
      <c r="A121" s="196" t="s">
        <v>98</v>
      </c>
      <c r="B121" s="182">
        <v>550</v>
      </c>
      <c r="C121" s="289">
        <f>Volume!J121</f>
        <v>520.7</v>
      </c>
      <c r="D121" s="323">
        <v>57.61</v>
      </c>
      <c r="E121" s="209">
        <f t="shared" si="7"/>
        <v>31685.5</v>
      </c>
      <c r="F121" s="214">
        <f t="shared" si="8"/>
        <v>11.063952371807181</v>
      </c>
      <c r="G121" s="280">
        <f t="shared" si="9"/>
        <v>46004.75</v>
      </c>
      <c r="H121" s="278">
        <v>5</v>
      </c>
      <c r="I121" s="210">
        <f t="shared" si="10"/>
        <v>83.645</v>
      </c>
      <c r="J121" s="217">
        <f t="shared" si="11"/>
        <v>0.1606395237180718</v>
      </c>
      <c r="K121" s="221">
        <f t="shared" si="12"/>
        <v>2.1281904375</v>
      </c>
      <c r="L121" s="211">
        <f t="shared" si="13"/>
        <v>11.656579092855383</v>
      </c>
      <c r="M121" s="222">
        <v>34.051047</v>
      </c>
    </row>
    <row r="122" spans="1:13" s="8" customFormat="1" ht="15">
      <c r="A122" s="196" t="s">
        <v>149</v>
      </c>
      <c r="B122" s="182">
        <v>550</v>
      </c>
      <c r="C122" s="289">
        <f>Volume!J122</f>
        <v>678.05</v>
      </c>
      <c r="D122" s="323">
        <v>100.31</v>
      </c>
      <c r="E122" s="209">
        <f t="shared" si="7"/>
        <v>55170.5</v>
      </c>
      <c r="F122" s="214">
        <f t="shared" si="8"/>
        <v>14.793894255585874</v>
      </c>
      <c r="G122" s="280">
        <f t="shared" si="9"/>
        <v>73816.875</v>
      </c>
      <c r="H122" s="278">
        <v>5</v>
      </c>
      <c r="I122" s="210">
        <f t="shared" si="10"/>
        <v>134.2125</v>
      </c>
      <c r="J122" s="217">
        <f t="shared" si="11"/>
        <v>0.19793894255585873</v>
      </c>
      <c r="K122" s="221">
        <f t="shared" si="12"/>
        <v>2.62415325</v>
      </c>
      <c r="L122" s="211">
        <f t="shared" si="13"/>
        <v>14.373079293754936</v>
      </c>
      <c r="M122" s="222">
        <v>41.986452</v>
      </c>
    </row>
    <row r="123" spans="1:13" s="8" customFormat="1" ht="15">
      <c r="A123" s="196" t="s">
        <v>203</v>
      </c>
      <c r="B123" s="182">
        <v>300</v>
      </c>
      <c r="C123" s="289">
        <f>Volume!J123</f>
        <v>1414.6</v>
      </c>
      <c r="D123" s="323">
        <v>152.42</v>
      </c>
      <c r="E123" s="209">
        <f t="shared" si="7"/>
        <v>45725.99999999999</v>
      </c>
      <c r="F123" s="214">
        <f t="shared" si="8"/>
        <v>10.774777322211225</v>
      </c>
      <c r="G123" s="280">
        <f t="shared" si="9"/>
        <v>66945</v>
      </c>
      <c r="H123" s="278">
        <v>5</v>
      </c>
      <c r="I123" s="210">
        <f t="shared" si="10"/>
        <v>223.15</v>
      </c>
      <c r="J123" s="217">
        <f t="shared" si="11"/>
        <v>0.15774777322211228</v>
      </c>
      <c r="K123" s="221">
        <f t="shared" si="12"/>
        <v>1.562628125</v>
      </c>
      <c r="L123" s="211">
        <f t="shared" si="13"/>
        <v>8.558866730545024</v>
      </c>
      <c r="M123" s="222">
        <v>25.00205</v>
      </c>
    </row>
    <row r="124" spans="1:13" s="8" customFormat="1" ht="15">
      <c r="A124" s="196" t="s">
        <v>302</v>
      </c>
      <c r="B124" s="182">
        <v>500</v>
      </c>
      <c r="C124" s="289">
        <f>Volume!J124</f>
        <v>293.55</v>
      </c>
      <c r="D124" s="323">
        <v>65.38</v>
      </c>
      <c r="E124" s="209">
        <f t="shared" si="7"/>
        <v>32689.999999999996</v>
      </c>
      <c r="F124" s="214">
        <f t="shared" si="8"/>
        <v>22.272185317663087</v>
      </c>
      <c r="G124" s="280">
        <f t="shared" si="9"/>
        <v>40028.75</v>
      </c>
      <c r="H124" s="278">
        <v>5</v>
      </c>
      <c r="I124" s="210">
        <f t="shared" si="10"/>
        <v>80.0575</v>
      </c>
      <c r="J124" s="217">
        <f t="shared" si="11"/>
        <v>0.2727218531766309</v>
      </c>
      <c r="K124" s="221">
        <f t="shared" si="12"/>
        <v>4.4539804375</v>
      </c>
      <c r="L124" s="211">
        <f t="shared" si="13"/>
        <v>24.39545556305479</v>
      </c>
      <c r="M124" s="222">
        <v>71.263687</v>
      </c>
    </row>
    <row r="125" spans="1:13" s="8" customFormat="1" ht="15">
      <c r="A125" s="196" t="s">
        <v>217</v>
      </c>
      <c r="B125" s="182">
        <v>3350</v>
      </c>
      <c r="C125" s="289">
        <f>Volume!J125</f>
        <v>69.5</v>
      </c>
      <c r="D125" s="323">
        <v>7.34</v>
      </c>
      <c r="E125" s="209">
        <f t="shared" si="7"/>
        <v>24589</v>
      </c>
      <c r="F125" s="214">
        <f t="shared" si="8"/>
        <v>10.56115107913669</v>
      </c>
      <c r="G125" s="280">
        <f t="shared" si="9"/>
        <v>36230.25</v>
      </c>
      <c r="H125" s="278">
        <v>5</v>
      </c>
      <c r="I125" s="210">
        <f t="shared" si="10"/>
        <v>10.815</v>
      </c>
      <c r="J125" s="217">
        <f t="shared" si="11"/>
        <v>0.1556115107913669</v>
      </c>
      <c r="K125" s="221">
        <f t="shared" si="12"/>
        <v>1.2383084375</v>
      </c>
      <c r="L125" s="211">
        <f t="shared" si="13"/>
        <v>6.7824946436772615</v>
      </c>
      <c r="M125" s="222">
        <v>19.812935</v>
      </c>
    </row>
    <row r="126" spans="1:13" s="8" customFormat="1" ht="15">
      <c r="A126" s="196" t="s">
        <v>236</v>
      </c>
      <c r="B126" s="182">
        <v>2700</v>
      </c>
      <c r="C126" s="289">
        <f>Volume!J126</f>
        <v>115.55</v>
      </c>
      <c r="D126" s="323">
        <v>20.97</v>
      </c>
      <c r="E126" s="209">
        <f t="shared" si="7"/>
        <v>56619</v>
      </c>
      <c r="F126" s="214">
        <f t="shared" si="8"/>
        <v>18.147987884032883</v>
      </c>
      <c r="G126" s="280">
        <f t="shared" si="9"/>
        <v>72218.25</v>
      </c>
      <c r="H126" s="278">
        <v>5</v>
      </c>
      <c r="I126" s="210">
        <f t="shared" si="10"/>
        <v>26.7475</v>
      </c>
      <c r="J126" s="217">
        <f t="shared" si="11"/>
        <v>0.23147987884032886</v>
      </c>
      <c r="K126" s="221">
        <f t="shared" si="12"/>
        <v>2.516185375</v>
      </c>
      <c r="L126" s="211">
        <f t="shared" si="13"/>
        <v>13.781714887520955</v>
      </c>
      <c r="M126" s="222">
        <v>40.258966</v>
      </c>
    </row>
    <row r="127" spans="1:13" s="8" customFormat="1" ht="15">
      <c r="A127" s="196" t="s">
        <v>204</v>
      </c>
      <c r="B127" s="182">
        <v>600</v>
      </c>
      <c r="C127" s="289">
        <f>Volume!J127</f>
        <v>477.7</v>
      </c>
      <c r="D127" s="323">
        <v>52.78</v>
      </c>
      <c r="E127" s="209">
        <f t="shared" si="7"/>
        <v>31668</v>
      </c>
      <c r="F127" s="214">
        <f t="shared" si="8"/>
        <v>11.048775382038938</v>
      </c>
      <c r="G127" s="280">
        <f t="shared" si="9"/>
        <v>45999</v>
      </c>
      <c r="H127" s="278">
        <v>5</v>
      </c>
      <c r="I127" s="210">
        <f t="shared" si="10"/>
        <v>76.665</v>
      </c>
      <c r="J127" s="217">
        <f t="shared" si="11"/>
        <v>0.16048775382038938</v>
      </c>
      <c r="K127" s="221">
        <f t="shared" si="12"/>
        <v>2.9258460625</v>
      </c>
      <c r="L127" s="211">
        <f t="shared" si="13"/>
        <v>16.0255188821892</v>
      </c>
      <c r="M127" s="222">
        <v>46.813537</v>
      </c>
    </row>
    <row r="128" spans="1:13" s="7" customFormat="1" ht="15">
      <c r="A128" s="196" t="s">
        <v>205</v>
      </c>
      <c r="B128" s="182">
        <v>500</v>
      </c>
      <c r="C128" s="289">
        <f>Volume!J128</f>
        <v>1107.75</v>
      </c>
      <c r="D128" s="323">
        <v>136.25</v>
      </c>
      <c r="E128" s="209">
        <f t="shared" si="7"/>
        <v>68125</v>
      </c>
      <c r="F128" s="214">
        <f t="shared" si="8"/>
        <v>12.29970661250282</v>
      </c>
      <c r="G128" s="280">
        <f t="shared" si="9"/>
        <v>95818.75</v>
      </c>
      <c r="H128" s="278">
        <v>5</v>
      </c>
      <c r="I128" s="210">
        <f t="shared" si="10"/>
        <v>191.6375</v>
      </c>
      <c r="J128" s="217">
        <f t="shared" si="11"/>
        <v>0.1729970661250282</v>
      </c>
      <c r="K128" s="221">
        <f t="shared" si="12"/>
        <v>2.6430249375</v>
      </c>
      <c r="L128" s="211">
        <f t="shared" si="13"/>
        <v>14.476443783174318</v>
      </c>
      <c r="M128" s="222">
        <v>42.288399</v>
      </c>
    </row>
    <row r="129" spans="1:13" s="7" customFormat="1" ht="15">
      <c r="A129" s="196" t="s">
        <v>37</v>
      </c>
      <c r="B129" s="182">
        <v>1600</v>
      </c>
      <c r="C129" s="289">
        <f>Volume!J129</f>
        <v>180.05</v>
      </c>
      <c r="D129" s="323">
        <v>37.31</v>
      </c>
      <c r="E129" s="209">
        <f t="shared" si="7"/>
        <v>59696</v>
      </c>
      <c r="F129" s="214">
        <f t="shared" si="8"/>
        <v>20.72202166064982</v>
      </c>
      <c r="G129" s="280">
        <f t="shared" si="9"/>
        <v>74100</v>
      </c>
      <c r="H129" s="278">
        <v>5</v>
      </c>
      <c r="I129" s="210">
        <f t="shared" si="10"/>
        <v>46.3125</v>
      </c>
      <c r="J129" s="217">
        <f t="shared" si="11"/>
        <v>0.2572202166064982</v>
      </c>
      <c r="K129" s="221">
        <f t="shared" si="12"/>
        <v>2.044305875</v>
      </c>
      <c r="L129" s="211">
        <f t="shared" si="13"/>
        <v>11.197124421778364</v>
      </c>
      <c r="M129" s="222">
        <v>32.708894</v>
      </c>
    </row>
    <row r="130" spans="1:13" s="7" customFormat="1" ht="15">
      <c r="A130" s="196" t="s">
        <v>303</v>
      </c>
      <c r="B130" s="182">
        <v>150</v>
      </c>
      <c r="C130" s="289">
        <f>Volume!J130</f>
        <v>1927.7</v>
      </c>
      <c r="D130" s="323">
        <v>287.22</v>
      </c>
      <c r="E130" s="209">
        <f t="shared" si="7"/>
        <v>43083.00000000001</v>
      </c>
      <c r="F130" s="214">
        <f t="shared" si="8"/>
        <v>14.899621310369874</v>
      </c>
      <c r="G130" s="280">
        <f t="shared" si="9"/>
        <v>57540.75000000001</v>
      </c>
      <c r="H130" s="278">
        <v>5</v>
      </c>
      <c r="I130" s="210">
        <f t="shared" si="10"/>
        <v>383.6050000000001</v>
      </c>
      <c r="J130" s="217">
        <f t="shared" si="11"/>
        <v>0.19899621310369875</v>
      </c>
      <c r="K130" s="221">
        <f t="shared" si="12"/>
        <v>5.0662755625</v>
      </c>
      <c r="L130" s="211">
        <f t="shared" si="13"/>
        <v>27.749134081184245</v>
      </c>
      <c r="M130" s="222">
        <v>81.060409</v>
      </c>
    </row>
    <row r="131" spans="1:13" s="7" customFormat="1" ht="15">
      <c r="A131" s="196" t="s">
        <v>229</v>
      </c>
      <c r="B131" s="182">
        <v>375</v>
      </c>
      <c r="C131" s="289">
        <f>Volume!J131</f>
        <v>1197.5</v>
      </c>
      <c r="D131" s="323">
        <v>142.99</v>
      </c>
      <c r="E131" s="209">
        <f t="shared" si="7"/>
        <v>53621.25</v>
      </c>
      <c r="F131" s="214">
        <f t="shared" si="8"/>
        <v>11.94070981210856</v>
      </c>
      <c r="G131" s="280">
        <f t="shared" si="9"/>
        <v>91073.0625</v>
      </c>
      <c r="H131" s="278">
        <v>8.34</v>
      </c>
      <c r="I131" s="210">
        <f t="shared" si="10"/>
        <v>242.8615</v>
      </c>
      <c r="J131" s="217">
        <f t="shared" si="11"/>
        <v>0.2028070981210856</v>
      </c>
      <c r="K131" s="221">
        <f t="shared" si="12"/>
        <v>3.1018835625</v>
      </c>
      <c r="L131" s="211">
        <f t="shared" si="13"/>
        <v>16.989715979357356</v>
      </c>
      <c r="M131" s="222">
        <v>49.630137</v>
      </c>
    </row>
    <row r="132" spans="1:13" s="7" customFormat="1" ht="15">
      <c r="A132" s="196" t="s">
        <v>278</v>
      </c>
      <c r="B132" s="182">
        <v>350</v>
      </c>
      <c r="C132" s="289">
        <f>Volume!J132</f>
        <v>802.15</v>
      </c>
      <c r="D132" s="323">
        <v>160.7</v>
      </c>
      <c r="E132" s="209">
        <f t="shared" si="7"/>
        <v>56244.99999999999</v>
      </c>
      <c r="F132" s="214">
        <f t="shared" si="8"/>
        <v>20.03365953998629</v>
      </c>
      <c r="G132" s="280">
        <f t="shared" si="9"/>
        <v>70282.625</v>
      </c>
      <c r="H132" s="278">
        <v>5</v>
      </c>
      <c r="I132" s="210">
        <f t="shared" si="10"/>
        <v>200.8075</v>
      </c>
      <c r="J132" s="217">
        <f t="shared" si="11"/>
        <v>0.25033659539986286</v>
      </c>
      <c r="K132" s="221">
        <f t="shared" si="12"/>
        <v>3.6691494375</v>
      </c>
      <c r="L132" s="211">
        <f t="shared" si="13"/>
        <v>20.096759137761417</v>
      </c>
      <c r="M132" s="222">
        <v>58.706391</v>
      </c>
    </row>
    <row r="133" spans="1:13" s="7" customFormat="1" ht="15">
      <c r="A133" s="196" t="s">
        <v>180</v>
      </c>
      <c r="B133" s="182">
        <v>1500</v>
      </c>
      <c r="C133" s="289">
        <f>Volume!J133</f>
        <v>173.05</v>
      </c>
      <c r="D133" s="323">
        <v>33.81</v>
      </c>
      <c r="E133" s="209">
        <f aca="true" t="shared" si="14" ref="E133:E158">D133*B133</f>
        <v>50715</v>
      </c>
      <c r="F133" s="214">
        <f aca="true" t="shared" si="15" ref="F133:F158">D133/C133*100</f>
        <v>19.537705865356834</v>
      </c>
      <c r="G133" s="280">
        <f aca="true" t="shared" si="16" ref="G133:G158">(B133*C133)*H133%+E133</f>
        <v>63693.75</v>
      </c>
      <c r="H133" s="278">
        <v>5</v>
      </c>
      <c r="I133" s="210">
        <f aca="true" t="shared" si="17" ref="I133:I158">G133/B133</f>
        <v>42.4625</v>
      </c>
      <c r="J133" s="217">
        <f aca="true" t="shared" si="18" ref="J133:J158">I133/C133</f>
        <v>0.24537705865356832</v>
      </c>
      <c r="K133" s="221">
        <f aca="true" t="shared" si="19" ref="K133:K158">M133/16</f>
        <v>3.384001375</v>
      </c>
      <c r="L133" s="211">
        <f aca="true" t="shared" si="20" ref="L133:L158">K133*SQRT(30)</f>
        <v>18.534938877159988</v>
      </c>
      <c r="M133" s="222">
        <v>54.144022</v>
      </c>
    </row>
    <row r="134" spans="1:13" s="8" customFormat="1" ht="15">
      <c r="A134" s="196" t="s">
        <v>181</v>
      </c>
      <c r="B134" s="182">
        <v>850</v>
      </c>
      <c r="C134" s="289">
        <f>Volume!J134</f>
        <v>326.25</v>
      </c>
      <c r="D134" s="323">
        <v>56.7</v>
      </c>
      <c r="E134" s="209">
        <f t="shared" si="14"/>
        <v>48195</v>
      </c>
      <c r="F134" s="214">
        <f t="shared" si="15"/>
        <v>17.379310344827587</v>
      </c>
      <c r="G134" s="280">
        <f t="shared" si="16"/>
        <v>62060.625</v>
      </c>
      <c r="H134" s="278">
        <v>5</v>
      </c>
      <c r="I134" s="210">
        <f t="shared" si="17"/>
        <v>73.0125</v>
      </c>
      <c r="J134" s="217">
        <f t="shared" si="18"/>
        <v>0.22379310344827588</v>
      </c>
      <c r="K134" s="221">
        <f t="shared" si="19"/>
        <v>3.422765625</v>
      </c>
      <c r="L134" s="211">
        <f t="shared" si="20"/>
        <v>18.747259418657684</v>
      </c>
      <c r="M134" s="222">
        <v>54.76425</v>
      </c>
    </row>
    <row r="135" spans="1:13" s="7" customFormat="1" ht="15">
      <c r="A135" s="196" t="s">
        <v>150</v>
      </c>
      <c r="B135" s="182">
        <v>875</v>
      </c>
      <c r="C135" s="289">
        <f>Volume!J135</f>
        <v>506.9</v>
      </c>
      <c r="D135" s="323">
        <v>71.49</v>
      </c>
      <c r="E135" s="209">
        <f t="shared" si="14"/>
        <v>62553.74999999999</v>
      </c>
      <c r="F135" s="214">
        <f t="shared" si="15"/>
        <v>14.103373446439141</v>
      </c>
      <c r="G135" s="280">
        <f t="shared" si="16"/>
        <v>84730.625</v>
      </c>
      <c r="H135" s="278">
        <v>5</v>
      </c>
      <c r="I135" s="210">
        <f t="shared" si="17"/>
        <v>96.835</v>
      </c>
      <c r="J135" s="217">
        <f t="shared" si="18"/>
        <v>0.1910337344643914</v>
      </c>
      <c r="K135" s="221">
        <f t="shared" si="19"/>
        <v>2.970833875</v>
      </c>
      <c r="L135" s="211">
        <f t="shared" si="20"/>
        <v>16.271927279379828</v>
      </c>
      <c r="M135" s="222">
        <v>47.533342</v>
      </c>
    </row>
    <row r="136" spans="1:13" s="8" customFormat="1" ht="15">
      <c r="A136" s="196" t="s">
        <v>151</v>
      </c>
      <c r="B136" s="182">
        <v>450</v>
      </c>
      <c r="C136" s="289">
        <f>Volume!J136</f>
        <v>1029.7</v>
      </c>
      <c r="D136" s="323">
        <v>110.89</v>
      </c>
      <c r="E136" s="209">
        <f t="shared" si="14"/>
        <v>49900.5</v>
      </c>
      <c r="F136" s="214">
        <f t="shared" si="15"/>
        <v>10.769156064873265</v>
      </c>
      <c r="G136" s="280">
        <f t="shared" si="16"/>
        <v>73068.75</v>
      </c>
      <c r="H136" s="278">
        <v>5</v>
      </c>
      <c r="I136" s="210">
        <f t="shared" si="17"/>
        <v>162.375</v>
      </c>
      <c r="J136" s="217">
        <f t="shared" si="18"/>
        <v>0.15769156064873263</v>
      </c>
      <c r="K136" s="221">
        <f t="shared" si="19"/>
        <v>1.796147375</v>
      </c>
      <c r="L136" s="211">
        <f t="shared" si="20"/>
        <v>9.837904338911907</v>
      </c>
      <c r="M136" s="222">
        <v>28.738358</v>
      </c>
    </row>
    <row r="137" spans="1:13" s="8" customFormat="1" ht="15">
      <c r="A137" s="196" t="s">
        <v>215</v>
      </c>
      <c r="B137" s="182">
        <v>250</v>
      </c>
      <c r="C137" s="289">
        <f>Volume!J137</f>
        <v>1684.6</v>
      </c>
      <c r="D137" s="323">
        <v>237.62</v>
      </c>
      <c r="E137" s="209">
        <f t="shared" si="14"/>
        <v>59405</v>
      </c>
      <c r="F137" s="214">
        <f t="shared" si="15"/>
        <v>14.1054256203253</v>
      </c>
      <c r="G137" s="280">
        <f t="shared" si="16"/>
        <v>80462.5</v>
      </c>
      <c r="H137" s="278">
        <v>5</v>
      </c>
      <c r="I137" s="210">
        <f t="shared" si="17"/>
        <v>321.85</v>
      </c>
      <c r="J137" s="217">
        <f t="shared" si="18"/>
        <v>0.19105425620325303</v>
      </c>
      <c r="K137" s="221">
        <f t="shared" si="19"/>
        <v>3.8444254375</v>
      </c>
      <c r="L137" s="211">
        <f t="shared" si="20"/>
        <v>21.056785327654172</v>
      </c>
      <c r="M137" s="222">
        <v>61.510807</v>
      </c>
    </row>
    <row r="138" spans="1:13" s="8" customFormat="1" ht="15">
      <c r="A138" s="196" t="s">
        <v>230</v>
      </c>
      <c r="B138" s="182">
        <v>200</v>
      </c>
      <c r="C138" s="289">
        <f>Volume!J138</f>
        <v>985.45</v>
      </c>
      <c r="D138" s="323">
        <v>201.72</v>
      </c>
      <c r="E138" s="209">
        <f t="shared" si="14"/>
        <v>40344</v>
      </c>
      <c r="F138" s="214">
        <f t="shared" si="15"/>
        <v>20.469836115480238</v>
      </c>
      <c r="G138" s="280">
        <f t="shared" si="16"/>
        <v>50198.5</v>
      </c>
      <c r="H138" s="278">
        <v>5</v>
      </c>
      <c r="I138" s="210">
        <f t="shared" si="17"/>
        <v>250.9925</v>
      </c>
      <c r="J138" s="217">
        <f t="shared" si="18"/>
        <v>0.2546983611548024</v>
      </c>
      <c r="K138" s="221">
        <f t="shared" si="19"/>
        <v>2.4607636875</v>
      </c>
      <c r="L138" s="211">
        <f t="shared" si="20"/>
        <v>13.478157803333435</v>
      </c>
      <c r="M138" s="222">
        <v>39.372219</v>
      </c>
    </row>
    <row r="139" spans="1:13" s="7" customFormat="1" ht="15">
      <c r="A139" s="196" t="s">
        <v>91</v>
      </c>
      <c r="B139" s="182">
        <v>7600</v>
      </c>
      <c r="C139" s="289">
        <f>Volume!J139</f>
        <v>72</v>
      </c>
      <c r="D139" s="323">
        <v>9.94</v>
      </c>
      <c r="E139" s="209">
        <f t="shared" si="14"/>
        <v>75544</v>
      </c>
      <c r="F139" s="214">
        <f t="shared" si="15"/>
        <v>13.805555555555554</v>
      </c>
      <c r="G139" s="280">
        <f t="shared" si="16"/>
        <v>102904</v>
      </c>
      <c r="H139" s="278">
        <v>5</v>
      </c>
      <c r="I139" s="210">
        <f t="shared" si="17"/>
        <v>13.54</v>
      </c>
      <c r="J139" s="217">
        <f t="shared" si="18"/>
        <v>0.18805555555555553</v>
      </c>
      <c r="K139" s="221">
        <f t="shared" si="19"/>
        <v>3.15655025</v>
      </c>
      <c r="L139" s="211">
        <f t="shared" si="20"/>
        <v>17.289137758235714</v>
      </c>
      <c r="M139" s="222">
        <v>50.504804</v>
      </c>
    </row>
    <row r="140" spans="1:13" s="7" customFormat="1" ht="15">
      <c r="A140" s="196" t="s">
        <v>152</v>
      </c>
      <c r="B140" s="182">
        <v>1350</v>
      </c>
      <c r="C140" s="289">
        <f>Volume!J140</f>
        <v>226.1</v>
      </c>
      <c r="D140" s="323">
        <v>24.43</v>
      </c>
      <c r="E140" s="209">
        <f t="shared" si="14"/>
        <v>32980.5</v>
      </c>
      <c r="F140" s="214">
        <f t="shared" si="15"/>
        <v>10.804953560371517</v>
      </c>
      <c r="G140" s="280">
        <f t="shared" si="16"/>
        <v>48242.25</v>
      </c>
      <c r="H140" s="278">
        <v>5</v>
      </c>
      <c r="I140" s="210">
        <f t="shared" si="17"/>
        <v>35.735</v>
      </c>
      <c r="J140" s="217">
        <f t="shared" si="18"/>
        <v>0.15804953560371518</v>
      </c>
      <c r="K140" s="221">
        <f t="shared" si="19"/>
        <v>1.588664125</v>
      </c>
      <c r="L140" s="211">
        <f t="shared" si="20"/>
        <v>8.701471775617069</v>
      </c>
      <c r="M140" s="222">
        <v>25.418626</v>
      </c>
    </row>
    <row r="141" spans="1:13" s="8" customFormat="1" ht="15">
      <c r="A141" s="196" t="s">
        <v>208</v>
      </c>
      <c r="B141" s="182">
        <v>412</v>
      </c>
      <c r="C141" s="289">
        <f>Volume!J141</f>
        <v>856</v>
      </c>
      <c r="D141" s="323">
        <v>93.5</v>
      </c>
      <c r="E141" s="209">
        <f t="shared" si="14"/>
        <v>38522</v>
      </c>
      <c r="F141" s="214">
        <f t="shared" si="15"/>
        <v>10.922897196261683</v>
      </c>
      <c r="G141" s="280">
        <f t="shared" si="16"/>
        <v>56155.600000000006</v>
      </c>
      <c r="H141" s="278">
        <v>5</v>
      </c>
      <c r="I141" s="210">
        <f t="shared" si="17"/>
        <v>136.3</v>
      </c>
      <c r="J141" s="217">
        <f t="shared" si="18"/>
        <v>0.15922897196261684</v>
      </c>
      <c r="K141" s="221">
        <f t="shared" si="19"/>
        <v>2.4501476875</v>
      </c>
      <c r="L141" s="211">
        <f t="shared" si="20"/>
        <v>13.420011576628685</v>
      </c>
      <c r="M141" s="222">
        <v>39.202363</v>
      </c>
    </row>
    <row r="142" spans="1:13" s="7" customFormat="1" ht="15">
      <c r="A142" s="196" t="s">
        <v>231</v>
      </c>
      <c r="B142" s="182">
        <v>800</v>
      </c>
      <c r="C142" s="289">
        <f>Volume!J142</f>
        <v>609.15</v>
      </c>
      <c r="D142" s="323">
        <v>65.45</v>
      </c>
      <c r="E142" s="209">
        <f t="shared" si="14"/>
        <v>52360</v>
      </c>
      <c r="F142" s="214">
        <f t="shared" si="15"/>
        <v>10.744480013133055</v>
      </c>
      <c r="G142" s="280">
        <f t="shared" si="16"/>
        <v>76726</v>
      </c>
      <c r="H142" s="278">
        <v>5</v>
      </c>
      <c r="I142" s="210">
        <f t="shared" si="17"/>
        <v>95.9075</v>
      </c>
      <c r="J142" s="217">
        <f t="shared" si="18"/>
        <v>0.15744480013133055</v>
      </c>
      <c r="K142" s="221">
        <f t="shared" si="19"/>
        <v>2.229290125</v>
      </c>
      <c r="L142" s="211">
        <f t="shared" si="20"/>
        <v>12.210324886860114</v>
      </c>
      <c r="M142" s="222">
        <v>35.668642</v>
      </c>
    </row>
    <row r="143" spans="1:13" s="8" customFormat="1" ht="15">
      <c r="A143" s="196" t="s">
        <v>185</v>
      </c>
      <c r="B143" s="182">
        <v>675</v>
      </c>
      <c r="C143" s="289">
        <f>Volume!J143</f>
        <v>444.35</v>
      </c>
      <c r="D143" s="323">
        <v>58.96</v>
      </c>
      <c r="E143" s="209">
        <f t="shared" si="14"/>
        <v>39798</v>
      </c>
      <c r="F143" s="214">
        <f t="shared" si="15"/>
        <v>13.268819624170137</v>
      </c>
      <c r="G143" s="280">
        <f t="shared" si="16"/>
        <v>54794.8125</v>
      </c>
      <c r="H143" s="278">
        <v>5</v>
      </c>
      <c r="I143" s="210">
        <f t="shared" si="17"/>
        <v>81.1775</v>
      </c>
      <c r="J143" s="217">
        <f t="shared" si="18"/>
        <v>0.18268819624170135</v>
      </c>
      <c r="K143" s="221">
        <f t="shared" si="19"/>
        <v>2.3935184375</v>
      </c>
      <c r="L143" s="211">
        <f t="shared" si="20"/>
        <v>13.109840400232692</v>
      </c>
      <c r="M143" s="222">
        <v>38.296295</v>
      </c>
    </row>
    <row r="144" spans="1:13" s="7" customFormat="1" ht="15">
      <c r="A144" s="196" t="s">
        <v>206</v>
      </c>
      <c r="B144" s="182">
        <v>275</v>
      </c>
      <c r="C144" s="289">
        <f>Volume!J144</f>
        <v>664.95</v>
      </c>
      <c r="D144" s="323">
        <v>72.59</v>
      </c>
      <c r="E144" s="209">
        <f t="shared" si="14"/>
        <v>19962.25</v>
      </c>
      <c r="F144" s="214">
        <f t="shared" si="15"/>
        <v>10.916610271448981</v>
      </c>
      <c r="G144" s="280">
        <f t="shared" si="16"/>
        <v>29105.3125</v>
      </c>
      <c r="H144" s="278">
        <v>5</v>
      </c>
      <c r="I144" s="210">
        <f t="shared" si="17"/>
        <v>105.8375</v>
      </c>
      <c r="J144" s="217">
        <f t="shared" si="18"/>
        <v>0.1591661027144898</v>
      </c>
      <c r="K144" s="221">
        <f t="shared" si="19"/>
        <v>1.6223405</v>
      </c>
      <c r="L144" s="211">
        <f t="shared" si="20"/>
        <v>8.885924878042099</v>
      </c>
      <c r="M144" s="222">
        <v>25.957448</v>
      </c>
    </row>
    <row r="145" spans="1:13" s="7" customFormat="1" ht="15">
      <c r="A145" s="196" t="s">
        <v>118</v>
      </c>
      <c r="B145" s="182">
        <v>250</v>
      </c>
      <c r="C145" s="289">
        <f>Volume!J145</f>
        <v>1299.55</v>
      </c>
      <c r="D145" s="323">
        <v>140.65</v>
      </c>
      <c r="E145" s="209">
        <f t="shared" si="14"/>
        <v>35162.5</v>
      </c>
      <c r="F145" s="214">
        <f t="shared" si="15"/>
        <v>10.82297718440999</v>
      </c>
      <c r="G145" s="280">
        <f t="shared" si="16"/>
        <v>51406.875</v>
      </c>
      <c r="H145" s="278">
        <v>5</v>
      </c>
      <c r="I145" s="210">
        <f t="shared" si="17"/>
        <v>205.6275</v>
      </c>
      <c r="J145" s="217">
        <f t="shared" si="18"/>
        <v>0.1582297718440999</v>
      </c>
      <c r="K145" s="221">
        <f t="shared" si="19"/>
        <v>2.07079775</v>
      </c>
      <c r="L145" s="211">
        <f t="shared" si="20"/>
        <v>11.342226397059436</v>
      </c>
      <c r="M145" s="222">
        <v>33.132764</v>
      </c>
    </row>
    <row r="146" spans="1:13" s="7" customFormat="1" ht="15">
      <c r="A146" s="196" t="s">
        <v>232</v>
      </c>
      <c r="B146" s="182">
        <v>411</v>
      </c>
      <c r="C146" s="289">
        <f>Volume!J146</f>
        <v>955.35</v>
      </c>
      <c r="D146" s="323">
        <v>141.87</v>
      </c>
      <c r="E146" s="209">
        <f t="shared" si="14"/>
        <v>58308.57</v>
      </c>
      <c r="F146" s="214">
        <f t="shared" si="15"/>
        <v>14.850054953681896</v>
      </c>
      <c r="G146" s="280">
        <f t="shared" si="16"/>
        <v>77941.0125</v>
      </c>
      <c r="H146" s="278">
        <v>5</v>
      </c>
      <c r="I146" s="210">
        <f t="shared" si="17"/>
        <v>189.6375</v>
      </c>
      <c r="J146" s="217">
        <f t="shared" si="18"/>
        <v>0.19850054953681895</v>
      </c>
      <c r="K146" s="221">
        <f t="shared" si="19"/>
        <v>3.570430625</v>
      </c>
      <c r="L146" s="211">
        <f t="shared" si="20"/>
        <v>19.55605393319769</v>
      </c>
      <c r="M146" s="222">
        <v>57.12689</v>
      </c>
    </row>
    <row r="147" spans="1:13" s="7" customFormat="1" ht="15">
      <c r="A147" s="196" t="s">
        <v>304</v>
      </c>
      <c r="B147" s="182">
        <v>3850</v>
      </c>
      <c r="C147" s="289">
        <f>Volume!J147</f>
        <v>43.8</v>
      </c>
      <c r="D147" s="323">
        <v>7.33</v>
      </c>
      <c r="E147" s="209">
        <f t="shared" si="14"/>
        <v>28220.5</v>
      </c>
      <c r="F147" s="214">
        <f t="shared" si="15"/>
        <v>16.7351598173516</v>
      </c>
      <c r="G147" s="280">
        <f t="shared" si="16"/>
        <v>36652</v>
      </c>
      <c r="H147" s="278">
        <v>5</v>
      </c>
      <c r="I147" s="210">
        <f t="shared" si="17"/>
        <v>9.52</v>
      </c>
      <c r="J147" s="217">
        <f t="shared" si="18"/>
        <v>0.217351598173516</v>
      </c>
      <c r="K147" s="221">
        <f t="shared" si="19"/>
        <v>3.0576005625</v>
      </c>
      <c r="L147" s="211">
        <f t="shared" si="20"/>
        <v>16.747167999217343</v>
      </c>
      <c r="M147" s="222">
        <v>48.921609</v>
      </c>
    </row>
    <row r="148" spans="1:13" s="7" customFormat="1" ht="15">
      <c r="A148" s="196" t="s">
        <v>305</v>
      </c>
      <c r="B148" s="182">
        <v>10450</v>
      </c>
      <c r="C148" s="289">
        <f>Volume!J148</f>
        <v>24.1</v>
      </c>
      <c r="D148" s="323">
        <v>4.51</v>
      </c>
      <c r="E148" s="209">
        <f t="shared" si="14"/>
        <v>47129.5</v>
      </c>
      <c r="F148" s="214">
        <f t="shared" si="15"/>
        <v>18.71369294605809</v>
      </c>
      <c r="G148" s="280">
        <f t="shared" si="16"/>
        <v>59721.75</v>
      </c>
      <c r="H148" s="278">
        <v>5</v>
      </c>
      <c r="I148" s="210">
        <f t="shared" si="17"/>
        <v>5.715</v>
      </c>
      <c r="J148" s="217">
        <f t="shared" si="18"/>
        <v>0.2371369294605809</v>
      </c>
      <c r="K148" s="221">
        <f t="shared" si="19"/>
        <v>3.3860664375</v>
      </c>
      <c r="L148" s="211">
        <f t="shared" si="20"/>
        <v>18.546249690299067</v>
      </c>
      <c r="M148" s="222">
        <v>54.177063</v>
      </c>
    </row>
    <row r="149" spans="1:13" s="8" customFormat="1" ht="15">
      <c r="A149" s="196" t="s">
        <v>173</v>
      </c>
      <c r="B149" s="182">
        <v>2950</v>
      </c>
      <c r="C149" s="289">
        <f>Volume!J149</f>
        <v>71.65</v>
      </c>
      <c r="D149" s="323">
        <v>8.24</v>
      </c>
      <c r="E149" s="209">
        <f t="shared" si="14"/>
        <v>24308</v>
      </c>
      <c r="F149" s="214">
        <f t="shared" si="15"/>
        <v>11.500348918353104</v>
      </c>
      <c r="G149" s="280">
        <f t="shared" si="16"/>
        <v>34876.375</v>
      </c>
      <c r="H149" s="278">
        <v>5</v>
      </c>
      <c r="I149" s="210">
        <f t="shared" si="17"/>
        <v>11.8225</v>
      </c>
      <c r="J149" s="217">
        <f t="shared" si="18"/>
        <v>0.16500348918353103</v>
      </c>
      <c r="K149" s="221">
        <f t="shared" si="19"/>
        <v>2.736723</v>
      </c>
      <c r="L149" s="211">
        <f t="shared" si="20"/>
        <v>14.989649207432107</v>
      </c>
      <c r="M149" s="222">
        <v>43.787568</v>
      </c>
    </row>
    <row r="150" spans="1:13" s="7" customFormat="1" ht="15">
      <c r="A150" s="196" t="s">
        <v>306</v>
      </c>
      <c r="B150" s="182">
        <v>200</v>
      </c>
      <c r="C150" s="289">
        <f>Volume!J150</f>
        <v>955.5</v>
      </c>
      <c r="D150" s="323">
        <v>128.36</v>
      </c>
      <c r="E150" s="209">
        <f t="shared" si="14"/>
        <v>25672.000000000004</v>
      </c>
      <c r="F150" s="214">
        <f t="shared" si="15"/>
        <v>13.43380429094715</v>
      </c>
      <c r="G150" s="280">
        <f t="shared" si="16"/>
        <v>35227</v>
      </c>
      <c r="H150" s="278">
        <v>5</v>
      </c>
      <c r="I150" s="210">
        <f t="shared" si="17"/>
        <v>176.135</v>
      </c>
      <c r="J150" s="217">
        <f t="shared" si="18"/>
        <v>0.18433804290947148</v>
      </c>
      <c r="K150" s="221">
        <f t="shared" si="19"/>
        <v>2.5993168125</v>
      </c>
      <c r="L150" s="211">
        <f t="shared" si="20"/>
        <v>14.237044523086764</v>
      </c>
      <c r="M150" s="222">
        <v>41.589069</v>
      </c>
    </row>
    <row r="151" spans="1:13" s="7" customFormat="1" ht="15">
      <c r="A151" s="196" t="s">
        <v>82</v>
      </c>
      <c r="B151" s="182">
        <v>4200</v>
      </c>
      <c r="C151" s="289">
        <f>Volume!J151</f>
        <v>108.75</v>
      </c>
      <c r="D151" s="323">
        <v>12.56</v>
      </c>
      <c r="E151" s="209">
        <f t="shared" si="14"/>
        <v>52752</v>
      </c>
      <c r="F151" s="214">
        <f t="shared" si="15"/>
        <v>11.549425287356323</v>
      </c>
      <c r="G151" s="280">
        <f t="shared" si="16"/>
        <v>75589.5</v>
      </c>
      <c r="H151" s="278">
        <v>5</v>
      </c>
      <c r="I151" s="210">
        <f t="shared" si="17"/>
        <v>17.9975</v>
      </c>
      <c r="J151" s="217">
        <f t="shared" si="18"/>
        <v>0.1654942528735632</v>
      </c>
      <c r="K151" s="221">
        <f t="shared" si="19"/>
        <v>3.184963</v>
      </c>
      <c r="L151" s="211">
        <f t="shared" si="20"/>
        <v>17.444760799193265</v>
      </c>
      <c r="M151" s="222">
        <v>50.959408</v>
      </c>
    </row>
    <row r="152" spans="1:13" s="8" customFormat="1" ht="15">
      <c r="A152" s="196" t="s">
        <v>153</v>
      </c>
      <c r="B152" s="182">
        <v>900</v>
      </c>
      <c r="C152" s="289">
        <f>Volume!J152</f>
        <v>531.7</v>
      </c>
      <c r="D152" s="323">
        <v>93.82</v>
      </c>
      <c r="E152" s="209">
        <f t="shared" si="14"/>
        <v>84438</v>
      </c>
      <c r="F152" s="214">
        <f t="shared" si="15"/>
        <v>17.645288696633436</v>
      </c>
      <c r="G152" s="280">
        <f t="shared" si="16"/>
        <v>108364.5</v>
      </c>
      <c r="H152" s="278">
        <v>5</v>
      </c>
      <c r="I152" s="210">
        <f t="shared" si="17"/>
        <v>120.405</v>
      </c>
      <c r="J152" s="217">
        <f t="shared" si="18"/>
        <v>0.2264528869663344</v>
      </c>
      <c r="K152" s="221">
        <f t="shared" si="19"/>
        <v>2.238566375</v>
      </c>
      <c r="L152" s="211">
        <f t="shared" si="20"/>
        <v>12.261133000600688</v>
      </c>
      <c r="M152" s="222">
        <v>35.817062</v>
      </c>
    </row>
    <row r="153" spans="1:13" s="7" customFormat="1" ht="15">
      <c r="A153" s="196" t="s">
        <v>154</v>
      </c>
      <c r="B153" s="182">
        <v>6900</v>
      </c>
      <c r="C153" s="289">
        <f>Volume!J153</f>
        <v>45.4</v>
      </c>
      <c r="D153" s="323">
        <v>6.13</v>
      </c>
      <c r="E153" s="209">
        <f t="shared" si="14"/>
        <v>42297</v>
      </c>
      <c r="F153" s="214">
        <f t="shared" si="15"/>
        <v>13.502202643171806</v>
      </c>
      <c r="G153" s="280">
        <f t="shared" si="16"/>
        <v>57960</v>
      </c>
      <c r="H153" s="278">
        <v>5</v>
      </c>
      <c r="I153" s="210">
        <f t="shared" si="17"/>
        <v>8.4</v>
      </c>
      <c r="J153" s="217">
        <f t="shared" si="18"/>
        <v>0.18502202643171808</v>
      </c>
      <c r="K153" s="221">
        <f t="shared" si="19"/>
        <v>2.8847229375</v>
      </c>
      <c r="L153" s="211">
        <f t="shared" si="20"/>
        <v>15.800278250213154</v>
      </c>
      <c r="M153" s="222">
        <v>46.155567</v>
      </c>
    </row>
    <row r="154" spans="1:13" s="7" customFormat="1" ht="15">
      <c r="A154" s="196" t="s">
        <v>307</v>
      </c>
      <c r="B154" s="182">
        <v>1800</v>
      </c>
      <c r="C154" s="289">
        <f>Volume!J154</f>
        <v>100.15</v>
      </c>
      <c r="D154" s="323">
        <v>13.06</v>
      </c>
      <c r="E154" s="209">
        <f t="shared" si="14"/>
        <v>23508</v>
      </c>
      <c r="F154" s="214">
        <f t="shared" si="15"/>
        <v>13.040439340988517</v>
      </c>
      <c r="G154" s="280">
        <f t="shared" si="16"/>
        <v>32521.5</v>
      </c>
      <c r="H154" s="278">
        <v>5</v>
      </c>
      <c r="I154" s="210">
        <f t="shared" si="17"/>
        <v>18.0675</v>
      </c>
      <c r="J154" s="217">
        <f t="shared" si="18"/>
        <v>0.18040439340988515</v>
      </c>
      <c r="K154" s="221">
        <f t="shared" si="19"/>
        <v>3.3780660625</v>
      </c>
      <c r="L154" s="211">
        <f t="shared" si="20"/>
        <v>18.50242983173906</v>
      </c>
      <c r="M154" s="222">
        <v>54.049057</v>
      </c>
    </row>
    <row r="155" spans="1:13" s="8" customFormat="1" ht="15">
      <c r="A155" s="196" t="s">
        <v>155</v>
      </c>
      <c r="B155" s="182">
        <v>525</v>
      </c>
      <c r="C155" s="289">
        <f>Volume!J155</f>
        <v>428.3</v>
      </c>
      <c r="D155" s="323">
        <v>79.26</v>
      </c>
      <c r="E155" s="209">
        <f t="shared" si="14"/>
        <v>41611.5</v>
      </c>
      <c r="F155" s="214">
        <f t="shared" si="15"/>
        <v>18.505720289516695</v>
      </c>
      <c r="G155" s="280">
        <f t="shared" si="16"/>
        <v>52854.375</v>
      </c>
      <c r="H155" s="278">
        <v>5</v>
      </c>
      <c r="I155" s="210">
        <f t="shared" si="17"/>
        <v>100.675</v>
      </c>
      <c r="J155" s="217">
        <f t="shared" si="18"/>
        <v>0.23505720289516693</v>
      </c>
      <c r="K155" s="221">
        <f t="shared" si="19"/>
        <v>2.8725259375</v>
      </c>
      <c r="L155" s="211">
        <f t="shared" si="20"/>
        <v>15.733472529874248</v>
      </c>
      <c r="M155" s="222">
        <v>45.960415</v>
      </c>
    </row>
    <row r="156" spans="1:13" s="7" customFormat="1" ht="15">
      <c r="A156" s="196" t="s">
        <v>38</v>
      </c>
      <c r="B156" s="182">
        <v>600</v>
      </c>
      <c r="C156" s="289">
        <f>Volume!J156</f>
        <v>664.25</v>
      </c>
      <c r="D156" s="323">
        <v>73.19</v>
      </c>
      <c r="E156" s="209">
        <f t="shared" si="14"/>
        <v>43914</v>
      </c>
      <c r="F156" s="214">
        <f t="shared" si="15"/>
        <v>11.018441851712456</v>
      </c>
      <c r="G156" s="280">
        <f t="shared" si="16"/>
        <v>63841.5</v>
      </c>
      <c r="H156" s="278">
        <v>5</v>
      </c>
      <c r="I156" s="210">
        <f t="shared" si="17"/>
        <v>106.4025</v>
      </c>
      <c r="J156" s="217">
        <f t="shared" si="18"/>
        <v>0.1601844185171246</v>
      </c>
      <c r="K156" s="221">
        <f t="shared" si="19"/>
        <v>2.2368231875</v>
      </c>
      <c r="L156" s="211">
        <f t="shared" si="20"/>
        <v>12.251585169443578</v>
      </c>
      <c r="M156" s="222">
        <v>35.789171</v>
      </c>
    </row>
    <row r="157" spans="1:13" s="8" customFormat="1" ht="15">
      <c r="A157" s="196" t="s">
        <v>156</v>
      </c>
      <c r="B157" s="182">
        <v>600</v>
      </c>
      <c r="C157" s="289">
        <f>Volume!J157</f>
        <v>341.8</v>
      </c>
      <c r="D157" s="323">
        <v>37.4</v>
      </c>
      <c r="E157" s="209">
        <f t="shared" si="14"/>
        <v>22440</v>
      </c>
      <c r="F157" s="214">
        <f t="shared" si="15"/>
        <v>10.942071386775892</v>
      </c>
      <c r="G157" s="280">
        <f t="shared" si="16"/>
        <v>32694</v>
      </c>
      <c r="H157" s="278">
        <v>5</v>
      </c>
      <c r="I157" s="210">
        <f t="shared" si="17"/>
        <v>54.49</v>
      </c>
      <c r="J157" s="217">
        <f t="shared" si="18"/>
        <v>0.1594207138677589</v>
      </c>
      <c r="K157" s="221">
        <f t="shared" si="19"/>
        <v>2.1191735</v>
      </c>
      <c r="L157" s="211">
        <f t="shared" si="20"/>
        <v>11.607191292171741</v>
      </c>
      <c r="M157" s="222">
        <v>33.906776</v>
      </c>
    </row>
    <row r="158" spans="1:13" s="7" customFormat="1" ht="15">
      <c r="A158" s="196" t="s">
        <v>211</v>
      </c>
      <c r="B158" s="182">
        <v>700</v>
      </c>
      <c r="C158" s="289">
        <f>Volume!J158</f>
        <v>249.75</v>
      </c>
      <c r="D158" s="323">
        <v>40.35</v>
      </c>
      <c r="E158" s="209">
        <f t="shared" si="14"/>
        <v>28245</v>
      </c>
      <c r="F158" s="214">
        <f t="shared" si="15"/>
        <v>16.156156156156158</v>
      </c>
      <c r="G158" s="280">
        <f t="shared" si="16"/>
        <v>36986.25</v>
      </c>
      <c r="H158" s="278">
        <v>5</v>
      </c>
      <c r="I158" s="210">
        <f t="shared" si="17"/>
        <v>52.8375</v>
      </c>
      <c r="J158" s="217">
        <f t="shared" si="18"/>
        <v>0.21156156156156156</v>
      </c>
      <c r="K158" s="221">
        <f t="shared" si="19"/>
        <v>3.3919564375</v>
      </c>
      <c r="L158" s="211">
        <f t="shared" si="20"/>
        <v>18.578510548936123</v>
      </c>
      <c r="M158" s="222">
        <v>54.271303</v>
      </c>
    </row>
    <row r="159" spans="3:13" ht="14.25">
      <c r="C159" s="2"/>
      <c r="D159" s="112"/>
      <c r="H159" s="278"/>
      <c r="M159" s="71"/>
    </row>
    <row r="160" spans="3:13" ht="14.25">
      <c r="C160" s="2"/>
      <c r="D160" s="113"/>
      <c r="F160" s="67"/>
      <c r="H160" s="278"/>
      <c r="M160" s="71"/>
    </row>
    <row r="161" spans="3:13" ht="12.75">
      <c r="C161" s="2"/>
      <c r="D161" s="114"/>
      <c r="M161" s="71"/>
    </row>
    <row r="162" spans="3:13" ht="12.75">
      <c r="C162" s="2"/>
      <c r="D162" s="114"/>
      <c r="M162" s="1"/>
    </row>
    <row r="163" spans="3:13" ht="12.75">
      <c r="C163" s="2"/>
      <c r="D163" s="114"/>
      <c r="M163" s="1"/>
    </row>
    <row r="164" spans="3:13" ht="12.75">
      <c r="C164" s="2"/>
      <c r="D164" s="114"/>
      <c r="M164" s="1"/>
    </row>
    <row r="165" spans="3:13" ht="12.75">
      <c r="C165" s="2"/>
      <c r="D165" s="114"/>
      <c r="M165" s="1"/>
    </row>
    <row r="166" spans="3:13" ht="12.75">
      <c r="C166" s="2"/>
      <c r="D166" s="114"/>
      <c r="E166" s="2"/>
      <c r="F166" s="5"/>
      <c r="M166" s="1"/>
    </row>
    <row r="167" spans="3:13" ht="12.75">
      <c r="C167" s="2"/>
      <c r="D167" s="114"/>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3:13" ht="12.75">
      <c r="C172" s="2"/>
      <c r="D172" s="113"/>
      <c r="M172" s="1"/>
    </row>
    <row r="173" spans="1:13" ht="12.75">
      <c r="A173" s="76"/>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D189" s="113"/>
      <c r="M189" s="1"/>
    </row>
    <row r="190" spans="3:13" ht="12.75">
      <c r="C190" s="2"/>
      <c r="M190" s="1"/>
    </row>
    <row r="191" spans="3:13" ht="12.75">
      <c r="C191" s="2"/>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2"/>
    </row>
    <row r="444" ht="12.75">
      <c r="M444" s="2"/>
    </row>
    <row r="445" ht="12.75">
      <c r="M445" s="2"/>
    </row>
    <row r="446" ht="12.75">
      <c r="M446" s="2"/>
    </row>
    <row r="447" ht="12.75">
      <c r="M447" s="2"/>
    </row>
    <row r="448" ht="12.75">
      <c r="M448"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2006-08-05T05:58:00Z</cp:lastPrinted>
  <dcterms:created xsi:type="dcterms:W3CDTF">2003-08-14T05:49:12Z</dcterms:created>
  <dcterms:modified xsi:type="dcterms:W3CDTF">2007-02-20T13:56:12Z</dcterms:modified>
  <cp:category/>
  <cp:version/>
  <cp:contentType/>
  <cp:contentStatus/>
</cp:coreProperties>
</file>